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реестр контрактов 2022\"/>
    </mc:Choice>
  </mc:AlternateContent>
  <workbookProtection workbookPassword="EB34" lockStructure="1"/>
  <bookViews>
    <workbookView xWindow="0" yWindow="0" windowWidth="20490" windowHeight="7350" tabRatio="603" firstSheet="1" activeTab="2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62913"/>
</workbook>
</file>

<file path=xl/calcChain.xml><?xml version="1.0" encoding="utf-8"?>
<calcChain xmlns="http://schemas.openxmlformats.org/spreadsheetml/2006/main">
  <c r="H2" i="31" l="1"/>
  <c r="P2" i="31"/>
  <c r="V2" i="31"/>
  <c r="H2" i="27"/>
  <c r="P2" i="27"/>
  <c r="V2" i="27"/>
  <c r="I69" i="31" l="1"/>
  <c r="G2" i="19"/>
  <c r="N2" i="19"/>
  <c r="T2" i="19"/>
  <c r="I20" i="27"/>
  <c r="I19" i="27"/>
  <c r="I67" i="31"/>
  <c r="I52" i="31"/>
  <c r="I31" i="31"/>
  <c r="I48" i="31"/>
  <c r="I14" i="27" l="1"/>
  <c r="I64" i="31"/>
  <c r="I15" i="31"/>
  <c r="I9" i="27"/>
  <c r="I11" i="27"/>
  <c r="I28" i="31"/>
  <c r="I61" i="31"/>
  <c r="I58" i="31"/>
  <c r="I42" i="31"/>
  <c r="H9" i="19"/>
  <c r="I40" i="31"/>
  <c r="I18" i="31"/>
  <c r="I9" i="31"/>
  <c r="I12" i="31"/>
  <c r="G2" i="17" l="1"/>
  <c r="Q2" i="17"/>
  <c r="V2" i="17"/>
  <c r="AB2" i="17"/>
  <c r="I18" i="27" l="1"/>
  <c r="G2" i="20" l="1"/>
  <c r="Q2" i="20"/>
  <c r="V2" i="20"/>
  <c r="AB2" i="20"/>
  <c r="G2" i="22"/>
  <c r="Q2" i="22"/>
  <c r="V2" i="22"/>
  <c r="AB2" i="22"/>
  <c r="D13" i="21" l="1"/>
  <c r="R8" i="20" l="1"/>
  <c r="H8" i="20"/>
  <c r="R8" i="22"/>
  <c r="H8" i="22"/>
  <c r="I8" i="27" l="1"/>
  <c r="J9" i="21" l="1"/>
  <c r="J13" i="21"/>
  <c r="G13" i="21" l="1"/>
  <c r="M5" i="21" s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<sst xmlns="http://schemas.openxmlformats.org/spreadsheetml/2006/main" count="617" uniqueCount="226">
  <si>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</si>
  <si>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</si>
  <si>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</si>
  <si>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</si>
  <si>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</si>
  <si>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</si>
  <si>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</si>
  <si>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</si>
  <si>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</si>
  <si>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</si>
  <si>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</si>
  <si>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</si>
  <si>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</si>
  <si>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</si>
  <si>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</si>
  <si>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</si>
  <si>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</si>
  <si>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</si>
  <si>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</si>
  <si>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</si>
  <si>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</si>
  <si>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</si>
  <si>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</si>
  <si>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</si>
  <si>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</si>
  <si>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</si>
  <si>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</si>
  <si>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</si>
  <si>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</si>
  <si>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</si>
  <si>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</si>
  <si>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</si>
  <si>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</si>
  <si>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</si>
  <si>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</si>
  <si>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</si>
  <si>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</si>
  <si>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</si>
  <si>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</si>
  <si>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</si>
  <si>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</si>
  <si>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</si>
  <si>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</si>
  <si>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</si>
  <si>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</si>
  <si>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</si>
  <si>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</si>
  <si>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</si>
  <si>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</si>
  <si>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</si>
  <si>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</si>
  <si>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</si>
  <si>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</si>
  <si>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</si>
  <si>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</si>
  <si>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</si>
  <si>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</si>
  <si>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</si>
  <si>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</si>
  <si>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</si>
  <si>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</si>
  <si>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</si>
  <si>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</si>
  <si>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</si>
  <si>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</si>
  <si>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</si>
  <si>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</si>
  <si>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</si>
  <si>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</si>
  <si>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</si>
  <si>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</si>
  <si>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</si>
  <si>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</si>
  <si>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</si>
  <si>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</si>
  <si>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</si>
  <si>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</si>
  <si>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</si>
  <si>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</si>
  <si>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</si>
  <si>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</si>
  <si>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</si>
  <si>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</si>
  <si>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</si>
  <si>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</si>
  <si>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</si>
  <si>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</si>
  <si>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</si>
  <si>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</si>
  <si>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</si>
  <si>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</si>
  <si>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</si>
  <si>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</si>
  <si>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</si>
  <si>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</si>
  <si>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</si>
  <si>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</si>
  <si>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</si>
  <si>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</si>
  <si>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</si>
  <si>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</si>
  <si>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</si>
  <si>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</si>
  <si>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</si>
  <si>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</si>
  <si>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</si>
  <si>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</si>
  <si>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</si>
  <si>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</si>
  <si>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</si>
  <si>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</si>
  <si>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</si>
  <si>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</si>
  <si>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</si>
  <si>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</si>
  <si>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</si>
  <si>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</si>
  <si>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</si>
  <si>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</si>
  <si>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</si>
  <si>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</si>
  <si>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</si>
  <si>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</si>
  <si>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</si>
  <si>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</si>
  <si>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</si>
  <si>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</si>
  <si>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</si>
  <si>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</si>
  <si>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</si>
  <si>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</si>
  <si>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</si>
  <si>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</si>
  <si>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</si>
  <si>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</si>
  <si>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</si>
  <si>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</si>
  <si>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</si>
  <si>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</si>
  <si>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</si>
  <si>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</si>
  <si>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</si>
  <si>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</si>
  <si>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</si>
  <si>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</si>
  <si>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</si>
  <si>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нет</t>
  </si>
  <si>
    <t>925 0000 0000000000 244</t>
  </si>
  <si>
    <t>Оказание охранных услуг</t>
  </si>
  <si>
    <t>круглосуточно</t>
  </si>
  <si>
    <t>Оказание охранных услуг (ктс)</t>
  </si>
  <si>
    <t>№ 67</t>
  </si>
  <si>
    <t>Оказание услуг по обращению с твердыми коммунальными отходами</t>
  </si>
  <si>
    <t>№ 23070500203</t>
  </si>
  <si>
    <t>Энергоснабжение</t>
  </si>
  <si>
    <t>ПАО "ТНС энерго Кубань"</t>
  </si>
  <si>
    <t>ООО "Коммунальник"</t>
  </si>
  <si>
    <t xml:space="preserve">925 0000 0000000000 244 </t>
  </si>
  <si>
    <t>по заявке Потребителя</t>
  </si>
  <si>
    <t>Не позднее 10 календарных дней с момента подписания Заказчиком и Подрядчиком акта приема-сдачи и предоставленного Подрядчиком документа на оплату</t>
  </si>
  <si>
    <t>30 % - до 10 числа, 40 % - до 25 числа</t>
  </si>
  <si>
    <t>Водоснабжение</t>
  </si>
  <si>
    <t>до 25 числа</t>
  </si>
  <si>
    <t>1401</t>
  </si>
  <si>
    <t>Поставка тепловой энергии</t>
  </si>
  <si>
    <t>АО "АТЭК"</t>
  </si>
  <si>
    <t>Согласно графика</t>
  </si>
  <si>
    <t>Услуги по организации горячего питания обучающихся по образовательным программам начального общего образования</t>
  </si>
  <si>
    <t>ООО "Тимашевское ПРТ Райпо"</t>
  </si>
  <si>
    <t>Услуги по техническому сопровождению системы мониторинга транспортных средств</t>
  </si>
  <si>
    <t>ООО "КАНкорт"</t>
  </si>
  <si>
    <t>круглосуточно с 01.01.2021 по 31.12.2021</t>
  </si>
  <si>
    <t>Дератизационные работы</t>
  </si>
  <si>
    <t>2353018870</t>
  </si>
  <si>
    <t>ООО "Дезинфекция"</t>
  </si>
  <si>
    <t>по мере необходимости</t>
  </si>
  <si>
    <t>Работы по сервисному обслуживанию УУТЭ</t>
  </si>
  <si>
    <t>235301271520</t>
  </si>
  <si>
    <t>ИП Дудкин</t>
  </si>
  <si>
    <t>согласно приложения 1</t>
  </si>
  <si>
    <t>Услуги по организации питания учащихся</t>
  </si>
  <si>
    <t>925 0000 00000000000 244</t>
  </si>
  <si>
    <t>Выполнение работ (оказание услуг) по предоставлению охраняемой автостоянки, предрейсовому и послерейсовому то автотранспорта и и медицинскому водителейосвидетельствованию</t>
  </si>
  <si>
    <t>235305769122</t>
  </si>
  <si>
    <t>ИП Барма</t>
  </si>
  <si>
    <t>№ 166</t>
  </si>
  <si>
    <t>Оказание услуг электросвязи юридическому лицу</t>
  </si>
  <si>
    <t>ПАО "Ростелеком"</t>
  </si>
  <si>
    <t>Услуги электросвязи</t>
  </si>
  <si>
    <t>№ 166-Б2</t>
  </si>
  <si>
    <t>№ 6/5-ТК</t>
  </si>
  <si>
    <t>Договор поставки нефтепродуктов</t>
  </si>
  <si>
    <t>ООО "Альянс Розница"</t>
  </si>
  <si>
    <t>С 01.01.2021 по 31.03.2021</t>
  </si>
  <si>
    <t>В течение 14 рабочих дней</t>
  </si>
  <si>
    <t>ООО "Сигнал"</t>
  </si>
  <si>
    <t>2353002302</t>
  </si>
  <si>
    <t>№ 39-С</t>
  </si>
  <si>
    <t>ТО установки системы пожарного мониторинга "Стрелец-мониторинг"</t>
  </si>
  <si>
    <t>согласно графика</t>
  </si>
  <si>
    <t>товар</t>
  </si>
  <si>
    <t>МБОУ СОШ №6</t>
  </si>
  <si>
    <t>№ 6/22</t>
  </si>
  <si>
    <t>21/22</t>
  </si>
  <si>
    <t>№ 41</t>
  </si>
  <si>
    <t>ООО ЧОО "Легион"</t>
  </si>
  <si>
    <t>34000752</t>
  </si>
  <si>
    <t>филиал ФГКУ "УВО по Тимашевскому району"</t>
  </si>
  <si>
    <t>АО "Мусороуборочная компания"</t>
  </si>
  <si>
    <t>с 10.01.2022 по 28.02.2022</t>
  </si>
  <si>
    <t>№ ДГ-22/30</t>
  </si>
  <si>
    <t>с 10.01.2022 по 31.03.2022</t>
  </si>
  <si>
    <t>Услуги по организации горячего питания ОВЗ</t>
  </si>
  <si>
    <t>Организация горячего питания обучающихся 6,10</t>
  </si>
  <si>
    <t>с 10.01.2022 по 25.05.2022</t>
  </si>
  <si>
    <t>с 01.01.2022 по 31.12.2022</t>
  </si>
  <si>
    <t>13.44</t>
  </si>
  <si>
    <t>запчасти</t>
  </si>
  <si>
    <t>926 0000 0000000000 244</t>
  </si>
  <si>
    <t>927 0000 0000000000 244</t>
  </si>
  <si>
    <t>3827/212-1</t>
  </si>
  <si>
    <t>подписка</t>
  </si>
  <si>
    <t>7724490000</t>
  </si>
  <si>
    <t>5539</t>
  </si>
  <si>
    <t>стол</t>
  </si>
  <si>
    <t>ООО "Сервмс-Юг-ККМ"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</si>
</sst>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38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7" fontId="1" fillId="0" borderId="0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49" fontId="1" fillId="18" borderId="14" xfId="0" applyNumberFormat="1" applyFont="1" applyFill="1" applyBorder="1" applyAlignment="1">
      <alignment horizontal="center" vertical="center" wrapText="1"/>
    </xf>
    <xf numFmtId="4" fontId="1" fillId="18" borderId="14" xfId="0" applyNumberFormat="1" applyFont="1" applyFill="1" applyBorder="1" applyAlignment="1">
      <alignment horizontal="center" vertical="center" wrapText="1"/>
    </xf>
    <xf numFmtId="49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14" xfId="0" applyFont="1" applyFill="1" applyBorder="1" applyAlignment="1" applyProtection="1">
      <alignment horizontal="center" vertical="center" wrapText="1"/>
      <protection locked="0"/>
    </xf>
    <xf numFmtId="0" fontId="1" fillId="18" borderId="0" xfId="0" applyFont="1" applyFill="1" applyAlignment="1">
      <alignment horizontal="center" vertical="center" wrapText="1"/>
    </xf>
    <xf numFmtId="14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>
      <alignment horizontal="center" vertical="center" wrapText="1"/>
    </xf>
    <xf numFmtId="16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0" xfId="0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 applyProtection="1">
      <alignment horizontal="center" vertical="center" wrapText="1"/>
      <protection locked="0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>
      <alignment horizontal="center" vertical="center" wrapText="1"/>
    </xf>
    <xf numFmtId="4" fontId="1" fillId="18" borderId="21" xfId="0" applyNumberFormat="1" applyFont="1" applyFill="1" applyBorder="1" applyAlignment="1">
      <alignment horizontal="center" vertical="center" wrapText="1"/>
    </xf>
    <xf numFmtId="4" fontId="1" fillId="18" borderId="22" xfId="0" applyNumberFormat="1" applyFont="1" applyFill="1" applyBorder="1" applyAlignment="1">
      <alignment horizontal="center" vertical="center" wrapText="1"/>
    </xf>
    <xf numFmtId="168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14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18" borderId="21" xfId="0" applyNumberFormat="1" applyFont="1" applyFill="1" applyBorder="1" applyAlignment="1">
      <alignment horizontal="center" vertical="center" wrapText="1"/>
    </xf>
    <xf numFmtId="14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>
      <alignment horizontal="center" vertical="center" wrapText="1"/>
    </xf>
    <xf numFmtId="49" fontId="1" fillId="18" borderId="38" xfId="0" applyNumberFormat="1" applyFont="1" applyFill="1" applyBorder="1" applyAlignment="1">
      <alignment horizontal="center" vertical="center" wrapText="1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7" xfId="0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165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>
      <alignment horizontal="center" vertical="center" wrapText="1"/>
    </xf>
    <xf numFmtId="4" fontId="1" fillId="18" borderId="39" xfId="0" applyNumberFormat="1" applyFont="1" applyFill="1" applyBorder="1" applyAlignment="1">
      <alignment horizontal="center" vertical="center" wrapText="1"/>
    </xf>
    <xf numFmtId="16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4" fontId="1" fillId="18" borderId="33" xfId="0" applyNumberFormat="1" applyFont="1" applyFill="1" applyBorder="1" applyAlignment="1">
      <alignment horizontal="center" vertical="center" wrapText="1"/>
    </xf>
    <xf numFmtId="4" fontId="1" fillId="18" borderId="34" xfId="0" applyNumberFormat="1" applyFont="1" applyFill="1" applyBorder="1" applyAlignment="1">
      <alignment horizontal="center" vertical="center" wrapText="1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>
      <alignment horizontal="center" vertical="center" wrapText="1"/>
    </xf>
    <xf numFmtId="49" fontId="1" fillId="18" borderId="33" xfId="0" applyNumberFormat="1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14" fontId="1" fillId="4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16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>
      <alignment horizontal="center" vertical="center" wrapText="1"/>
    </xf>
    <xf numFmtId="14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>
      <alignment horizontal="center" vertical="center" wrapText="1"/>
    </xf>
    <xf numFmtId="4" fontId="1" fillId="18" borderId="30" xfId="0" applyNumberFormat="1" applyFont="1" applyFill="1" applyBorder="1" applyAlignment="1">
      <alignment horizontal="center" vertical="center" wrapText="1"/>
    </xf>
    <xf numFmtId="4" fontId="1" fillId="18" borderId="27" xfId="0" applyNumberFormat="1" applyFont="1" applyFill="1" applyBorder="1" applyAlignment="1">
      <alignment horizontal="center" vertical="center" wrapText="1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1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/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/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/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3</xdr:row>
      <xdr:rowOff>504000</xdr:rowOff>
    </xdr:to>
    <xdr:sp macro="[0]!УдалитьСтрокуП4" textlink="">
      <xdr:nvSpPr>
        <xdr:cNvPr id="5" name="Скругленный прямоугольник 4"/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349826</xdr:colOff>
      <xdr:row>3</xdr:row>
      <xdr:rowOff>6924</xdr:rowOff>
    </xdr:from>
    <xdr:to>
      <xdr:col>13</xdr:col>
      <xdr:colOff>1080626</xdr:colOff>
      <xdr:row>3</xdr:row>
      <xdr:rowOff>501399</xdr:rowOff>
    </xdr:to>
    <xdr:sp macro="[0]!УдалитьСтрокуП5" textlink="">
      <xdr:nvSpPr>
        <xdr:cNvPr id="3" name="Скругленный прямоугольник 2"/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2</xdr:row>
      <xdr:rowOff>228600</xdr:rowOff>
    </xdr:from>
    <xdr:to>
      <xdr:col>8</xdr:col>
      <xdr:colOff>1420928</xdr:colOff>
      <xdr:row>3</xdr:row>
      <xdr:rowOff>484950</xdr:rowOff>
    </xdr:to>
    <xdr:sp macro="[0]!ДобавитьКонтрактП5" textlink="">
      <xdr:nvSpPr>
        <xdr:cNvPr id="4" name="Скругленный прямоугольник 3"/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2346612</xdr:colOff>
      <xdr:row>3</xdr:row>
      <xdr:rowOff>0</xdr:rowOff>
    </xdr:from>
    <xdr:to>
      <xdr:col>18</xdr:col>
      <xdr:colOff>619962</xdr:colOff>
      <xdr:row>3</xdr:row>
      <xdr:rowOff>509154</xdr:rowOff>
    </xdr:to>
    <xdr:sp macro="[0]!ДобавитьППАктП5" textlink="">
      <xdr:nvSpPr>
        <xdr:cNvPr id="5" name="Скругленный прямоугольник 4"/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507423</xdr:rowOff>
    </xdr:to>
    <xdr:sp macro="[0]!ДобавитьКонтрактSt93" textlink="">
      <xdr:nvSpPr>
        <xdr:cNvPr id="2" name="Скругленный прямоугольник 1"/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2</xdr:row>
      <xdr:rowOff>228600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/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507422</xdr:rowOff>
    </xdr:to>
    <xdr:sp macro="[0]!УдалитьСтрокуSt93" textlink="">
      <xdr:nvSpPr>
        <xdr:cNvPr id="6" name="Скругленный прямоугольник 5"/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/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/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/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/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/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/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3</xdr:row>
      <xdr:rowOff>504000</xdr:rowOff>
    </xdr:to>
    <xdr:sp macro="[0]!ДобавитьКонтрактIKZ" textlink="">
      <xdr:nvSpPr>
        <xdr:cNvPr id="2" name="Скругленный прямоугольник 1"/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16</xdr:col>
      <xdr:colOff>64050</xdr:colOff>
      <xdr:row>4</xdr:row>
      <xdr:rowOff>0</xdr:rowOff>
    </xdr:to>
    <xdr:sp macro="[0]!УдалитьСтрокуIKZ" textlink="">
      <xdr:nvSpPr>
        <xdr:cNvPr id="3" name="Скругленный прямоугольник 2"/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1136100</xdr:colOff>
      <xdr:row>3</xdr:row>
      <xdr:rowOff>10350</xdr:rowOff>
    </xdr:from>
    <xdr:to>
      <xdr:col>22</xdr:col>
      <xdr:colOff>1219200</xdr:colOff>
      <xdr:row>4</xdr:row>
      <xdr:rowOff>0</xdr:rowOff>
    </xdr:to>
    <xdr:sp macro="[0]!ДобавитьППАктIKZ" textlink="">
      <xdr:nvSpPr>
        <xdr:cNvPr id="4" name="Скругленный прямоугольник 3"/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topLeftCell="A6" zoomScale="70" zoomScaleNormal="70" workbookViewId="0">
      <selection activeCell="K5" sqref="K5"/>
    </sheetView>
  </sheetViews>
  <sheetFormatPr defaultColWidth="0" defaultRowHeight="15" x14ac:dyDescent="0.25"/>
  <cols>
    <col min="1" max="2" width="9.140625" style="9" customWidth="1"/>
    <col min="3" max="3" width="25.28515625" style="9" customWidth="1"/>
    <col min="4" max="5" width="9.140625" style="9" customWidth="1"/>
    <col min="6" max="6" width="11.7109375" style="9" customWidth="1"/>
    <col min="7" max="7" width="19" style="9" customWidth="1"/>
    <col min="8" max="8" width="6.5703125" style="9" customWidth="1"/>
    <col min="9" max="9" width="5.5703125" style="9" customWidth="1"/>
    <col min="10" max="10" width="15" style="9" customWidth="1"/>
    <col min="11" max="11" width="14.85546875" style="9" customWidth="1"/>
    <col min="12" max="12" width="21.28515625" style="9" customWidth="1"/>
    <col min="13" max="13" width="10.140625" style="9" customWidth="1"/>
    <col min="14" max="14" width="17.140625" style="9" bestFit="1" customWidth="1"/>
    <col min="15" max="22" width="9.140625" style="9" hidden="1" customWidth="1"/>
    <col min="23" max="23" width="30.7109375" style="9" hidden="1" customWidth="1"/>
    <col min="24" max="16384" width="9.140625" style="9" hidden="1"/>
  </cols>
  <sheetData>
    <row r="1" spans="1:14" ht="27" customHeight="1" thickBot="1" x14ac:dyDescent="0.3">
      <c r="A1" s="177" t="s">
        <v>141</v>
      </c>
      <c r="B1" s="178"/>
      <c r="C1" s="178"/>
      <c r="D1" s="178"/>
      <c r="E1" s="177" t="s">
        <v>201</v>
      </c>
      <c r="F1" s="178"/>
      <c r="G1" s="178"/>
      <c r="H1" s="178"/>
      <c r="I1" s="178"/>
      <c r="J1" s="178"/>
      <c r="K1" s="178"/>
      <c r="L1" s="178"/>
      <c r="M1" s="178"/>
      <c r="N1" s="179"/>
    </row>
    <row r="3" spans="1:14" ht="15.75" thickBot="1" x14ac:dyDescent="0.3">
      <c r="I3" s="21"/>
      <c r="J3" s="21"/>
      <c r="K3" s="21"/>
      <c r="L3" s="21"/>
      <c r="M3" s="21"/>
      <c r="N3" s="21"/>
    </row>
    <row r="4" spans="1:14" ht="32.25" customHeight="1" thickBot="1" x14ac:dyDescent="0.3">
      <c r="A4" s="213" t="s">
        <v>25</v>
      </c>
      <c r="B4" s="214"/>
      <c r="C4" s="4">
        <v>9259595.8399999999</v>
      </c>
      <c r="D4" s="5"/>
      <c r="E4" s="215" t="s">
        <v>140</v>
      </c>
      <c r="F4" s="216"/>
      <c r="G4" s="217"/>
      <c r="H4" s="218">
        <v>2000000</v>
      </c>
      <c r="I4" s="219"/>
      <c r="J4" s="220"/>
      <c r="K4" s="22"/>
      <c r="L4" s="99" t="s">
        <v>55</v>
      </c>
      <c r="M4" s="215">
        <v>5000000</v>
      </c>
      <c r="N4" s="217"/>
    </row>
    <row r="5" spans="1:14" ht="30.75" customHeight="1" thickBot="1" x14ac:dyDescent="0.3">
      <c r="A5" s="213" t="s">
        <v>26</v>
      </c>
      <c r="B5" s="214"/>
      <c r="C5" s="6">
        <f>C4-G15+J15</f>
        <v>6954472.0699999994</v>
      </c>
      <c r="D5" s="5"/>
      <c r="E5" s="215" t="s">
        <v>53</v>
      </c>
      <c r="F5" s="216"/>
      <c r="G5" s="217"/>
      <c r="H5" s="208">
        <f>H4-G12</f>
        <v>1904596.64</v>
      </c>
      <c r="I5" s="209"/>
      <c r="J5" s="210"/>
      <c r="K5" s="22"/>
      <c r="L5" s="99" t="s">
        <v>54</v>
      </c>
      <c r="M5" s="211">
        <f>M4-G13</f>
        <v>3247448.09</v>
      </c>
      <c r="N5" s="212"/>
    </row>
    <row r="6" spans="1:14" x14ac:dyDescent="0.25">
      <c r="C6" s="7"/>
      <c r="D6" s="10"/>
      <c r="E6" s="10"/>
      <c r="F6" s="10"/>
      <c r="G6" s="10"/>
      <c r="H6" s="10"/>
      <c r="I6" s="10"/>
      <c r="J6" s="10"/>
      <c r="K6" s="10"/>
      <c r="L6" s="10"/>
    </row>
    <row r="7" spans="1:14" ht="15.75" thickBot="1" x14ac:dyDescent="0.3"/>
    <row r="8" spans="1:14" ht="72" customHeight="1" thickBot="1" x14ac:dyDescent="0.3">
      <c r="A8" s="221" t="s">
        <v>27</v>
      </c>
      <c r="B8" s="222"/>
      <c r="C8" s="223"/>
      <c r="D8" s="221" t="s">
        <v>28</v>
      </c>
      <c r="E8" s="222"/>
      <c r="F8" s="223"/>
      <c r="G8" s="224" t="s">
        <v>29</v>
      </c>
      <c r="H8" s="225"/>
      <c r="I8" s="226"/>
      <c r="J8" s="224" t="s">
        <v>142</v>
      </c>
      <c r="K8" s="225"/>
      <c r="L8" s="226"/>
      <c r="M8" s="221" t="s">
        <v>30</v>
      </c>
      <c r="N8" s="223"/>
    </row>
    <row r="9" spans="1:14" ht="41.25" customHeight="1" thickBot="1" x14ac:dyDescent="0.3">
      <c r="A9" s="199" t="s">
        <v>31</v>
      </c>
      <c r="B9" s="200"/>
      <c r="C9" s="201"/>
      <c r="D9" s="198">
        <f>'Состоявшиеся аукционы'!G2</f>
        <v>0</v>
      </c>
      <c r="E9" s="198"/>
      <c r="F9" s="198"/>
      <c r="G9" s="198">
        <f>'Состоявшиеся аукционы'!Q2</f>
        <v>0</v>
      </c>
      <c r="H9" s="198"/>
      <c r="I9" s="198"/>
      <c r="J9" s="195">
        <f>'Состоявшиеся аукционы'!AB2</f>
        <v>0</v>
      </c>
      <c r="K9" s="196"/>
      <c r="L9" s="197"/>
      <c r="M9" s="198">
        <f t="shared" ref="M9:M15" si="0">D9-G9</f>
        <v>0</v>
      </c>
      <c r="N9" s="198"/>
    </row>
    <row r="10" spans="1:14" ht="78.75" customHeight="1" thickBot="1" x14ac:dyDescent="0.3">
      <c r="A10" s="199" t="s">
        <v>49</v>
      </c>
      <c r="B10" s="200"/>
      <c r="C10" s="201"/>
      <c r="D10" s="198">
        <f>'Несостоявшиеся аукционы'!G2</f>
        <v>0</v>
      </c>
      <c r="E10" s="198"/>
      <c r="F10" s="198"/>
      <c r="G10" s="198">
        <f>'Несостоявшиеся аукционы'!Q2</f>
        <v>0</v>
      </c>
      <c r="H10" s="198"/>
      <c r="I10" s="198"/>
      <c r="J10" s="195">
        <f>'Несостоявшиеся аукционы'!AB2</f>
        <v>0</v>
      </c>
      <c r="K10" s="196"/>
      <c r="L10" s="197"/>
      <c r="M10" s="198">
        <f t="shared" si="0"/>
        <v>0</v>
      </c>
      <c r="N10" s="198"/>
    </row>
    <row r="11" spans="1:14" ht="40.5" customHeight="1" thickBot="1" x14ac:dyDescent="0.3">
      <c r="A11" s="199" t="s">
        <v>83</v>
      </c>
      <c r="B11" s="200"/>
      <c r="C11" s="201"/>
      <c r="D11" s="195">
        <f>'Иные конкурентные закупки'!G2</f>
        <v>0</v>
      </c>
      <c r="E11" s="196"/>
      <c r="F11" s="197"/>
      <c r="G11" s="195">
        <f>'Иные конкурентные закупки'!Q2</f>
        <v>0</v>
      </c>
      <c r="H11" s="196"/>
      <c r="I11" s="197"/>
      <c r="J11" s="195">
        <f>'Иные конкурентные закупки'!AB2</f>
        <v>0</v>
      </c>
      <c r="K11" s="196"/>
      <c r="L11" s="197"/>
      <c r="M11" s="195">
        <f t="shared" si="0"/>
        <v>0</v>
      </c>
      <c r="N11" s="197"/>
    </row>
    <row r="12" spans="1:14" ht="54.75" customHeight="1" thickBot="1" x14ac:dyDescent="0.3">
      <c r="A12" s="202" t="s">
        <v>50</v>
      </c>
      <c r="B12" s="203"/>
      <c r="C12" s="204"/>
      <c r="D12" s="198">
        <f>'Ед. поставщик п.4 ч.1'!H2</f>
        <v>95403.360000000015</v>
      </c>
      <c r="E12" s="198"/>
      <c r="F12" s="198"/>
      <c r="G12" s="198">
        <f>D12</f>
        <v>95403.360000000015</v>
      </c>
      <c r="H12" s="198"/>
      <c r="I12" s="198"/>
      <c r="J12" s="195">
        <f>'Ед. поставщик п.4 ч.1'!V2</f>
        <v>0</v>
      </c>
      <c r="K12" s="196"/>
      <c r="L12" s="197"/>
      <c r="M12" s="198">
        <f t="shared" si="0"/>
        <v>0</v>
      </c>
      <c r="N12" s="198"/>
    </row>
    <row r="13" spans="1:14" ht="45.75" customHeight="1" thickBot="1" x14ac:dyDescent="0.3">
      <c r="A13" s="202" t="s">
        <v>51</v>
      </c>
      <c r="B13" s="203"/>
      <c r="C13" s="204"/>
      <c r="D13" s="198">
        <f>'Ед. поставщик п.5 ч.1'!H2</f>
        <v>1752551.9100000001</v>
      </c>
      <c r="E13" s="198"/>
      <c r="F13" s="198"/>
      <c r="G13" s="198">
        <f>D13</f>
        <v>1752551.9100000001</v>
      </c>
      <c r="H13" s="198"/>
      <c r="I13" s="198"/>
      <c r="J13" s="195">
        <f>'Ед. поставщик п.5 ч.1'!V2</f>
        <v>0</v>
      </c>
      <c r="K13" s="196"/>
      <c r="L13" s="197"/>
      <c r="M13" s="198">
        <f t="shared" si="0"/>
        <v>0</v>
      </c>
      <c r="N13" s="198"/>
    </row>
    <row r="14" spans="1:14" ht="45.75" customHeight="1" thickBot="1" x14ac:dyDescent="0.3">
      <c r="A14" s="192" t="s">
        <v>52</v>
      </c>
      <c r="B14" s="193"/>
      <c r="C14" s="194"/>
      <c r="D14" s="195">
        <f>'Ед.поставщик за искл. п.4,5 ч.1'!G2</f>
        <v>457168.5</v>
      </c>
      <c r="E14" s="196"/>
      <c r="F14" s="197"/>
      <c r="G14" s="195">
        <f>D14</f>
        <v>457168.5</v>
      </c>
      <c r="H14" s="196"/>
      <c r="I14" s="197"/>
      <c r="J14" s="195">
        <f>'Ед.поставщик за искл. п.4,5 ч.1'!T2</f>
        <v>0</v>
      </c>
      <c r="K14" s="196"/>
      <c r="L14" s="197"/>
      <c r="M14" s="198">
        <f t="shared" si="0"/>
        <v>0</v>
      </c>
      <c r="N14" s="198"/>
    </row>
    <row r="15" spans="1:14" ht="21" thickBot="1" x14ac:dyDescent="0.3">
      <c r="A15" s="205" t="s">
        <v>143</v>
      </c>
      <c r="B15" s="206"/>
      <c r="C15" s="207"/>
      <c r="D15" s="198">
        <f>SUM(D9:D14)</f>
        <v>2305123.7700000005</v>
      </c>
      <c r="E15" s="198"/>
      <c r="F15" s="198"/>
      <c r="G15" s="195">
        <f>SUM(G9:G14)</f>
        <v>2305123.7700000005</v>
      </c>
      <c r="H15" s="196"/>
      <c r="I15" s="197"/>
      <c r="J15" s="195">
        <f>SUM(J9:J14)</f>
        <v>0</v>
      </c>
      <c r="K15" s="196"/>
      <c r="L15" s="197"/>
      <c r="M15" s="198">
        <f t="shared" si="0"/>
        <v>0</v>
      </c>
      <c r="N15" s="198"/>
    </row>
    <row r="18" spans="1:12" ht="15.75" thickBot="1" x14ac:dyDescent="0.3"/>
    <row r="19" spans="1:12" ht="23.25" customHeight="1" x14ac:dyDescent="0.25">
      <c r="A19" s="180" t="s">
        <v>35</v>
      </c>
      <c r="B19" s="181"/>
      <c r="C19" s="182"/>
      <c r="D19" s="186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1297143.1000000001</v>
      </c>
      <c r="E19" s="187"/>
      <c r="F19" s="187"/>
      <c r="G19" s="188"/>
      <c r="I19" s="20"/>
      <c r="J19" s="20"/>
      <c r="K19" s="20"/>
      <c r="L19" s="20"/>
    </row>
    <row r="20" spans="1:12" ht="24" customHeight="1" thickBot="1" x14ac:dyDescent="0.3">
      <c r="A20" s="183"/>
      <c r="B20" s="184"/>
      <c r="C20" s="185"/>
      <c r="D20" s="189"/>
      <c r="E20" s="190"/>
      <c r="F20" s="190"/>
      <c r="G20" s="191"/>
      <c r="I20" s="20"/>
      <c r="J20" s="20"/>
      <c r="K20" s="20"/>
      <c r="L20" s="20"/>
    </row>
  </sheetData>
  <mergeCells count="52"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</sheetPr>
  <dimension ref="A1:X26"/>
  <sheetViews>
    <sheetView showGridLines="0" topLeftCell="F1" zoomScale="50" zoomScaleNormal="50" workbookViewId="0">
      <pane ySplit="8" topLeftCell="A9" activePane="bottomLeft" state="frozen"/>
      <selection activeCell="I1" sqref="I1"/>
      <selection pane="bottomLeft" activeCell="M20" sqref="M20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2" customWidth="1"/>
    <col min="6" max="6" width="27.5703125" style="3" customWidth="1"/>
    <col min="7" max="7" width="49.140625" style="3" customWidth="1"/>
    <col min="8" max="8" width="26.85546875" style="11" customWidth="1"/>
    <col min="9" max="9" width="21.85546875" style="11" customWidth="1"/>
    <col min="10" max="10" width="33.5703125" style="3" customWidth="1"/>
    <col min="11" max="12" width="28.28515625" style="3" customWidth="1"/>
    <col min="13" max="13" width="34.85546875" style="3" customWidth="1"/>
    <col min="14" max="14" width="28.85546875" style="12" customWidth="1"/>
    <col min="15" max="15" width="28.85546875" style="3" customWidth="1"/>
    <col min="16" max="16" width="24" style="32" customWidth="1"/>
    <col min="17" max="17" width="24" style="12" bestFit="1" customWidth="1"/>
    <col min="18" max="18" width="23.42578125" style="8" customWidth="1"/>
    <col min="19" max="20" width="23.7109375" style="8" customWidth="1"/>
    <col min="21" max="21" width="24.5703125" style="12" customWidth="1"/>
    <col min="22" max="22" width="25.5703125" style="32" customWidth="1"/>
    <col min="23" max="23" width="17.7109375" style="8" customWidth="1"/>
    <col min="24" max="16384" width="9.140625" style="8" hidden="1"/>
  </cols>
  <sheetData>
    <row r="1" spans="1:24" ht="19.5" thickBot="1" x14ac:dyDescent="0.3"/>
    <row r="2" spans="1:24" ht="39.950000000000003" customHeight="1" thickBot="1" x14ac:dyDescent="0.3">
      <c r="A2" s="86"/>
      <c r="B2" s="86"/>
      <c r="C2" s="86"/>
      <c r="D2" s="86"/>
      <c r="E2" s="86"/>
      <c r="F2" s="43"/>
      <c r="G2" s="101" t="s">
        <v>24</v>
      </c>
      <c r="H2" s="98">
        <f>SUM(H9:H9999)</f>
        <v>95403.360000000015</v>
      </c>
      <c r="K2" s="255"/>
      <c r="L2" s="255"/>
      <c r="M2" s="255"/>
      <c r="N2" s="256" t="s">
        <v>137</v>
      </c>
      <c r="O2" s="258"/>
      <c r="P2" s="87">
        <f>SUM(P9:P9999)</f>
        <v>36408.58</v>
      </c>
      <c r="R2" s="86"/>
      <c r="S2" s="256" t="s">
        <v>45</v>
      </c>
      <c r="T2" s="257"/>
      <c r="U2" s="258"/>
      <c r="V2" s="88">
        <f>SUM(V9:V9999)</f>
        <v>0</v>
      </c>
    </row>
    <row r="3" spans="1:24" x14ac:dyDescent="0.25">
      <c r="A3" s="255"/>
      <c r="B3" s="255"/>
      <c r="C3" s="255"/>
      <c r="D3" s="255"/>
      <c r="E3" s="255"/>
      <c r="F3" s="45"/>
      <c r="N3" s="86"/>
    </row>
    <row r="4" spans="1:24" ht="39.950000000000003" customHeight="1" x14ac:dyDescent="0.25">
      <c r="A4" s="14"/>
      <c r="B4" s="14"/>
      <c r="C4" s="14"/>
      <c r="D4" s="14"/>
      <c r="E4" s="29"/>
      <c r="F4" s="14"/>
      <c r="J4" s="259"/>
      <c r="K4" s="259"/>
      <c r="M4" s="259"/>
      <c r="N4" s="259"/>
      <c r="O4" s="259"/>
      <c r="P4" s="259"/>
    </row>
    <row r="5" spans="1:24" x14ac:dyDescent="0.25">
      <c r="A5" s="14"/>
      <c r="B5" s="14"/>
      <c r="C5" s="14"/>
      <c r="D5" s="14"/>
      <c r="E5" s="29"/>
      <c r="F5" s="14"/>
      <c r="G5" s="14"/>
      <c r="H5" s="15"/>
    </row>
    <row r="6" spans="1:24" ht="159" customHeight="1" x14ac:dyDescent="0.25">
      <c r="A6" s="69" t="s">
        <v>8</v>
      </c>
      <c r="B6" s="69" t="s">
        <v>47</v>
      </c>
      <c r="C6" s="69" t="s">
        <v>145</v>
      </c>
      <c r="D6" s="69" t="s">
        <v>10</v>
      </c>
      <c r="E6" s="68" t="s">
        <v>1</v>
      </c>
      <c r="F6" s="69" t="s">
        <v>2</v>
      </c>
      <c r="G6" s="69" t="s">
        <v>3</v>
      </c>
      <c r="H6" s="71" t="s">
        <v>4</v>
      </c>
      <c r="I6" s="71" t="s">
        <v>22</v>
      </c>
      <c r="J6" s="69" t="s">
        <v>46</v>
      </c>
      <c r="K6" s="69" t="s">
        <v>5</v>
      </c>
      <c r="L6" s="69" t="s">
        <v>82</v>
      </c>
      <c r="M6" s="69" t="s">
        <v>44</v>
      </c>
      <c r="N6" s="68" t="s">
        <v>7</v>
      </c>
      <c r="O6" s="69" t="s">
        <v>6</v>
      </c>
      <c r="P6" s="70" t="s">
        <v>23</v>
      </c>
      <c r="Q6" s="68" t="s">
        <v>9</v>
      </c>
      <c r="R6" s="67" t="s">
        <v>40</v>
      </c>
      <c r="S6" s="67" t="s">
        <v>103</v>
      </c>
      <c r="T6" s="67" t="s">
        <v>104</v>
      </c>
      <c r="U6" s="68" t="s">
        <v>41</v>
      </c>
      <c r="V6" s="70" t="s">
        <v>105</v>
      </c>
      <c r="W6" s="67" t="s">
        <v>42</v>
      </c>
    </row>
    <row r="7" spans="1:24" ht="16.5" customHeight="1" x14ac:dyDescent="0.25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9" customFormat="1" ht="93.75" hidden="1" x14ac:dyDescent="0.25">
      <c r="A8" s="72">
        <v>1</v>
      </c>
      <c r="B8" s="72" t="s">
        <v>56</v>
      </c>
      <c r="C8" s="72"/>
      <c r="D8" s="72" t="s">
        <v>58</v>
      </c>
      <c r="E8" s="73" t="s">
        <v>57</v>
      </c>
      <c r="F8" s="73" t="s">
        <v>107</v>
      </c>
      <c r="G8" s="72" t="s">
        <v>59</v>
      </c>
      <c r="H8" s="79">
        <v>20000</v>
      </c>
      <c r="I8" s="79">
        <f>H8-P8</f>
        <v>0</v>
      </c>
      <c r="J8" s="72" t="s">
        <v>60</v>
      </c>
      <c r="K8" s="72" t="s">
        <v>61</v>
      </c>
      <c r="L8" s="72"/>
      <c r="M8" s="72" t="s">
        <v>62</v>
      </c>
      <c r="N8" s="73">
        <v>43840</v>
      </c>
      <c r="O8" s="72" t="s">
        <v>144</v>
      </c>
      <c r="P8" s="103">
        <v>20000</v>
      </c>
      <c r="Q8" s="73">
        <v>43840</v>
      </c>
      <c r="R8" s="72"/>
      <c r="S8" s="79"/>
      <c r="T8" s="79"/>
      <c r="U8" s="73"/>
      <c r="V8" s="79"/>
      <c r="W8" s="75" t="s">
        <v>64</v>
      </c>
    </row>
    <row r="9" spans="1:24" s="107" customFormat="1" ht="93.75" customHeight="1" x14ac:dyDescent="0.25">
      <c r="A9" s="245">
        <v>1</v>
      </c>
      <c r="B9" s="249" t="s">
        <v>56</v>
      </c>
      <c r="C9" s="232" t="s">
        <v>146</v>
      </c>
      <c r="D9" s="232" t="s">
        <v>147</v>
      </c>
      <c r="E9" s="251" t="s">
        <v>202</v>
      </c>
      <c r="F9" s="230">
        <v>44217</v>
      </c>
      <c r="G9" s="232" t="s">
        <v>172</v>
      </c>
      <c r="H9" s="234">
        <v>21993.040000000001</v>
      </c>
      <c r="I9" s="239">
        <f>IF(X9 = 1, H9 + SUM(S9:S10) - SUM(T9:T10) - SUM(P9:P10) - V9,0)</f>
        <v>16494.78</v>
      </c>
      <c r="J9" s="232" t="s">
        <v>173</v>
      </c>
      <c r="K9" s="232" t="s">
        <v>174</v>
      </c>
      <c r="L9" s="232" t="s">
        <v>146</v>
      </c>
      <c r="M9" s="232" t="s">
        <v>175</v>
      </c>
      <c r="N9" s="130">
        <v>44648</v>
      </c>
      <c r="O9" s="247" t="s">
        <v>144</v>
      </c>
      <c r="P9" s="121">
        <v>5498.26</v>
      </c>
      <c r="Q9" s="122">
        <v>44648</v>
      </c>
      <c r="R9" s="123"/>
      <c r="S9" s="121"/>
      <c r="T9" s="121"/>
      <c r="U9" s="234"/>
      <c r="V9" s="242"/>
      <c r="W9" s="227"/>
      <c r="X9" s="107">
        <v>1</v>
      </c>
    </row>
    <row r="10" spans="1:24" s="120" customFormat="1" x14ac:dyDescent="0.25">
      <c r="A10" s="246"/>
      <c r="B10" s="250"/>
      <c r="C10" s="233"/>
      <c r="D10" s="233"/>
      <c r="E10" s="252"/>
      <c r="F10" s="231"/>
      <c r="G10" s="233"/>
      <c r="H10" s="235"/>
      <c r="I10" s="241"/>
      <c r="J10" s="233"/>
      <c r="K10" s="233"/>
      <c r="L10" s="233"/>
      <c r="M10" s="233"/>
      <c r="N10" s="132"/>
      <c r="O10" s="248"/>
      <c r="P10" s="127"/>
      <c r="Q10" s="128"/>
      <c r="R10" s="129"/>
      <c r="S10" s="127"/>
      <c r="T10" s="127"/>
      <c r="U10" s="235"/>
      <c r="V10" s="244"/>
      <c r="W10" s="229"/>
      <c r="X10" s="120">
        <v>1</v>
      </c>
    </row>
    <row r="11" spans="1:24" s="107" customFormat="1" ht="93.75" customHeight="1" x14ac:dyDescent="0.25">
      <c r="A11" s="245">
        <v>2</v>
      </c>
      <c r="B11" s="249" t="s">
        <v>56</v>
      </c>
      <c r="C11" s="232" t="s">
        <v>146</v>
      </c>
      <c r="D11" s="232" t="s">
        <v>147</v>
      </c>
      <c r="E11" s="251">
        <v>1</v>
      </c>
      <c r="F11" s="230">
        <v>44582</v>
      </c>
      <c r="G11" s="232" t="s">
        <v>176</v>
      </c>
      <c r="H11" s="234">
        <v>17500</v>
      </c>
      <c r="I11" s="239">
        <f>IF(X11 = 2, H11 + SUM(S11:S13) - SUM(T11:T13) - SUM(P11:P13) - V11,0)</f>
        <v>12500</v>
      </c>
      <c r="J11" s="232" t="s">
        <v>177</v>
      </c>
      <c r="K11" s="232" t="s">
        <v>178</v>
      </c>
      <c r="L11" s="232" t="s">
        <v>146</v>
      </c>
      <c r="M11" s="232" t="s">
        <v>179</v>
      </c>
      <c r="N11" s="130">
        <v>44592</v>
      </c>
      <c r="O11" s="247" t="s">
        <v>144</v>
      </c>
      <c r="P11" s="121">
        <v>2500</v>
      </c>
      <c r="Q11" s="122">
        <v>44594</v>
      </c>
      <c r="R11" s="123"/>
      <c r="S11" s="121"/>
      <c r="T11" s="121"/>
      <c r="U11" s="234"/>
      <c r="V11" s="242"/>
      <c r="W11" s="227"/>
      <c r="X11" s="107">
        <v>2</v>
      </c>
    </row>
    <row r="12" spans="1:24" s="106" customFormat="1" x14ac:dyDescent="0.25">
      <c r="A12" s="260"/>
      <c r="B12" s="253"/>
      <c r="C12" s="237"/>
      <c r="D12" s="237"/>
      <c r="E12" s="254"/>
      <c r="F12" s="236"/>
      <c r="G12" s="237"/>
      <c r="H12" s="238"/>
      <c r="I12" s="240"/>
      <c r="J12" s="237"/>
      <c r="K12" s="237"/>
      <c r="L12" s="237"/>
      <c r="M12" s="237"/>
      <c r="N12" s="131">
        <v>44620</v>
      </c>
      <c r="O12" s="261"/>
      <c r="P12" s="124">
        <v>2500</v>
      </c>
      <c r="Q12" s="125">
        <v>44622</v>
      </c>
      <c r="R12" s="126"/>
      <c r="S12" s="124"/>
      <c r="T12" s="124"/>
      <c r="U12" s="238"/>
      <c r="V12" s="243"/>
      <c r="W12" s="228"/>
      <c r="X12" s="106">
        <v>2</v>
      </c>
    </row>
    <row r="13" spans="1:24" s="120" customFormat="1" x14ac:dyDescent="0.25">
      <c r="A13" s="246"/>
      <c r="B13" s="250"/>
      <c r="C13" s="233"/>
      <c r="D13" s="233"/>
      <c r="E13" s="252"/>
      <c r="F13" s="231"/>
      <c r="G13" s="233"/>
      <c r="H13" s="235"/>
      <c r="I13" s="241"/>
      <c r="J13" s="233"/>
      <c r="K13" s="233"/>
      <c r="L13" s="233"/>
      <c r="M13" s="233"/>
      <c r="N13" s="132"/>
      <c r="O13" s="248"/>
      <c r="P13" s="127"/>
      <c r="Q13" s="128"/>
      <c r="R13" s="129"/>
      <c r="S13" s="127"/>
      <c r="T13" s="127"/>
      <c r="U13" s="235"/>
      <c r="V13" s="244"/>
      <c r="W13" s="229"/>
      <c r="X13" s="120">
        <v>2</v>
      </c>
    </row>
    <row r="14" spans="1:24" s="107" customFormat="1" ht="93.75" customHeight="1" x14ac:dyDescent="0.25">
      <c r="A14" s="245">
        <v>3</v>
      </c>
      <c r="B14" s="249" t="s">
        <v>56</v>
      </c>
      <c r="C14" s="232" t="s">
        <v>146</v>
      </c>
      <c r="D14" s="232" t="s">
        <v>147</v>
      </c>
      <c r="E14" s="251" t="s">
        <v>197</v>
      </c>
      <c r="F14" s="230">
        <v>44582</v>
      </c>
      <c r="G14" s="232" t="s">
        <v>198</v>
      </c>
      <c r="H14" s="234">
        <v>36000</v>
      </c>
      <c r="I14" s="239">
        <f>IF(X14 = 8, H14 + SUM(S14:S17) - SUM(T14:T17) - SUM(P14:P17) - V14,0)</f>
        <v>30000</v>
      </c>
      <c r="J14" s="232" t="s">
        <v>196</v>
      </c>
      <c r="K14" s="232" t="s">
        <v>195</v>
      </c>
      <c r="L14" s="232" t="s">
        <v>146</v>
      </c>
      <c r="M14" s="232" t="s">
        <v>199</v>
      </c>
      <c r="N14" s="130">
        <v>44592</v>
      </c>
      <c r="O14" s="247" t="s">
        <v>144</v>
      </c>
      <c r="P14" s="121">
        <v>3000</v>
      </c>
      <c r="Q14" s="122">
        <v>44609</v>
      </c>
      <c r="R14" s="123"/>
      <c r="S14" s="121"/>
      <c r="T14" s="121"/>
      <c r="U14" s="234"/>
      <c r="V14" s="242"/>
      <c r="W14" s="227"/>
      <c r="X14" s="107">
        <v>8</v>
      </c>
    </row>
    <row r="15" spans="1:24" s="106" customFormat="1" x14ac:dyDescent="0.25">
      <c r="A15" s="260"/>
      <c r="B15" s="253"/>
      <c r="C15" s="237"/>
      <c r="D15" s="237"/>
      <c r="E15" s="254"/>
      <c r="F15" s="236"/>
      <c r="G15" s="237"/>
      <c r="H15" s="238"/>
      <c r="I15" s="240"/>
      <c r="J15" s="237"/>
      <c r="K15" s="237"/>
      <c r="L15" s="237"/>
      <c r="M15" s="237"/>
      <c r="N15" s="131">
        <v>44620</v>
      </c>
      <c r="O15" s="261"/>
      <c r="P15" s="124">
        <v>3000</v>
      </c>
      <c r="Q15" s="125">
        <v>44622</v>
      </c>
      <c r="R15" s="126"/>
      <c r="S15" s="124"/>
      <c r="T15" s="124"/>
      <c r="U15" s="238"/>
      <c r="V15" s="243"/>
      <c r="W15" s="228"/>
      <c r="X15" s="106">
        <v>8</v>
      </c>
    </row>
    <row r="16" spans="1:24" s="120" customFormat="1" x14ac:dyDescent="0.25">
      <c r="A16" s="260"/>
      <c r="B16" s="253"/>
      <c r="C16" s="237"/>
      <c r="D16" s="237"/>
      <c r="E16" s="254"/>
      <c r="F16" s="236"/>
      <c r="G16" s="237"/>
      <c r="H16" s="238"/>
      <c r="I16" s="240"/>
      <c r="J16" s="237"/>
      <c r="K16" s="237"/>
      <c r="L16" s="237"/>
      <c r="M16" s="237"/>
      <c r="N16" s="131"/>
      <c r="O16" s="261"/>
      <c r="P16" s="124"/>
      <c r="Q16" s="125"/>
      <c r="R16" s="126"/>
      <c r="S16" s="124"/>
      <c r="T16" s="124"/>
      <c r="U16" s="238"/>
      <c r="V16" s="243"/>
      <c r="W16" s="228"/>
      <c r="X16" s="120">
        <v>8</v>
      </c>
    </row>
    <row r="17" spans="1:24" s="120" customFormat="1" x14ac:dyDescent="0.25">
      <c r="A17" s="246"/>
      <c r="B17" s="250"/>
      <c r="C17" s="233"/>
      <c r="D17" s="233"/>
      <c r="E17" s="252"/>
      <c r="F17" s="231"/>
      <c r="G17" s="233"/>
      <c r="H17" s="235"/>
      <c r="I17" s="241"/>
      <c r="J17" s="233"/>
      <c r="K17" s="233"/>
      <c r="L17" s="233"/>
      <c r="M17" s="233"/>
      <c r="N17" s="132"/>
      <c r="O17" s="248"/>
      <c r="P17" s="127"/>
      <c r="Q17" s="128"/>
      <c r="R17" s="129"/>
      <c r="S17" s="127"/>
      <c r="T17" s="127"/>
      <c r="U17" s="235"/>
      <c r="V17" s="244"/>
      <c r="W17" s="229"/>
      <c r="X17" s="120">
        <v>8</v>
      </c>
    </row>
    <row r="18" spans="1:24" s="107" customFormat="1" ht="93.75" x14ac:dyDescent="0.25">
      <c r="A18" s="108">
        <v>4</v>
      </c>
      <c r="B18" s="117" t="s">
        <v>56</v>
      </c>
      <c r="C18" s="110" t="s">
        <v>146</v>
      </c>
      <c r="D18" s="110" t="s">
        <v>147</v>
      </c>
      <c r="E18" s="111" t="s">
        <v>204</v>
      </c>
      <c r="F18" s="116">
        <v>44594</v>
      </c>
      <c r="G18" s="110" t="s">
        <v>200</v>
      </c>
      <c r="H18" s="113">
        <v>13965</v>
      </c>
      <c r="I18" s="109">
        <f>IF(X18 = 9, H18 + SUM(S18:S18) - SUM(T18:T18) - SUM(P18:P18) - V18,0)</f>
        <v>0</v>
      </c>
      <c r="J18" s="110" t="s">
        <v>183</v>
      </c>
      <c r="K18" s="110" t="s">
        <v>184</v>
      </c>
      <c r="L18" s="110" t="s">
        <v>146</v>
      </c>
      <c r="M18" s="110" t="s">
        <v>194</v>
      </c>
      <c r="N18" s="116"/>
      <c r="O18" s="117" t="s">
        <v>144</v>
      </c>
      <c r="P18" s="113">
        <v>13965</v>
      </c>
      <c r="Q18" s="111">
        <v>44599</v>
      </c>
      <c r="R18" s="110"/>
      <c r="S18" s="113"/>
      <c r="T18" s="113"/>
      <c r="U18" s="113"/>
      <c r="V18" s="112"/>
      <c r="W18" s="114"/>
      <c r="X18" s="107">
        <v>9</v>
      </c>
    </row>
    <row r="19" spans="1:24" s="107" customFormat="1" ht="93.75" x14ac:dyDescent="0.25">
      <c r="A19" s="145">
        <v>5</v>
      </c>
      <c r="B19" s="117" t="s">
        <v>56</v>
      </c>
      <c r="C19" s="146" t="s">
        <v>146</v>
      </c>
      <c r="D19" s="110" t="s">
        <v>218</v>
      </c>
      <c r="E19" s="166">
        <v>73</v>
      </c>
      <c r="F19" s="176">
        <v>44621</v>
      </c>
      <c r="G19" s="146" t="s">
        <v>217</v>
      </c>
      <c r="H19" s="148">
        <v>5533</v>
      </c>
      <c r="I19" s="149">
        <f>IF(X19 = 23, H19 + SUM(S19:S19) - SUM(T19:T19) - SUM(P19:P19) - V19,0)</f>
        <v>0</v>
      </c>
      <c r="J19" s="146" t="s">
        <v>183</v>
      </c>
      <c r="K19" s="146" t="s">
        <v>184</v>
      </c>
      <c r="L19" s="146" t="s">
        <v>146</v>
      </c>
      <c r="M19" s="146" t="s">
        <v>194</v>
      </c>
      <c r="N19" s="176"/>
      <c r="O19" s="176" t="s">
        <v>144</v>
      </c>
      <c r="P19" s="148">
        <v>5533</v>
      </c>
      <c r="Q19" s="147">
        <v>44624</v>
      </c>
      <c r="R19" s="146"/>
      <c r="S19" s="148"/>
      <c r="T19" s="148"/>
      <c r="U19" s="148"/>
      <c r="V19" s="175"/>
      <c r="W19" s="153"/>
      <c r="X19" s="107">
        <v>23</v>
      </c>
    </row>
    <row r="20" spans="1:24" s="107" customFormat="1" ht="93.75" x14ac:dyDescent="0.25">
      <c r="A20" s="145">
        <v>6</v>
      </c>
      <c r="B20" s="117" t="s">
        <v>56</v>
      </c>
      <c r="C20" s="146"/>
      <c r="D20" s="110" t="s">
        <v>219</v>
      </c>
      <c r="E20" s="147" t="s">
        <v>220</v>
      </c>
      <c r="F20" s="176">
        <v>44622</v>
      </c>
      <c r="G20" s="146" t="s">
        <v>221</v>
      </c>
      <c r="H20" s="148">
        <v>412.32</v>
      </c>
      <c r="I20" s="149">
        <f>IF(X20 = 24, H20 + SUM(S20:S20) - SUM(T20:T20) - SUM(P20:P20) - V20,0)</f>
        <v>0</v>
      </c>
      <c r="J20" s="146" t="s">
        <v>183</v>
      </c>
      <c r="K20" s="146" t="s">
        <v>222</v>
      </c>
      <c r="L20" s="146" t="s">
        <v>146</v>
      </c>
      <c r="M20" s="146"/>
      <c r="N20" s="176"/>
      <c r="O20" s="176" t="s">
        <v>144</v>
      </c>
      <c r="P20" s="148">
        <v>412.32</v>
      </c>
      <c r="Q20" s="147">
        <v>44629</v>
      </c>
      <c r="R20" s="146"/>
      <c r="S20" s="148"/>
      <c r="T20" s="148"/>
      <c r="U20" s="148"/>
      <c r="V20" s="175"/>
      <c r="W20" s="153"/>
      <c r="X20" s="107">
        <v>24</v>
      </c>
    </row>
    <row r="21" spans="1:24" x14ac:dyDescent="0.25">
      <c r="A21" s="14"/>
      <c r="B21" s="118"/>
      <c r="C21" s="14"/>
      <c r="D21" s="14"/>
      <c r="E21" s="29"/>
      <c r="F21" s="14"/>
      <c r="G21" s="14"/>
      <c r="H21" s="15"/>
      <c r="I21" s="15"/>
      <c r="J21" s="14"/>
      <c r="K21" s="14"/>
      <c r="L21" s="14"/>
      <c r="M21" s="14"/>
      <c r="N21" s="29"/>
      <c r="O21" s="14"/>
      <c r="P21" s="104"/>
      <c r="Q21" s="29"/>
      <c r="R21" s="16"/>
      <c r="S21" s="16"/>
      <c r="T21" s="16"/>
      <c r="U21" s="29"/>
      <c r="V21" s="104"/>
      <c r="W21" s="16"/>
      <c r="X21" s="8">
        <v>25</v>
      </c>
    </row>
    <row r="22" spans="1:24" s="2" customFormat="1" x14ac:dyDescent="0.25">
      <c r="A22" s="41"/>
      <c r="B22" s="119"/>
      <c r="C22" s="41"/>
      <c r="D22" s="41"/>
      <c r="E22" s="42"/>
      <c r="F22" s="41"/>
      <c r="G22" s="41"/>
      <c r="H22" s="44"/>
      <c r="I22" s="44"/>
      <c r="J22" s="41"/>
      <c r="K22" s="41"/>
      <c r="L22" s="41"/>
      <c r="M22" s="41"/>
      <c r="N22" s="42"/>
      <c r="O22" s="41"/>
      <c r="P22" s="40"/>
      <c r="Q22" s="42"/>
      <c r="U22" s="42"/>
      <c r="V22" s="40"/>
    </row>
    <row r="23" spans="1:24" s="2" customFormat="1" x14ac:dyDescent="0.25">
      <c r="A23" s="41"/>
      <c r="B23" s="119"/>
      <c r="C23" s="41"/>
      <c r="D23" s="41"/>
      <c r="E23" s="42"/>
      <c r="F23" s="41"/>
      <c r="G23" s="41"/>
      <c r="H23" s="44"/>
      <c r="I23" s="44"/>
      <c r="J23" s="41"/>
      <c r="K23" s="41"/>
      <c r="L23" s="41"/>
      <c r="M23" s="41"/>
      <c r="N23" s="42"/>
      <c r="O23" s="41"/>
      <c r="P23" s="40"/>
      <c r="Q23" s="42"/>
      <c r="U23" s="42"/>
      <c r="V23" s="40"/>
    </row>
    <row r="24" spans="1:24" s="2" customFormat="1" x14ac:dyDescent="0.25">
      <c r="A24" s="41"/>
      <c r="B24" s="119"/>
      <c r="C24" s="41"/>
      <c r="D24" s="41"/>
      <c r="E24" s="42"/>
      <c r="F24" s="41"/>
      <c r="G24" s="41"/>
      <c r="H24" s="44"/>
      <c r="I24" s="44"/>
      <c r="J24" s="41"/>
      <c r="K24" s="41"/>
      <c r="L24" s="41"/>
      <c r="M24" s="41"/>
      <c r="N24" s="42"/>
      <c r="O24" s="41"/>
      <c r="P24" s="40"/>
      <c r="Q24" s="42"/>
      <c r="U24" s="42"/>
      <c r="V24" s="40"/>
    </row>
    <row r="25" spans="1:24" s="2" customFormat="1" x14ac:dyDescent="0.25">
      <c r="A25" s="41"/>
      <c r="B25" s="119"/>
      <c r="C25" s="41"/>
      <c r="D25" s="41"/>
      <c r="E25" s="42"/>
      <c r="F25" s="41"/>
      <c r="G25" s="41"/>
      <c r="H25" s="44"/>
      <c r="I25" s="44"/>
      <c r="J25" s="41"/>
      <c r="K25" s="41"/>
      <c r="L25" s="41"/>
      <c r="M25" s="41"/>
      <c r="N25" s="42"/>
      <c r="O25" s="41"/>
      <c r="P25" s="40"/>
      <c r="Q25" s="42"/>
      <c r="U25" s="42"/>
      <c r="V25" s="40"/>
    </row>
    <row r="26" spans="1:24" s="2" customFormat="1" x14ac:dyDescent="0.25">
      <c r="A26" s="41"/>
      <c r="B26" s="119"/>
      <c r="C26" s="41"/>
      <c r="D26" s="41"/>
      <c r="E26" s="42"/>
      <c r="F26" s="41"/>
      <c r="G26" s="41"/>
      <c r="H26" s="44"/>
      <c r="I26" s="44"/>
      <c r="J26" s="41"/>
      <c r="K26" s="41"/>
      <c r="L26" s="41"/>
      <c r="M26" s="41"/>
      <c r="N26" s="42"/>
      <c r="O26" s="41"/>
      <c r="P26" s="40"/>
      <c r="Q26" s="42"/>
      <c r="U26" s="42"/>
      <c r="V26" s="40"/>
    </row>
  </sheetData>
  <sheetProtection password="EB34" sheet="1" objects="1" scenarios="1" formatCells="0" formatColumns="0" formatRows="0"/>
  <mergeCells count="58">
    <mergeCell ref="U14:U17"/>
    <mergeCell ref="B14:B17"/>
    <mergeCell ref="V14:V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M9:M10"/>
    <mergeCell ref="A11:A13"/>
    <mergeCell ref="O11:O13"/>
    <mergeCell ref="A14:A17"/>
    <mergeCell ref="O14:O17"/>
    <mergeCell ref="A3:E3"/>
    <mergeCell ref="S2:U2"/>
    <mergeCell ref="N2:O2"/>
    <mergeCell ref="J4:K4"/>
    <mergeCell ref="M4:N4"/>
    <mergeCell ref="O4:P4"/>
    <mergeCell ref="K2:M2"/>
    <mergeCell ref="W14:W17"/>
    <mergeCell ref="V11:V13"/>
    <mergeCell ref="M11:M13"/>
    <mergeCell ref="A9:A10"/>
    <mergeCell ref="O9:O10"/>
    <mergeCell ref="U9:U10"/>
    <mergeCell ref="B9:B10"/>
    <mergeCell ref="V9:V10"/>
    <mergeCell ref="C9:C10"/>
    <mergeCell ref="D9:D10"/>
    <mergeCell ref="E9:E10"/>
    <mergeCell ref="U11:U13"/>
    <mergeCell ref="B11:B13"/>
    <mergeCell ref="C11:C13"/>
    <mergeCell ref="D11:D13"/>
    <mergeCell ref="E11:E13"/>
    <mergeCell ref="W11:W13"/>
    <mergeCell ref="W9:W10"/>
    <mergeCell ref="F9:F10"/>
    <mergeCell ref="G9:G10"/>
    <mergeCell ref="H9:H10"/>
    <mergeCell ref="F11:F13"/>
    <mergeCell ref="G11:G13"/>
    <mergeCell ref="H11:H13"/>
    <mergeCell ref="I11:I13"/>
    <mergeCell ref="J11:J13"/>
    <mergeCell ref="K11:K13"/>
    <mergeCell ref="L11:L13"/>
    <mergeCell ref="I9:I10"/>
    <mergeCell ref="J9:J10"/>
    <mergeCell ref="K9:K10"/>
    <mergeCell ref="L9:L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X73"/>
  <sheetViews>
    <sheetView showGridLines="0" tabSelected="1" topLeftCell="G1" zoomScale="50" zoomScaleNormal="50" workbookViewId="0">
      <pane ySplit="8" topLeftCell="A66" activePane="bottomLeft" state="frozen"/>
      <selection pane="bottomLeft" activeCell="R39" sqref="R39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27.42578125" style="12" customWidth="1"/>
    <col min="8" max="8" width="38.42578125" style="3" bestFit="1" customWidth="1"/>
    <col min="9" max="9" width="33" style="3" customWidth="1"/>
    <col min="10" max="11" width="27.28515625" style="32" customWidth="1"/>
    <col min="12" max="12" width="21.42578125" style="3" customWidth="1"/>
    <col min="13" max="13" width="26.5703125" style="3" customWidth="1"/>
    <col min="14" max="14" width="28.140625" style="12" customWidth="1"/>
    <col min="15" max="15" width="39.28515625" style="3" customWidth="1"/>
    <col min="16" max="16" width="24.7109375" style="32" customWidth="1"/>
    <col min="17" max="17" width="24.42578125" style="12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2" customWidth="1"/>
    <col min="22" max="22" width="24" style="11" customWidth="1"/>
    <col min="23" max="23" width="21.85546875" style="8" customWidth="1"/>
    <col min="24" max="16384" width="9.140625" style="8" hidden="1"/>
  </cols>
  <sheetData>
    <row r="1" spans="1:24" ht="19.5" thickBot="1" x14ac:dyDescent="0.3"/>
    <row r="2" spans="1:24" ht="39.950000000000003" customHeight="1" thickBot="1" x14ac:dyDescent="0.3">
      <c r="E2" s="86"/>
      <c r="F2" s="318" t="s">
        <v>24</v>
      </c>
      <c r="G2" s="319"/>
      <c r="H2" s="98">
        <f>SUM(H9:H9999)</f>
        <v>1752551.9100000001</v>
      </c>
      <c r="I2" s="86"/>
      <c r="J2" s="39"/>
      <c r="N2" s="256" t="s">
        <v>137</v>
      </c>
      <c r="O2" s="258"/>
      <c r="P2" s="87">
        <f>SUM(P9:P9999)</f>
        <v>822766.34000000008</v>
      </c>
      <c r="R2" s="86"/>
      <c r="S2" s="256" t="s">
        <v>45</v>
      </c>
      <c r="T2" s="257"/>
      <c r="U2" s="258"/>
      <c r="V2" s="88">
        <f>SUM(V9:V9999)</f>
        <v>0</v>
      </c>
    </row>
    <row r="3" spans="1:24" x14ac:dyDescent="0.25">
      <c r="F3" s="38"/>
      <c r="G3" s="38"/>
      <c r="H3" s="38"/>
      <c r="I3" s="38"/>
      <c r="J3" s="39"/>
      <c r="K3" s="40"/>
      <c r="L3" s="41"/>
      <c r="M3" s="41"/>
      <c r="N3" s="38"/>
      <c r="O3" s="38"/>
      <c r="P3" s="39"/>
      <c r="Q3" s="42"/>
      <c r="R3" s="38"/>
      <c r="S3" s="38"/>
      <c r="T3" s="38"/>
      <c r="U3" s="38"/>
      <c r="V3" s="43"/>
    </row>
    <row r="4" spans="1:24" ht="39.950000000000003" customHeight="1" x14ac:dyDescent="0.25">
      <c r="F4" s="38"/>
      <c r="G4" s="38"/>
      <c r="H4" s="38"/>
      <c r="I4" s="38"/>
      <c r="J4" s="39"/>
      <c r="K4" s="40"/>
      <c r="L4" s="41"/>
      <c r="M4" s="41"/>
      <c r="N4" s="38"/>
      <c r="O4" s="38"/>
      <c r="P4" s="39"/>
      <c r="Q4" s="42"/>
      <c r="R4" s="38"/>
      <c r="S4" s="38"/>
      <c r="T4" s="38"/>
      <c r="U4" s="38"/>
      <c r="V4" s="43"/>
    </row>
    <row r="6" spans="1:24" ht="150" x14ac:dyDescent="0.25">
      <c r="A6" s="23" t="s">
        <v>8</v>
      </c>
      <c r="B6" s="23" t="s">
        <v>47</v>
      </c>
      <c r="C6" s="23" t="s">
        <v>145</v>
      </c>
      <c r="D6" s="23" t="s">
        <v>10</v>
      </c>
      <c r="E6" s="23" t="s">
        <v>1</v>
      </c>
      <c r="F6" s="23" t="s">
        <v>2</v>
      </c>
      <c r="G6" s="30" t="s">
        <v>3</v>
      </c>
      <c r="H6" s="23" t="s">
        <v>4</v>
      </c>
      <c r="I6" s="23" t="s">
        <v>22</v>
      </c>
      <c r="J6" s="33" t="s">
        <v>46</v>
      </c>
      <c r="K6" s="33" t="s">
        <v>5</v>
      </c>
      <c r="L6" s="23" t="s">
        <v>106</v>
      </c>
      <c r="M6" s="23" t="s">
        <v>39</v>
      </c>
      <c r="N6" s="30" t="s">
        <v>37</v>
      </c>
      <c r="O6" s="23" t="s">
        <v>6</v>
      </c>
      <c r="P6" s="33" t="s">
        <v>23</v>
      </c>
      <c r="Q6" s="30" t="s">
        <v>9</v>
      </c>
      <c r="R6" s="28" t="s">
        <v>40</v>
      </c>
      <c r="S6" s="28" t="s">
        <v>103</v>
      </c>
      <c r="T6" s="28" t="s">
        <v>104</v>
      </c>
      <c r="U6" s="27" t="s">
        <v>41</v>
      </c>
      <c r="V6" s="31" t="s">
        <v>43</v>
      </c>
      <c r="W6" s="1" t="s">
        <v>42</v>
      </c>
    </row>
    <row r="7" spans="1:24" x14ac:dyDescent="0.25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</row>
    <row r="8" spans="1:24" s="18" customFormat="1" ht="0.75" customHeight="1" x14ac:dyDescent="0.25">
      <c r="A8" s="26" t="s">
        <v>36</v>
      </c>
      <c r="B8" s="26" t="s">
        <v>56</v>
      </c>
      <c r="C8" s="26"/>
      <c r="D8" s="26" t="s">
        <v>58</v>
      </c>
      <c r="E8" s="26" t="s">
        <v>57</v>
      </c>
      <c r="F8" s="77">
        <v>43839</v>
      </c>
      <c r="G8" s="25" t="s">
        <v>59</v>
      </c>
      <c r="H8" s="24">
        <v>20000</v>
      </c>
      <c r="I8" s="24">
        <v>0</v>
      </c>
      <c r="J8" s="76">
        <v>2353019514</v>
      </c>
      <c r="K8" s="34" t="s">
        <v>61</v>
      </c>
      <c r="L8" s="26"/>
      <c r="M8" s="26" t="s">
        <v>62</v>
      </c>
      <c r="N8" s="25">
        <v>43840</v>
      </c>
      <c r="O8" s="26" t="s">
        <v>63</v>
      </c>
      <c r="P8" s="34">
        <v>20000</v>
      </c>
      <c r="Q8" s="25">
        <v>43840</v>
      </c>
      <c r="R8" s="26"/>
      <c r="S8" s="72"/>
      <c r="T8" s="72"/>
      <c r="U8" s="25"/>
      <c r="V8" s="24"/>
      <c r="W8" s="13" t="s">
        <v>64</v>
      </c>
    </row>
    <row r="9" spans="1:24" s="115" customFormat="1" ht="131.25" customHeight="1" x14ac:dyDescent="0.25">
      <c r="A9" s="245">
        <v>1</v>
      </c>
      <c r="B9" s="249" t="s">
        <v>56</v>
      </c>
      <c r="C9" s="232" t="s">
        <v>146</v>
      </c>
      <c r="D9" s="232" t="s">
        <v>157</v>
      </c>
      <c r="E9" s="232" t="s">
        <v>119</v>
      </c>
      <c r="F9" s="230">
        <v>44560</v>
      </c>
      <c r="G9" s="251" t="s">
        <v>148</v>
      </c>
      <c r="H9" s="234">
        <v>113280</v>
      </c>
      <c r="I9" s="239">
        <f>IF(X9 = 1, H9 + SUM(S9:S11) - SUM(T9:T11) - SUM(P9:P11) - V9,0)</f>
        <v>0</v>
      </c>
      <c r="J9" s="323">
        <v>2304067057</v>
      </c>
      <c r="K9" s="326" t="s">
        <v>205</v>
      </c>
      <c r="L9" s="232" t="s">
        <v>146</v>
      </c>
      <c r="M9" s="232" t="s">
        <v>149</v>
      </c>
      <c r="N9" s="130">
        <v>44227</v>
      </c>
      <c r="O9" s="247" t="s">
        <v>63</v>
      </c>
      <c r="P9" s="121">
        <v>59520</v>
      </c>
      <c r="Q9" s="122">
        <v>44610</v>
      </c>
      <c r="R9" s="123"/>
      <c r="S9" s="121"/>
      <c r="T9" s="121"/>
      <c r="U9" s="234"/>
      <c r="V9" s="320"/>
      <c r="W9" s="227"/>
      <c r="X9" s="115">
        <v>1</v>
      </c>
    </row>
    <row r="10" spans="1:24" s="2" customFormat="1" x14ac:dyDescent="0.25">
      <c r="A10" s="260"/>
      <c r="B10" s="253"/>
      <c r="C10" s="237"/>
      <c r="D10" s="237"/>
      <c r="E10" s="237"/>
      <c r="F10" s="236"/>
      <c r="G10" s="254"/>
      <c r="H10" s="238"/>
      <c r="I10" s="240"/>
      <c r="J10" s="324"/>
      <c r="K10" s="327"/>
      <c r="L10" s="237"/>
      <c r="M10" s="237"/>
      <c r="N10" s="131">
        <v>44620</v>
      </c>
      <c r="O10" s="261"/>
      <c r="P10" s="124">
        <v>53760</v>
      </c>
      <c r="Q10" s="125">
        <v>44630</v>
      </c>
      <c r="R10" s="126"/>
      <c r="S10" s="124"/>
      <c r="T10" s="124"/>
      <c r="U10" s="238"/>
      <c r="V10" s="321"/>
      <c r="W10" s="228"/>
      <c r="X10" s="2">
        <v>1</v>
      </c>
    </row>
    <row r="11" spans="1:24" s="2" customFormat="1" x14ac:dyDescent="0.25">
      <c r="A11" s="246"/>
      <c r="B11" s="250"/>
      <c r="C11" s="233"/>
      <c r="D11" s="233"/>
      <c r="E11" s="233"/>
      <c r="F11" s="231"/>
      <c r="G11" s="252"/>
      <c r="H11" s="235"/>
      <c r="I11" s="241"/>
      <c r="J11" s="325"/>
      <c r="K11" s="328"/>
      <c r="L11" s="233"/>
      <c r="M11" s="233"/>
      <c r="N11" s="132"/>
      <c r="O11" s="248"/>
      <c r="P11" s="127"/>
      <c r="Q11" s="128"/>
      <c r="R11" s="129"/>
      <c r="S11" s="127"/>
      <c r="T11" s="127"/>
      <c r="U11" s="235"/>
      <c r="V11" s="322"/>
      <c r="W11" s="229"/>
      <c r="X11" s="2">
        <v>1</v>
      </c>
    </row>
    <row r="12" spans="1:24" s="115" customFormat="1" ht="131.25" customHeight="1" x14ac:dyDescent="0.25">
      <c r="A12" s="245">
        <v>2</v>
      </c>
      <c r="B12" s="249" t="s">
        <v>56</v>
      </c>
      <c r="C12" s="232" t="s">
        <v>146</v>
      </c>
      <c r="D12" s="232" t="s">
        <v>147</v>
      </c>
      <c r="E12" s="232" t="s">
        <v>206</v>
      </c>
      <c r="F12" s="230">
        <v>44560</v>
      </c>
      <c r="G12" s="251" t="s">
        <v>150</v>
      </c>
      <c r="H12" s="234">
        <v>27288.84</v>
      </c>
      <c r="I12" s="239">
        <f>IF(X12 = 2, H12 + SUM(S12:S14) - SUM(T12:T14) - SUM(P12:P14) - V12,0)</f>
        <v>22740.7</v>
      </c>
      <c r="J12" s="323">
        <v>2310163739</v>
      </c>
      <c r="K12" s="326" t="s">
        <v>207</v>
      </c>
      <c r="L12" s="232" t="s">
        <v>146</v>
      </c>
      <c r="M12" s="232" t="s">
        <v>149</v>
      </c>
      <c r="N12" s="130">
        <v>44592</v>
      </c>
      <c r="O12" s="247" t="s">
        <v>63</v>
      </c>
      <c r="P12" s="121">
        <v>2274.0700000000002</v>
      </c>
      <c r="Q12" s="122">
        <v>44602</v>
      </c>
      <c r="R12" s="123"/>
      <c r="S12" s="121"/>
      <c r="T12" s="121"/>
      <c r="U12" s="234"/>
      <c r="V12" s="320"/>
      <c r="W12" s="227"/>
      <c r="X12" s="115">
        <v>2</v>
      </c>
    </row>
    <row r="13" spans="1:24" s="2" customFormat="1" x14ac:dyDescent="0.25">
      <c r="A13" s="260"/>
      <c r="B13" s="253"/>
      <c r="C13" s="237"/>
      <c r="D13" s="237"/>
      <c r="E13" s="237"/>
      <c r="F13" s="236"/>
      <c r="G13" s="254"/>
      <c r="H13" s="238"/>
      <c r="I13" s="240"/>
      <c r="J13" s="324"/>
      <c r="K13" s="327"/>
      <c r="L13" s="237"/>
      <c r="M13" s="237"/>
      <c r="N13" s="131">
        <v>44620</v>
      </c>
      <c r="O13" s="261"/>
      <c r="P13" s="124">
        <v>2274.0700000000002</v>
      </c>
      <c r="Q13" s="125">
        <v>44623</v>
      </c>
      <c r="R13" s="126"/>
      <c r="S13" s="124"/>
      <c r="T13" s="124"/>
      <c r="U13" s="238"/>
      <c r="V13" s="321"/>
      <c r="W13" s="228"/>
      <c r="X13" s="2">
        <v>2</v>
      </c>
    </row>
    <row r="14" spans="1:24" s="2" customFormat="1" x14ac:dyDescent="0.25">
      <c r="A14" s="246"/>
      <c r="B14" s="250"/>
      <c r="C14" s="233"/>
      <c r="D14" s="233"/>
      <c r="E14" s="233"/>
      <c r="F14" s="231"/>
      <c r="G14" s="252"/>
      <c r="H14" s="235"/>
      <c r="I14" s="241"/>
      <c r="J14" s="325"/>
      <c r="K14" s="328"/>
      <c r="L14" s="233"/>
      <c r="M14" s="233"/>
      <c r="N14" s="132"/>
      <c r="O14" s="248"/>
      <c r="P14" s="127"/>
      <c r="Q14" s="128"/>
      <c r="R14" s="129"/>
      <c r="S14" s="127"/>
      <c r="T14" s="127"/>
      <c r="U14" s="235"/>
      <c r="V14" s="322"/>
      <c r="W14" s="229"/>
      <c r="X14" s="2">
        <v>2</v>
      </c>
    </row>
    <row r="15" spans="1:24" s="115" customFormat="1" ht="131.25" customHeight="1" x14ac:dyDescent="0.25">
      <c r="A15" s="245">
        <v>3</v>
      </c>
      <c r="B15" s="249" t="s">
        <v>56</v>
      </c>
      <c r="C15" s="232" t="s">
        <v>146</v>
      </c>
      <c r="D15" s="232" t="s">
        <v>147</v>
      </c>
      <c r="E15" s="232" t="s">
        <v>151</v>
      </c>
      <c r="F15" s="230">
        <v>44196</v>
      </c>
      <c r="G15" s="251" t="s">
        <v>152</v>
      </c>
      <c r="H15" s="234">
        <v>41067</v>
      </c>
      <c r="I15" s="239">
        <f>IF(X15 = 3, H15 + SUM(S15:S17) - SUM(T15:T17) - SUM(P15:P17) - V15,0)</f>
        <v>34356.660000000003</v>
      </c>
      <c r="J15" s="323">
        <v>2308131994</v>
      </c>
      <c r="K15" s="326" t="s">
        <v>208</v>
      </c>
      <c r="L15" s="232" t="s">
        <v>146</v>
      </c>
      <c r="M15" s="232" t="s">
        <v>158</v>
      </c>
      <c r="N15" s="130">
        <v>44592</v>
      </c>
      <c r="O15" s="247" t="s">
        <v>159</v>
      </c>
      <c r="P15" s="121">
        <v>3355.17</v>
      </c>
      <c r="Q15" s="122">
        <v>44616</v>
      </c>
      <c r="R15" s="123"/>
      <c r="S15" s="121"/>
      <c r="T15" s="121"/>
      <c r="U15" s="234"/>
      <c r="V15" s="320"/>
      <c r="W15" s="227"/>
      <c r="X15" s="115">
        <v>3</v>
      </c>
    </row>
    <row r="16" spans="1:24" s="2" customFormat="1" x14ac:dyDescent="0.25">
      <c r="A16" s="260"/>
      <c r="B16" s="253"/>
      <c r="C16" s="237"/>
      <c r="D16" s="237"/>
      <c r="E16" s="237"/>
      <c r="F16" s="236"/>
      <c r="G16" s="254"/>
      <c r="H16" s="238"/>
      <c r="I16" s="240"/>
      <c r="J16" s="324"/>
      <c r="K16" s="327"/>
      <c r="L16" s="237"/>
      <c r="M16" s="237"/>
      <c r="N16" s="131">
        <v>44620</v>
      </c>
      <c r="O16" s="261"/>
      <c r="P16" s="124">
        <v>3355.17</v>
      </c>
      <c r="Q16" s="125">
        <v>44648</v>
      </c>
      <c r="R16" s="126"/>
      <c r="S16" s="124"/>
      <c r="T16" s="124"/>
      <c r="U16" s="238"/>
      <c r="V16" s="321"/>
      <c r="W16" s="228"/>
      <c r="X16" s="2">
        <v>3</v>
      </c>
    </row>
    <row r="17" spans="1:24" s="2" customFormat="1" x14ac:dyDescent="0.25">
      <c r="A17" s="246"/>
      <c r="B17" s="250"/>
      <c r="C17" s="233"/>
      <c r="D17" s="233"/>
      <c r="E17" s="233"/>
      <c r="F17" s="231"/>
      <c r="G17" s="252"/>
      <c r="H17" s="235"/>
      <c r="I17" s="241"/>
      <c r="J17" s="325"/>
      <c r="K17" s="328"/>
      <c r="L17" s="233"/>
      <c r="M17" s="233"/>
      <c r="N17" s="132"/>
      <c r="O17" s="248"/>
      <c r="P17" s="127"/>
      <c r="Q17" s="128"/>
      <c r="R17" s="129"/>
      <c r="S17" s="127"/>
      <c r="T17" s="127"/>
      <c r="U17" s="235"/>
      <c r="V17" s="322"/>
      <c r="W17" s="229"/>
      <c r="X17" s="2">
        <v>3</v>
      </c>
    </row>
    <row r="18" spans="1:24" s="115" customFormat="1" ht="37.5" customHeight="1" x14ac:dyDescent="0.25">
      <c r="A18" s="245">
        <v>4</v>
      </c>
      <c r="B18" s="249" t="s">
        <v>56</v>
      </c>
      <c r="C18" s="232" t="s">
        <v>146</v>
      </c>
      <c r="D18" s="232" t="s">
        <v>147</v>
      </c>
      <c r="E18" s="232" t="s">
        <v>153</v>
      </c>
      <c r="F18" s="230">
        <v>44560</v>
      </c>
      <c r="G18" s="251" t="s">
        <v>154</v>
      </c>
      <c r="H18" s="234">
        <v>362862.05</v>
      </c>
      <c r="I18" s="239">
        <f>IF(X18 = 4, H18 + SUM(S18:S27) - SUM(T18:T27) - SUM(P18:P27) - V18,0)</f>
        <v>240217.84</v>
      </c>
      <c r="J18" s="323">
        <v>2308119595</v>
      </c>
      <c r="K18" s="326" t="s">
        <v>155</v>
      </c>
      <c r="L18" s="232" t="s">
        <v>146</v>
      </c>
      <c r="M18" s="232" t="s">
        <v>149</v>
      </c>
      <c r="N18" s="130">
        <v>44562</v>
      </c>
      <c r="O18" s="247" t="s">
        <v>160</v>
      </c>
      <c r="P18" s="121">
        <v>10943.05</v>
      </c>
      <c r="Q18" s="122">
        <v>44579</v>
      </c>
      <c r="R18" s="123"/>
      <c r="S18" s="121"/>
      <c r="T18" s="121"/>
      <c r="U18" s="234"/>
      <c r="V18" s="320"/>
      <c r="W18" s="227"/>
      <c r="X18" s="115">
        <v>4</v>
      </c>
    </row>
    <row r="19" spans="1:24" s="2" customFormat="1" x14ac:dyDescent="0.25">
      <c r="A19" s="260"/>
      <c r="B19" s="253"/>
      <c r="C19" s="237"/>
      <c r="D19" s="237"/>
      <c r="E19" s="237"/>
      <c r="F19" s="236"/>
      <c r="G19" s="254"/>
      <c r="H19" s="238"/>
      <c r="I19" s="240"/>
      <c r="J19" s="324"/>
      <c r="K19" s="327"/>
      <c r="L19" s="237"/>
      <c r="M19" s="237"/>
      <c r="N19" s="131">
        <v>44562</v>
      </c>
      <c r="O19" s="261"/>
      <c r="P19" s="124">
        <v>21507.61</v>
      </c>
      <c r="Q19" s="125">
        <v>44579</v>
      </c>
      <c r="R19" s="126"/>
      <c r="S19" s="124"/>
      <c r="T19" s="124"/>
      <c r="U19" s="238"/>
      <c r="V19" s="321"/>
      <c r="W19" s="228"/>
      <c r="X19" s="2">
        <v>4</v>
      </c>
    </row>
    <row r="20" spans="1:24" s="2" customFormat="1" x14ac:dyDescent="0.25">
      <c r="A20" s="260"/>
      <c r="B20" s="253"/>
      <c r="C20" s="237"/>
      <c r="D20" s="237"/>
      <c r="E20" s="237"/>
      <c r="F20" s="236"/>
      <c r="G20" s="254"/>
      <c r="H20" s="238"/>
      <c r="I20" s="240"/>
      <c r="J20" s="324"/>
      <c r="K20" s="327"/>
      <c r="L20" s="237"/>
      <c r="M20" s="237"/>
      <c r="N20" s="131">
        <v>44593</v>
      </c>
      <c r="O20" s="261"/>
      <c r="P20" s="124">
        <v>16130.71</v>
      </c>
      <c r="Q20" s="125">
        <v>44594</v>
      </c>
      <c r="R20" s="126"/>
      <c r="S20" s="124"/>
      <c r="T20" s="124"/>
      <c r="U20" s="238"/>
      <c r="V20" s="321"/>
      <c r="W20" s="228"/>
      <c r="X20" s="2">
        <v>4</v>
      </c>
    </row>
    <row r="21" spans="1:24" s="2" customFormat="1" x14ac:dyDescent="0.25">
      <c r="A21" s="260"/>
      <c r="B21" s="253"/>
      <c r="C21" s="237"/>
      <c r="D21" s="237"/>
      <c r="E21" s="237"/>
      <c r="F21" s="236"/>
      <c r="G21" s="254"/>
      <c r="H21" s="238"/>
      <c r="I21" s="240"/>
      <c r="J21" s="324"/>
      <c r="K21" s="327"/>
      <c r="L21" s="237"/>
      <c r="M21" s="237"/>
      <c r="N21" s="131">
        <v>44592</v>
      </c>
      <c r="O21" s="261"/>
      <c r="P21" s="124">
        <v>8462.4500000000007</v>
      </c>
      <c r="Q21" s="125">
        <v>44609</v>
      </c>
      <c r="R21" s="126"/>
      <c r="S21" s="124"/>
      <c r="T21" s="124"/>
      <c r="U21" s="238"/>
      <c r="V21" s="321"/>
      <c r="W21" s="228"/>
      <c r="X21" s="2">
        <v>4</v>
      </c>
    </row>
    <row r="22" spans="1:24" s="2" customFormat="1" x14ac:dyDescent="0.25">
      <c r="A22" s="260"/>
      <c r="B22" s="253"/>
      <c r="C22" s="237"/>
      <c r="D22" s="237"/>
      <c r="E22" s="237"/>
      <c r="F22" s="236"/>
      <c r="G22" s="254"/>
      <c r="H22" s="238"/>
      <c r="I22" s="240"/>
      <c r="J22" s="324"/>
      <c r="K22" s="327"/>
      <c r="L22" s="237"/>
      <c r="M22" s="237"/>
      <c r="N22" s="131">
        <v>44593</v>
      </c>
      <c r="O22" s="261"/>
      <c r="P22" s="124">
        <v>18223.32</v>
      </c>
      <c r="Q22" s="125">
        <v>44609</v>
      </c>
      <c r="R22" s="126"/>
      <c r="S22" s="124"/>
      <c r="T22" s="124"/>
      <c r="U22" s="238"/>
      <c r="V22" s="321"/>
      <c r="W22" s="228"/>
      <c r="X22" s="2">
        <v>4</v>
      </c>
    </row>
    <row r="23" spans="1:24" s="2" customFormat="1" x14ac:dyDescent="0.25">
      <c r="A23" s="260"/>
      <c r="B23" s="253"/>
      <c r="C23" s="237"/>
      <c r="D23" s="237"/>
      <c r="E23" s="237"/>
      <c r="F23" s="236"/>
      <c r="G23" s="254"/>
      <c r="H23" s="238"/>
      <c r="I23" s="240"/>
      <c r="J23" s="324"/>
      <c r="K23" s="327"/>
      <c r="L23" s="237"/>
      <c r="M23" s="237"/>
      <c r="N23" s="131">
        <v>44621</v>
      </c>
      <c r="O23" s="261"/>
      <c r="P23" s="124">
        <v>13667.5</v>
      </c>
      <c r="Q23" s="125">
        <v>44622</v>
      </c>
      <c r="R23" s="126"/>
      <c r="S23" s="124"/>
      <c r="T23" s="124"/>
      <c r="U23" s="238"/>
      <c r="V23" s="321"/>
      <c r="W23" s="228"/>
      <c r="X23" s="2">
        <v>4</v>
      </c>
    </row>
    <row r="24" spans="1:24" s="2" customFormat="1" x14ac:dyDescent="0.25">
      <c r="A24" s="260"/>
      <c r="B24" s="253"/>
      <c r="C24" s="237"/>
      <c r="D24" s="237"/>
      <c r="E24" s="237"/>
      <c r="F24" s="236"/>
      <c r="G24" s="254"/>
      <c r="H24" s="238"/>
      <c r="I24" s="240"/>
      <c r="J24" s="324"/>
      <c r="K24" s="327"/>
      <c r="L24" s="237"/>
      <c r="M24" s="237"/>
      <c r="N24" s="131">
        <v>44620</v>
      </c>
      <c r="O24" s="261"/>
      <c r="P24" s="124">
        <v>12077.63</v>
      </c>
      <c r="Q24" s="125">
        <v>44636</v>
      </c>
      <c r="R24" s="126"/>
      <c r="S24" s="124"/>
      <c r="T24" s="124"/>
      <c r="U24" s="238"/>
      <c r="V24" s="321"/>
      <c r="W24" s="228"/>
      <c r="X24" s="2">
        <v>4</v>
      </c>
    </row>
    <row r="25" spans="1:24" s="2" customFormat="1" x14ac:dyDescent="0.25">
      <c r="A25" s="260"/>
      <c r="B25" s="253"/>
      <c r="C25" s="237"/>
      <c r="D25" s="237"/>
      <c r="E25" s="237"/>
      <c r="F25" s="236"/>
      <c r="G25" s="254"/>
      <c r="H25" s="238"/>
      <c r="I25" s="240"/>
      <c r="J25" s="324"/>
      <c r="K25" s="327"/>
      <c r="L25" s="237"/>
      <c r="M25" s="237"/>
      <c r="N25" s="131">
        <v>44621</v>
      </c>
      <c r="O25" s="261"/>
      <c r="P25" s="124">
        <v>21631.94</v>
      </c>
      <c r="Q25" s="125">
        <v>44636</v>
      </c>
      <c r="R25" s="126"/>
      <c r="S25" s="124"/>
      <c r="T25" s="124"/>
      <c r="U25" s="238"/>
      <c r="V25" s="321"/>
      <c r="W25" s="228"/>
      <c r="X25" s="2">
        <v>4</v>
      </c>
    </row>
    <row r="26" spans="1:24" s="2" customFormat="1" x14ac:dyDescent="0.25">
      <c r="A26" s="260"/>
      <c r="B26" s="253"/>
      <c r="C26" s="237"/>
      <c r="D26" s="237"/>
      <c r="E26" s="237"/>
      <c r="F26" s="236"/>
      <c r="G26" s="254"/>
      <c r="H26" s="238"/>
      <c r="I26" s="240"/>
      <c r="J26" s="324"/>
      <c r="K26" s="327"/>
      <c r="L26" s="237"/>
      <c r="M26" s="237"/>
      <c r="N26" s="131"/>
      <c r="O26" s="261"/>
      <c r="P26" s="124"/>
      <c r="Q26" s="125"/>
      <c r="R26" s="126"/>
      <c r="S26" s="124"/>
      <c r="T26" s="124"/>
      <c r="U26" s="238"/>
      <c r="V26" s="321"/>
      <c r="W26" s="228"/>
      <c r="X26" s="2">
        <v>4</v>
      </c>
    </row>
    <row r="27" spans="1:24" s="2" customFormat="1" x14ac:dyDescent="0.25">
      <c r="A27" s="246"/>
      <c r="B27" s="250"/>
      <c r="C27" s="233"/>
      <c r="D27" s="233"/>
      <c r="E27" s="233"/>
      <c r="F27" s="231"/>
      <c r="G27" s="252"/>
      <c r="H27" s="235"/>
      <c r="I27" s="241"/>
      <c r="J27" s="325"/>
      <c r="K27" s="328"/>
      <c r="L27" s="233"/>
      <c r="M27" s="233"/>
      <c r="N27" s="132"/>
      <c r="O27" s="248"/>
      <c r="P27" s="127"/>
      <c r="Q27" s="128"/>
      <c r="R27" s="129"/>
      <c r="S27" s="127"/>
      <c r="T27" s="127"/>
      <c r="U27" s="235"/>
      <c r="V27" s="322"/>
      <c r="W27" s="229"/>
      <c r="X27" s="2">
        <v>4</v>
      </c>
    </row>
    <row r="28" spans="1:24" s="115" customFormat="1" ht="37.5" customHeight="1" x14ac:dyDescent="0.25">
      <c r="A28" s="245">
        <v>5</v>
      </c>
      <c r="B28" s="249" t="s">
        <v>56</v>
      </c>
      <c r="C28" s="232" t="s">
        <v>146</v>
      </c>
      <c r="D28" s="232" t="s">
        <v>147</v>
      </c>
      <c r="E28" s="232" t="s">
        <v>57</v>
      </c>
      <c r="F28" s="230">
        <v>44560</v>
      </c>
      <c r="G28" s="251" t="s">
        <v>161</v>
      </c>
      <c r="H28" s="234">
        <v>23926.639999999999</v>
      </c>
      <c r="I28" s="239">
        <f>IF(X28 = 5, H28 + SUM(S28:S30) - SUM(T28:T30) - SUM(P28:P30) - V28,0)</f>
        <v>18319.34</v>
      </c>
      <c r="J28" s="323">
        <v>2353246210</v>
      </c>
      <c r="K28" s="326" t="s">
        <v>156</v>
      </c>
      <c r="L28" s="232" t="s">
        <v>146</v>
      </c>
      <c r="M28" s="232" t="s">
        <v>149</v>
      </c>
      <c r="N28" s="130">
        <v>44227</v>
      </c>
      <c r="O28" s="247" t="s">
        <v>162</v>
      </c>
      <c r="P28" s="121">
        <v>1789.56</v>
      </c>
      <c r="Q28" s="122">
        <v>44588</v>
      </c>
      <c r="R28" s="123"/>
      <c r="S28" s="121"/>
      <c r="T28" s="121"/>
      <c r="U28" s="234"/>
      <c r="V28" s="320"/>
      <c r="W28" s="227"/>
      <c r="X28" s="115">
        <v>5</v>
      </c>
    </row>
    <row r="29" spans="1:24" s="2" customFormat="1" x14ac:dyDescent="0.25">
      <c r="A29" s="260"/>
      <c r="B29" s="253"/>
      <c r="C29" s="237"/>
      <c r="D29" s="237"/>
      <c r="E29" s="237"/>
      <c r="F29" s="236"/>
      <c r="G29" s="254"/>
      <c r="H29" s="238"/>
      <c r="I29" s="240"/>
      <c r="J29" s="324"/>
      <c r="K29" s="327"/>
      <c r="L29" s="237"/>
      <c r="M29" s="237"/>
      <c r="N29" s="131">
        <v>44607</v>
      </c>
      <c r="O29" s="261"/>
      <c r="P29" s="124">
        <v>1908.87</v>
      </c>
      <c r="Q29" s="125">
        <v>44616</v>
      </c>
      <c r="R29" s="126"/>
      <c r="S29" s="124"/>
      <c r="T29" s="124"/>
      <c r="U29" s="238"/>
      <c r="V29" s="321"/>
      <c r="W29" s="228"/>
      <c r="X29" s="2">
        <v>5</v>
      </c>
    </row>
    <row r="30" spans="1:24" s="2" customFormat="1" x14ac:dyDescent="0.25">
      <c r="A30" s="246"/>
      <c r="B30" s="250"/>
      <c r="C30" s="233"/>
      <c r="D30" s="233"/>
      <c r="E30" s="233"/>
      <c r="F30" s="231"/>
      <c r="G30" s="252"/>
      <c r="H30" s="235"/>
      <c r="I30" s="241"/>
      <c r="J30" s="325"/>
      <c r="K30" s="328"/>
      <c r="L30" s="233"/>
      <c r="M30" s="233"/>
      <c r="N30" s="132">
        <v>44636</v>
      </c>
      <c r="O30" s="248"/>
      <c r="P30" s="127">
        <v>1908.87</v>
      </c>
      <c r="Q30" s="128">
        <v>44648</v>
      </c>
      <c r="R30" s="129"/>
      <c r="S30" s="127"/>
      <c r="T30" s="127"/>
      <c r="U30" s="235"/>
      <c r="V30" s="322"/>
      <c r="W30" s="229"/>
      <c r="X30" s="2">
        <v>5</v>
      </c>
    </row>
    <row r="31" spans="1:24" s="115" customFormat="1" ht="150" customHeight="1" x14ac:dyDescent="0.25">
      <c r="A31" s="306">
        <v>6</v>
      </c>
      <c r="B31" s="312" t="s">
        <v>56</v>
      </c>
      <c r="C31" s="285" t="s">
        <v>146</v>
      </c>
      <c r="D31" s="285" t="s">
        <v>147</v>
      </c>
      <c r="E31" s="285" t="s">
        <v>123</v>
      </c>
      <c r="F31" s="288">
        <v>44582</v>
      </c>
      <c r="G31" s="291" t="s">
        <v>167</v>
      </c>
      <c r="H31" s="294">
        <v>278918.64</v>
      </c>
      <c r="I31" s="297">
        <f>IF(X31 = 6, H31 + SUM(S31:S39) - SUM(T31:T39) - SUM(P31:P39) - V31,0)</f>
        <v>60597.290000000008</v>
      </c>
      <c r="J31" s="300">
        <v>2353020735</v>
      </c>
      <c r="K31" s="303" t="s">
        <v>168</v>
      </c>
      <c r="L31" s="285" t="s">
        <v>146</v>
      </c>
      <c r="M31" s="285" t="s">
        <v>209</v>
      </c>
      <c r="N31" s="163">
        <v>44596</v>
      </c>
      <c r="O31" s="309" t="s">
        <v>63</v>
      </c>
      <c r="P31" s="154">
        <v>1550.95</v>
      </c>
      <c r="Q31" s="155">
        <v>44616</v>
      </c>
      <c r="R31" s="156"/>
      <c r="S31" s="154"/>
      <c r="T31" s="154"/>
      <c r="U31" s="294"/>
      <c r="V31" s="315"/>
      <c r="W31" s="282"/>
      <c r="X31" s="115">
        <v>6</v>
      </c>
    </row>
    <row r="32" spans="1:24" s="2" customFormat="1" x14ac:dyDescent="0.25">
      <c r="A32" s="307"/>
      <c r="B32" s="313"/>
      <c r="C32" s="286"/>
      <c r="D32" s="286"/>
      <c r="E32" s="286"/>
      <c r="F32" s="289"/>
      <c r="G32" s="292"/>
      <c r="H32" s="295"/>
      <c r="I32" s="298"/>
      <c r="J32" s="301"/>
      <c r="K32" s="304"/>
      <c r="L32" s="286"/>
      <c r="M32" s="286"/>
      <c r="N32" s="164">
        <v>44592</v>
      </c>
      <c r="O32" s="310"/>
      <c r="P32" s="157">
        <v>36218.93</v>
      </c>
      <c r="Q32" s="158">
        <v>44616</v>
      </c>
      <c r="R32" s="159"/>
      <c r="S32" s="157"/>
      <c r="T32" s="157"/>
      <c r="U32" s="295"/>
      <c r="V32" s="316"/>
      <c r="W32" s="283"/>
      <c r="X32" s="2">
        <v>6</v>
      </c>
    </row>
    <row r="33" spans="1:24" s="2" customFormat="1" x14ac:dyDescent="0.25">
      <c r="A33" s="307"/>
      <c r="B33" s="313"/>
      <c r="C33" s="286"/>
      <c r="D33" s="286"/>
      <c r="E33" s="286"/>
      <c r="F33" s="289"/>
      <c r="G33" s="292"/>
      <c r="H33" s="295"/>
      <c r="I33" s="298"/>
      <c r="J33" s="301"/>
      <c r="K33" s="304"/>
      <c r="L33" s="286"/>
      <c r="M33" s="286"/>
      <c r="N33" s="164">
        <v>44592</v>
      </c>
      <c r="O33" s="310"/>
      <c r="P33" s="157">
        <v>2311.87</v>
      </c>
      <c r="Q33" s="158">
        <v>44616</v>
      </c>
      <c r="R33" s="159"/>
      <c r="S33" s="157"/>
      <c r="T33" s="157"/>
      <c r="U33" s="295"/>
      <c r="V33" s="316"/>
      <c r="W33" s="283"/>
      <c r="X33" s="2">
        <v>6</v>
      </c>
    </row>
    <row r="34" spans="1:24" s="2" customFormat="1" x14ac:dyDescent="0.25">
      <c r="A34" s="307"/>
      <c r="B34" s="313"/>
      <c r="C34" s="286"/>
      <c r="D34" s="286"/>
      <c r="E34" s="286"/>
      <c r="F34" s="289"/>
      <c r="G34" s="292"/>
      <c r="H34" s="295"/>
      <c r="I34" s="298"/>
      <c r="J34" s="301"/>
      <c r="K34" s="304"/>
      <c r="L34" s="286"/>
      <c r="M34" s="286"/>
      <c r="N34" s="164">
        <v>44582</v>
      </c>
      <c r="O34" s="310"/>
      <c r="P34" s="157">
        <v>70874.45</v>
      </c>
      <c r="Q34" s="158">
        <v>44616</v>
      </c>
      <c r="R34" s="159"/>
      <c r="S34" s="157"/>
      <c r="T34" s="157"/>
      <c r="U34" s="295"/>
      <c r="V34" s="316"/>
      <c r="W34" s="283"/>
      <c r="X34" s="2">
        <v>6</v>
      </c>
    </row>
    <row r="35" spans="1:24" s="2" customFormat="1" x14ac:dyDescent="0.25">
      <c r="A35" s="307"/>
      <c r="B35" s="313"/>
      <c r="C35" s="286"/>
      <c r="D35" s="286"/>
      <c r="E35" s="286"/>
      <c r="F35" s="289"/>
      <c r="G35" s="292"/>
      <c r="H35" s="295"/>
      <c r="I35" s="298"/>
      <c r="J35" s="301"/>
      <c r="K35" s="304"/>
      <c r="L35" s="286"/>
      <c r="M35" s="286"/>
      <c r="N35" s="164">
        <v>44582</v>
      </c>
      <c r="O35" s="310"/>
      <c r="P35" s="157">
        <v>4523.95</v>
      </c>
      <c r="Q35" s="158">
        <v>44616</v>
      </c>
      <c r="R35" s="159"/>
      <c r="S35" s="157"/>
      <c r="T35" s="157"/>
      <c r="U35" s="295"/>
      <c r="V35" s="316"/>
      <c r="W35" s="283"/>
      <c r="X35" s="2">
        <v>6</v>
      </c>
    </row>
    <row r="36" spans="1:24" s="2" customFormat="1" x14ac:dyDescent="0.25">
      <c r="A36" s="307"/>
      <c r="B36" s="313"/>
      <c r="C36" s="286"/>
      <c r="D36" s="286"/>
      <c r="E36" s="286"/>
      <c r="F36" s="289"/>
      <c r="G36" s="292"/>
      <c r="H36" s="295"/>
      <c r="I36" s="298"/>
      <c r="J36" s="301"/>
      <c r="K36" s="304"/>
      <c r="L36" s="286"/>
      <c r="M36" s="286"/>
      <c r="N36" s="164">
        <v>44610</v>
      </c>
      <c r="O36" s="310"/>
      <c r="P36" s="157">
        <v>36479.5</v>
      </c>
      <c r="Q36" s="158">
        <v>44651</v>
      </c>
      <c r="R36" s="159"/>
      <c r="S36" s="157"/>
      <c r="T36" s="157"/>
      <c r="U36" s="295"/>
      <c r="V36" s="316"/>
      <c r="W36" s="283"/>
      <c r="X36" s="2">
        <v>6</v>
      </c>
    </row>
    <row r="37" spans="1:24" s="2" customFormat="1" x14ac:dyDescent="0.25">
      <c r="A37" s="307"/>
      <c r="B37" s="313"/>
      <c r="C37" s="286"/>
      <c r="D37" s="286"/>
      <c r="E37" s="286"/>
      <c r="F37" s="289"/>
      <c r="G37" s="292"/>
      <c r="H37" s="295"/>
      <c r="I37" s="298"/>
      <c r="J37" s="301"/>
      <c r="K37" s="304"/>
      <c r="L37" s="286"/>
      <c r="M37" s="286"/>
      <c r="N37" s="164">
        <v>44610</v>
      </c>
      <c r="O37" s="310"/>
      <c r="P37" s="157">
        <v>2328.5</v>
      </c>
      <c r="Q37" s="158">
        <v>44651</v>
      </c>
      <c r="R37" s="159"/>
      <c r="S37" s="157"/>
      <c r="T37" s="157"/>
      <c r="U37" s="295"/>
      <c r="V37" s="316"/>
      <c r="W37" s="283"/>
      <c r="X37" s="2">
        <v>6</v>
      </c>
    </row>
    <row r="38" spans="1:24" s="2" customFormat="1" x14ac:dyDescent="0.25">
      <c r="A38" s="307"/>
      <c r="B38" s="313"/>
      <c r="C38" s="286"/>
      <c r="D38" s="286"/>
      <c r="E38" s="286"/>
      <c r="F38" s="289"/>
      <c r="G38" s="292"/>
      <c r="H38" s="295"/>
      <c r="I38" s="298"/>
      <c r="J38" s="301"/>
      <c r="K38" s="304"/>
      <c r="L38" s="286"/>
      <c r="M38" s="286"/>
      <c r="N38" s="164">
        <v>44620</v>
      </c>
      <c r="O38" s="310"/>
      <c r="P38" s="157">
        <v>60191.17</v>
      </c>
      <c r="Q38" s="158">
        <v>44635</v>
      </c>
      <c r="R38" s="159"/>
      <c r="S38" s="157"/>
      <c r="T38" s="157"/>
      <c r="U38" s="295"/>
      <c r="V38" s="316"/>
      <c r="W38" s="283"/>
      <c r="X38" s="2">
        <v>6</v>
      </c>
    </row>
    <row r="39" spans="1:24" s="2" customFormat="1" x14ac:dyDescent="0.25">
      <c r="A39" s="308"/>
      <c r="B39" s="314"/>
      <c r="C39" s="287"/>
      <c r="D39" s="287"/>
      <c r="E39" s="287"/>
      <c r="F39" s="290"/>
      <c r="G39" s="293"/>
      <c r="H39" s="296"/>
      <c r="I39" s="299"/>
      <c r="J39" s="302"/>
      <c r="K39" s="305"/>
      <c r="L39" s="287"/>
      <c r="M39" s="287"/>
      <c r="N39" s="165">
        <v>44620</v>
      </c>
      <c r="O39" s="311"/>
      <c r="P39" s="160">
        <v>3842.03</v>
      </c>
      <c r="Q39" s="161">
        <v>44635</v>
      </c>
      <c r="R39" s="162"/>
      <c r="S39" s="160"/>
      <c r="T39" s="160"/>
      <c r="U39" s="296"/>
      <c r="V39" s="317"/>
      <c r="W39" s="284"/>
      <c r="X39" s="2">
        <v>6</v>
      </c>
    </row>
    <row r="40" spans="1:24" s="115" customFormat="1" ht="131.25" customHeight="1" x14ac:dyDescent="0.25">
      <c r="A40" s="245">
        <v>7</v>
      </c>
      <c r="B40" s="249" t="s">
        <v>56</v>
      </c>
      <c r="C40" s="232" t="s">
        <v>146</v>
      </c>
      <c r="D40" s="232" t="s">
        <v>147</v>
      </c>
      <c r="E40" s="232" t="s">
        <v>210</v>
      </c>
      <c r="F40" s="230">
        <v>44560</v>
      </c>
      <c r="G40" s="251" t="s">
        <v>169</v>
      </c>
      <c r="H40" s="234">
        <v>7200</v>
      </c>
      <c r="I40" s="239">
        <f>IF(X40 = 7, H40 + SUM(S40:S41) - SUM(T40:T41) - SUM(P40:P41) - V40,0)</f>
        <v>7200</v>
      </c>
      <c r="J40" s="323">
        <v>2369000660</v>
      </c>
      <c r="K40" s="326" t="s">
        <v>170</v>
      </c>
      <c r="L40" s="232"/>
      <c r="M40" s="232" t="s">
        <v>171</v>
      </c>
      <c r="N40" s="130">
        <v>44286</v>
      </c>
      <c r="O40" s="247" t="s">
        <v>63</v>
      </c>
      <c r="P40" s="121"/>
      <c r="Q40" s="122"/>
      <c r="R40" s="123"/>
      <c r="S40" s="121"/>
      <c r="T40" s="121"/>
      <c r="U40" s="234"/>
      <c r="V40" s="320"/>
      <c r="W40" s="227"/>
      <c r="X40" s="115">
        <v>7</v>
      </c>
    </row>
    <row r="41" spans="1:24" s="2" customFormat="1" x14ac:dyDescent="0.25">
      <c r="A41" s="246"/>
      <c r="B41" s="250"/>
      <c r="C41" s="233"/>
      <c r="D41" s="233"/>
      <c r="E41" s="233"/>
      <c r="F41" s="231"/>
      <c r="G41" s="252"/>
      <c r="H41" s="235"/>
      <c r="I41" s="241"/>
      <c r="J41" s="325"/>
      <c r="K41" s="328"/>
      <c r="L41" s="233"/>
      <c r="M41" s="233"/>
      <c r="N41" s="132"/>
      <c r="O41" s="248"/>
      <c r="P41" s="127"/>
      <c r="Q41" s="128"/>
      <c r="R41" s="129"/>
      <c r="S41" s="127"/>
      <c r="T41" s="127"/>
      <c r="U41" s="235"/>
      <c r="V41" s="322"/>
      <c r="W41" s="229"/>
      <c r="X41" s="2">
        <v>7</v>
      </c>
    </row>
    <row r="42" spans="1:24" s="115" customFormat="1" ht="131.25" customHeight="1" x14ac:dyDescent="0.25">
      <c r="A42" s="245">
        <v>8</v>
      </c>
      <c r="B42" s="249" t="s">
        <v>56</v>
      </c>
      <c r="C42" s="232" t="s">
        <v>146</v>
      </c>
      <c r="D42" s="232" t="s">
        <v>157</v>
      </c>
      <c r="E42" s="232" t="s">
        <v>124</v>
      </c>
      <c r="F42" s="230">
        <v>44582</v>
      </c>
      <c r="G42" s="251" t="s">
        <v>180</v>
      </c>
      <c r="H42" s="234">
        <v>88545.600000000006</v>
      </c>
      <c r="I42" s="239">
        <f>IF(X42 = 8, H42 + SUM(S42:S47) - SUM(T42:T47) - SUM(P42:P47) - V42,0)</f>
        <v>11523.600000000006</v>
      </c>
      <c r="J42" s="323">
        <v>2353020735</v>
      </c>
      <c r="K42" s="326" t="s">
        <v>168</v>
      </c>
      <c r="L42" s="232"/>
      <c r="M42" s="232" t="s">
        <v>209</v>
      </c>
      <c r="N42" s="130">
        <v>44592</v>
      </c>
      <c r="O42" s="247" t="s">
        <v>63</v>
      </c>
      <c r="P42" s="121">
        <v>12232</v>
      </c>
      <c r="Q42" s="122">
        <v>44609</v>
      </c>
      <c r="R42" s="123"/>
      <c r="S42" s="121"/>
      <c r="T42" s="121"/>
      <c r="U42" s="234"/>
      <c r="V42" s="320"/>
      <c r="W42" s="227"/>
      <c r="X42" s="115">
        <v>8</v>
      </c>
    </row>
    <row r="43" spans="1:24" s="2" customFormat="1" x14ac:dyDescent="0.25">
      <c r="A43" s="260"/>
      <c r="B43" s="253"/>
      <c r="C43" s="237"/>
      <c r="D43" s="237"/>
      <c r="E43" s="237"/>
      <c r="F43" s="236"/>
      <c r="G43" s="254"/>
      <c r="H43" s="238"/>
      <c r="I43" s="240"/>
      <c r="J43" s="324"/>
      <c r="K43" s="327"/>
      <c r="L43" s="237"/>
      <c r="M43" s="237"/>
      <c r="N43" s="131">
        <v>44582</v>
      </c>
      <c r="O43" s="261"/>
      <c r="P43" s="124">
        <v>23936</v>
      </c>
      <c r="Q43" s="125">
        <v>44609</v>
      </c>
      <c r="R43" s="126"/>
      <c r="S43" s="124"/>
      <c r="T43" s="124"/>
      <c r="U43" s="238"/>
      <c r="V43" s="321"/>
      <c r="W43" s="228"/>
      <c r="X43" s="2">
        <v>8</v>
      </c>
    </row>
    <row r="44" spans="1:24" s="2" customFormat="1" x14ac:dyDescent="0.25">
      <c r="A44" s="260"/>
      <c r="B44" s="253"/>
      <c r="C44" s="237"/>
      <c r="D44" s="237"/>
      <c r="E44" s="237"/>
      <c r="F44" s="236"/>
      <c r="G44" s="254"/>
      <c r="H44" s="238"/>
      <c r="I44" s="240"/>
      <c r="J44" s="324"/>
      <c r="K44" s="327"/>
      <c r="L44" s="237"/>
      <c r="M44" s="237"/>
      <c r="N44" s="131">
        <v>44596</v>
      </c>
      <c r="O44" s="261"/>
      <c r="P44" s="124">
        <v>8206</v>
      </c>
      <c r="Q44" s="125">
        <v>44614</v>
      </c>
      <c r="R44" s="126"/>
      <c r="S44" s="124"/>
      <c r="T44" s="124"/>
      <c r="U44" s="238"/>
      <c r="V44" s="321"/>
      <c r="W44" s="228"/>
      <c r="X44" s="2">
        <v>8</v>
      </c>
    </row>
    <row r="45" spans="1:24" s="2" customFormat="1" x14ac:dyDescent="0.25">
      <c r="A45" s="260"/>
      <c r="B45" s="253"/>
      <c r="C45" s="237"/>
      <c r="D45" s="237"/>
      <c r="E45" s="237"/>
      <c r="F45" s="236"/>
      <c r="G45" s="254"/>
      <c r="H45" s="238"/>
      <c r="I45" s="240"/>
      <c r="J45" s="324"/>
      <c r="K45" s="327"/>
      <c r="L45" s="237"/>
      <c r="M45" s="237"/>
      <c r="N45" s="131">
        <v>44610</v>
      </c>
      <c r="O45" s="261"/>
      <c r="P45" s="124">
        <v>20328</v>
      </c>
      <c r="Q45" s="125">
        <v>44624</v>
      </c>
      <c r="R45" s="126"/>
      <c r="S45" s="124"/>
      <c r="T45" s="124"/>
      <c r="U45" s="238"/>
      <c r="V45" s="321"/>
      <c r="W45" s="228"/>
      <c r="X45" s="2">
        <v>8</v>
      </c>
    </row>
    <row r="46" spans="1:24" s="2" customFormat="1" x14ac:dyDescent="0.25">
      <c r="A46" s="260"/>
      <c r="B46" s="253"/>
      <c r="C46" s="237"/>
      <c r="D46" s="237"/>
      <c r="E46" s="237"/>
      <c r="F46" s="236"/>
      <c r="G46" s="254"/>
      <c r="H46" s="238"/>
      <c r="I46" s="240"/>
      <c r="J46" s="324"/>
      <c r="K46" s="327"/>
      <c r="L46" s="237"/>
      <c r="M46" s="237"/>
      <c r="N46" s="131">
        <v>44620</v>
      </c>
      <c r="O46" s="261"/>
      <c r="P46" s="124">
        <v>12320</v>
      </c>
      <c r="Q46" s="125">
        <v>44635</v>
      </c>
      <c r="R46" s="126"/>
      <c r="S46" s="124"/>
      <c r="T46" s="124"/>
      <c r="U46" s="238"/>
      <c r="V46" s="321"/>
      <c r="W46" s="228"/>
      <c r="X46" s="2">
        <v>8</v>
      </c>
    </row>
    <row r="47" spans="1:24" s="2" customFormat="1" x14ac:dyDescent="0.25">
      <c r="A47" s="246"/>
      <c r="B47" s="250"/>
      <c r="C47" s="233"/>
      <c r="D47" s="233"/>
      <c r="E47" s="233"/>
      <c r="F47" s="231"/>
      <c r="G47" s="252"/>
      <c r="H47" s="235"/>
      <c r="I47" s="241"/>
      <c r="J47" s="325"/>
      <c r="K47" s="328"/>
      <c r="L47" s="233"/>
      <c r="M47" s="233"/>
      <c r="N47" s="132"/>
      <c r="O47" s="248"/>
      <c r="P47" s="127"/>
      <c r="Q47" s="128"/>
      <c r="R47" s="129"/>
      <c r="S47" s="127"/>
      <c r="T47" s="127"/>
      <c r="U47" s="235"/>
      <c r="V47" s="322"/>
      <c r="W47" s="229"/>
      <c r="X47" s="2">
        <v>8</v>
      </c>
    </row>
    <row r="48" spans="1:24" s="115" customFormat="1" ht="150" customHeight="1" x14ac:dyDescent="0.25">
      <c r="A48" s="306">
        <v>9</v>
      </c>
      <c r="B48" s="312" t="s">
        <v>56</v>
      </c>
      <c r="C48" s="285" t="s">
        <v>146</v>
      </c>
      <c r="D48" s="285" t="s">
        <v>181</v>
      </c>
      <c r="E48" s="285" t="s">
        <v>125</v>
      </c>
      <c r="F48" s="288">
        <v>44217</v>
      </c>
      <c r="G48" s="291" t="s">
        <v>212</v>
      </c>
      <c r="H48" s="294">
        <v>67274.7</v>
      </c>
      <c r="I48" s="297">
        <f>IF(X48 = 9, H48 + SUM(S48:S51) - SUM(T48:T51) - SUM(P48:P51) - V48,0)</f>
        <v>29443.199999999997</v>
      </c>
      <c r="J48" s="300">
        <v>2353020735</v>
      </c>
      <c r="K48" s="303" t="s">
        <v>168</v>
      </c>
      <c r="L48" s="285"/>
      <c r="M48" s="285" t="s">
        <v>211</v>
      </c>
      <c r="N48" s="163">
        <v>44592</v>
      </c>
      <c r="O48" s="309" t="s">
        <v>63</v>
      </c>
      <c r="P48" s="154">
        <v>9704.86</v>
      </c>
      <c r="Q48" s="155">
        <v>44625</v>
      </c>
      <c r="R48" s="156"/>
      <c r="S48" s="154"/>
      <c r="T48" s="154"/>
      <c r="U48" s="294"/>
      <c r="V48" s="315"/>
      <c r="W48" s="282"/>
      <c r="X48" s="115">
        <v>9</v>
      </c>
    </row>
    <row r="49" spans="1:24" s="2" customFormat="1" x14ac:dyDescent="0.25">
      <c r="A49" s="307"/>
      <c r="B49" s="313"/>
      <c r="C49" s="286"/>
      <c r="D49" s="286"/>
      <c r="E49" s="286"/>
      <c r="F49" s="289"/>
      <c r="G49" s="292"/>
      <c r="H49" s="295"/>
      <c r="I49" s="298"/>
      <c r="J49" s="301"/>
      <c r="K49" s="304"/>
      <c r="L49" s="286"/>
      <c r="M49" s="286"/>
      <c r="N49" s="164">
        <v>44592</v>
      </c>
      <c r="O49" s="310"/>
      <c r="P49" s="157">
        <v>7490.54</v>
      </c>
      <c r="Q49" s="158">
        <v>44625</v>
      </c>
      <c r="R49" s="159"/>
      <c r="S49" s="157"/>
      <c r="T49" s="157"/>
      <c r="U49" s="295"/>
      <c r="V49" s="316"/>
      <c r="W49" s="283"/>
      <c r="X49" s="2">
        <v>9</v>
      </c>
    </row>
    <row r="50" spans="1:24" s="2" customFormat="1" x14ac:dyDescent="0.25">
      <c r="A50" s="307"/>
      <c r="B50" s="313"/>
      <c r="C50" s="286"/>
      <c r="D50" s="286"/>
      <c r="E50" s="286"/>
      <c r="F50" s="289"/>
      <c r="G50" s="292"/>
      <c r="H50" s="295"/>
      <c r="I50" s="298"/>
      <c r="J50" s="301"/>
      <c r="K50" s="304"/>
      <c r="L50" s="286"/>
      <c r="M50" s="286"/>
      <c r="N50" s="164">
        <v>44620</v>
      </c>
      <c r="O50" s="310"/>
      <c r="P50" s="157">
        <v>11349.73</v>
      </c>
      <c r="Q50" s="158">
        <v>44635</v>
      </c>
      <c r="R50" s="159"/>
      <c r="S50" s="157"/>
      <c r="T50" s="157"/>
      <c r="U50" s="295"/>
      <c r="V50" s="316"/>
      <c r="W50" s="283"/>
      <c r="X50" s="2">
        <v>9</v>
      </c>
    </row>
    <row r="51" spans="1:24" s="2" customFormat="1" x14ac:dyDescent="0.25">
      <c r="A51" s="308"/>
      <c r="B51" s="314"/>
      <c r="C51" s="287"/>
      <c r="D51" s="287"/>
      <c r="E51" s="287"/>
      <c r="F51" s="290"/>
      <c r="G51" s="293"/>
      <c r="H51" s="296"/>
      <c r="I51" s="299"/>
      <c r="J51" s="302"/>
      <c r="K51" s="305"/>
      <c r="L51" s="287"/>
      <c r="M51" s="287"/>
      <c r="N51" s="165">
        <v>44620</v>
      </c>
      <c r="O51" s="311"/>
      <c r="P51" s="160">
        <v>9286.3700000000008</v>
      </c>
      <c r="Q51" s="161">
        <v>44635</v>
      </c>
      <c r="R51" s="162"/>
      <c r="S51" s="160"/>
      <c r="T51" s="160"/>
      <c r="U51" s="296"/>
      <c r="V51" s="317"/>
      <c r="W51" s="284"/>
      <c r="X51" s="2">
        <v>9</v>
      </c>
    </row>
    <row r="52" spans="1:24" s="115" customFormat="1" ht="131.25" customHeight="1" x14ac:dyDescent="0.25">
      <c r="A52" s="306">
        <v>10</v>
      </c>
      <c r="B52" s="312" t="s">
        <v>56</v>
      </c>
      <c r="C52" s="285" t="s">
        <v>146</v>
      </c>
      <c r="D52" s="285" t="s">
        <v>147</v>
      </c>
      <c r="E52" s="285" t="s">
        <v>126</v>
      </c>
      <c r="F52" s="288">
        <v>44582</v>
      </c>
      <c r="G52" s="291" t="s">
        <v>213</v>
      </c>
      <c r="H52" s="294">
        <v>100558.08</v>
      </c>
      <c r="I52" s="297">
        <f>IF(X52 = 10, H52 + SUM(S52:S57) - SUM(T52:T57) - SUM(P52:P57) - V52,0)</f>
        <v>67274.080000000002</v>
      </c>
      <c r="J52" s="300">
        <v>2353020735</v>
      </c>
      <c r="K52" s="303" t="s">
        <v>168</v>
      </c>
      <c r="L52" s="285" t="s">
        <v>146</v>
      </c>
      <c r="M52" s="285" t="s">
        <v>214</v>
      </c>
      <c r="N52" s="163">
        <v>44592</v>
      </c>
      <c r="O52" s="309" t="s">
        <v>63</v>
      </c>
      <c r="P52" s="154">
        <v>9372</v>
      </c>
      <c r="Q52" s="155">
        <v>44614</v>
      </c>
      <c r="R52" s="156"/>
      <c r="S52" s="154"/>
      <c r="T52" s="154"/>
      <c r="U52" s="294"/>
      <c r="V52" s="315"/>
      <c r="W52" s="282"/>
      <c r="X52" s="115">
        <v>10</v>
      </c>
    </row>
    <row r="53" spans="1:24" s="2" customFormat="1" x14ac:dyDescent="0.25">
      <c r="A53" s="307"/>
      <c r="B53" s="313"/>
      <c r="C53" s="286"/>
      <c r="D53" s="286"/>
      <c r="E53" s="286"/>
      <c r="F53" s="289"/>
      <c r="G53" s="292"/>
      <c r="H53" s="295"/>
      <c r="I53" s="298"/>
      <c r="J53" s="301"/>
      <c r="K53" s="304"/>
      <c r="L53" s="286"/>
      <c r="M53" s="286"/>
      <c r="N53" s="164">
        <v>44592</v>
      </c>
      <c r="O53" s="310"/>
      <c r="P53" s="157">
        <v>6590</v>
      </c>
      <c r="Q53" s="158">
        <v>44614</v>
      </c>
      <c r="R53" s="159"/>
      <c r="S53" s="157"/>
      <c r="T53" s="157"/>
      <c r="U53" s="295"/>
      <c r="V53" s="316"/>
      <c r="W53" s="283"/>
      <c r="X53" s="2">
        <v>10</v>
      </c>
    </row>
    <row r="54" spans="1:24" s="2" customFormat="1" x14ac:dyDescent="0.25">
      <c r="A54" s="307"/>
      <c r="B54" s="313"/>
      <c r="C54" s="286"/>
      <c r="D54" s="286"/>
      <c r="E54" s="286"/>
      <c r="F54" s="289"/>
      <c r="G54" s="292"/>
      <c r="H54" s="295"/>
      <c r="I54" s="298"/>
      <c r="J54" s="301"/>
      <c r="K54" s="304"/>
      <c r="L54" s="286"/>
      <c r="M54" s="286"/>
      <c r="N54" s="164">
        <v>44620</v>
      </c>
      <c r="O54" s="310"/>
      <c r="P54" s="157">
        <v>11952</v>
      </c>
      <c r="Q54" s="158">
        <v>44635</v>
      </c>
      <c r="R54" s="159"/>
      <c r="S54" s="157"/>
      <c r="T54" s="157"/>
      <c r="U54" s="295"/>
      <c r="V54" s="316"/>
      <c r="W54" s="283"/>
      <c r="X54" s="2">
        <v>10</v>
      </c>
    </row>
    <row r="55" spans="1:24" s="2" customFormat="1" x14ac:dyDescent="0.25">
      <c r="A55" s="307"/>
      <c r="B55" s="313"/>
      <c r="C55" s="286"/>
      <c r="D55" s="286"/>
      <c r="E55" s="286"/>
      <c r="F55" s="289"/>
      <c r="G55" s="292"/>
      <c r="H55" s="295"/>
      <c r="I55" s="298"/>
      <c r="J55" s="301"/>
      <c r="K55" s="304"/>
      <c r="L55" s="286"/>
      <c r="M55" s="286"/>
      <c r="N55" s="164">
        <v>44620</v>
      </c>
      <c r="O55" s="310"/>
      <c r="P55" s="157">
        <v>5370</v>
      </c>
      <c r="Q55" s="158">
        <v>44635</v>
      </c>
      <c r="R55" s="159"/>
      <c r="S55" s="157"/>
      <c r="T55" s="157"/>
      <c r="U55" s="295"/>
      <c r="V55" s="316"/>
      <c r="W55" s="283"/>
      <c r="X55" s="2">
        <v>10</v>
      </c>
    </row>
    <row r="56" spans="1:24" s="2" customFormat="1" x14ac:dyDescent="0.25">
      <c r="A56" s="307"/>
      <c r="B56" s="313"/>
      <c r="C56" s="286"/>
      <c r="D56" s="286"/>
      <c r="E56" s="286"/>
      <c r="F56" s="289"/>
      <c r="G56" s="292"/>
      <c r="H56" s="295"/>
      <c r="I56" s="298"/>
      <c r="J56" s="301"/>
      <c r="K56" s="304"/>
      <c r="L56" s="286"/>
      <c r="M56" s="286"/>
      <c r="N56" s="164"/>
      <c r="O56" s="310"/>
      <c r="P56" s="157"/>
      <c r="Q56" s="158"/>
      <c r="R56" s="159"/>
      <c r="S56" s="157"/>
      <c r="T56" s="157"/>
      <c r="U56" s="295"/>
      <c r="V56" s="316"/>
      <c r="W56" s="283"/>
      <c r="X56" s="2">
        <v>10</v>
      </c>
    </row>
    <row r="57" spans="1:24" s="2" customFormat="1" x14ac:dyDescent="0.25">
      <c r="A57" s="308"/>
      <c r="B57" s="314"/>
      <c r="C57" s="287"/>
      <c r="D57" s="287"/>
      <c r="E57" s="287"/>
      <c r="F57" s="290"/>
      <c r="G57" s="293"/>
      <c r="H57" s="296"/>
      <c r="I57" s="299"/>
      <c r="J57" s="302"/>
      <c r="K57" s="305"/>
      <c r="L57" s="287"/>
      <c r="M57" s="287"/>
      <c r="N57" s="165"/>
      <c r="O57" s="311"/>
      <c r="P57" s="160"/>
      <c r="Q57" s="161"/>
      <c r="R57" s="162"/>
      <c r="S57" s="160"/>
      <c r="T57" s="160"/>
      <c r="U57" s="296"/>
      <c r="V57" s="317"/>
      <c r="W57" s="284"/>
      <c r="X57" s="2">
        <v>10</v>
      </c>
    </row>
    <row r="58" spans="1:24" s="115" customFormat="1" ht="131.25" customHeight="1" x14ac:dyDescent="0.25">
      <c r="A58" s="245">
        <v>11</v>
      </c>
      <c r="B58" s="249" t="s">
        <v>56</v>
      </c>
      <c r="C58" s="232" t="s">
        <v>146</v>
      </c>
      <c r="D58" s="232" t="s">
        <v>147</v>
      </c>
      <c r="E58" s="232" t="s">
        <v>185</v>
      </c>
      <c r="F58" s="230">
        <v>44560</v>
      </c>
      <c r="G58" s="251" t="s">
        <v>186</v>
      </c>
      <c r="H58" s="234">
        <v>13000</v>
      </c>
      <c r="I58" s="239">
        <f>IF(X58 = 11, H58 + SUM(S58:S60) - SUM(T58:T60) - SUM(P58:P60) - V58,0)</f>
        <v>10705.630000000001</v>
      </c>
      <c r="J58" s="323">
        <v>7707049388</v>
      </c>
      <c r="K58" s="326" t="s">
        <v>187</v>
      </c>
      <c r="L58" s="232" t="s">
        <v>146</v>
      </c>
      <c r="M58" s="232" t="s">
        <v>215</v>
      </c>
      <c r="N58" s="130">
        <v>44592</v>
      </c>
      <c r="O58" s="247" t="s">
        <v>63</v>
      </c>
      <c r="P58" s="121">
        <v>1307.74</v>
      </c>
      <c r="Q58" s="122">
        <v>44602</v>
      </c>
      <c r="R58" s="123"/>
      <c r="S58" s="121"/>
      <c r="T58" s="121"/>
      <c r="U58" s="234"/>
      <c r="V58" s="320"/>
      <c r="W58" s="227"/>
      <c r="X58" s="115">
        <v>11</v>
      </c>
    </row>
    <row r="59" spans="1:24" s="2" customFormat="1" x14ac:dyDescent="0.25">
      <c r="A59" s="260"/>
      <c r="B59" s="253"/>
      <c r="C59" s="237"/>
      <c r="D59" s="237"/>
      <c r="E59" s="237"/>
      <c r="F59" s="236"/>
      <c r="G59" s="254"/>
      <c r="H59" s="238"/>
      <c r="I59" s="240"/>
      <c r="J59" s="324"/>
      <c r="K59" s="327"/>
      <c r="L59" s="237"/>
      <c r="M59" s="237"/>
      <c r="N59" s="131">
        <v>44620</v>
      </c>
      <c r="O59" s="261"/>
      <c r="P59" s="124">
        <v>986.63</v>
      </c>
      <c r="Q59" s="125">
        <v>44636</v>
      </c>
      <c r="R59" s="126"/>
      <c r="S59" s="124"/>
      <c r="T59" s="124"/>
      <c r="U59" s="238"/>
      <c r="V59" s="321"/>
      <c r="W59" s="228"/>
      <c r="X59" s="2">
        <v>11</v>
      </c>
    </row>
    <row r="60" spans="1:24" s="2" customFormat="1" x14ac:dyDescent="0.25">
      <c r="A60" s="246"/>
      <c r="B60" s="250"/>
      <c r="C60" s="233"/>
      <c r="D60" s="233"/>
      <c r="E60" s="233"/>
      <c r="F60" s="231"/>
      <c r="G60" s="252"/>
      <c r="H60" s="235"/>
      <c r="I60" s="241"/>
      <c r="J60" s="325"/>
      <c r="K60" s="328"/>
      <c r="L60" s="233"/>
      <c r="M60" s="233"/>
      <c r="N60" s="132"/>
      <c r="O60" s="248"/>
      <c r="P60" s="127"/>
      <c r="Q60" s="128"/>
      <c r="R60" s="129"/>
      <c r="S60" s="127"/>
      <c r="T60" s="127"/>
      <c r="U60" s="235"/>
      <c r="V60" s="322"/>
      <c r="W60" s="229"/>
      <c r="X60" s="2">
        <v>11</v>
      </c>
    </row>
    <row r="61" spans="1:24" s="115" customFormat="1" ht="131.25" customHeight="1" x14ac:dyDescent="0.25">
      <c r="A61" s="329">
        <v>12</v>
      </c>
      <c r="B61" s="338" t="s">
        <v>56</v>
      </c>
      <c r="C61" s="344" t="s">
        <v>146</v>
      </c>
      <c r="D61" s="344" t="s">
        <v>147</v>
      </c>
      <c r="E61" s="344" t="s">
        <v>189</v>
      </c>
      <c r="F61" s="350">
        <v>44560</v>
      </c>
      <c r="G61" s="353" t="s">
        <v>188</v>
      </c>
      <c r="H61" s="335">
        <v>2000</v>
      </c>
      <c r="I61" s="356">
        <f>IF(X61 = 12, H61 + SUM(S61:S63) - SUM(T61:T63) - SUM(P61:P63) - V61,0)</f>
        <v>1975.23</v>
      </c>
      <c r="J61" s="359">
        <v>7707049388</v>
      </c>
      <c r="K61" s="362" t="s">
        <v>187</v>
      </c>
      <c r="L61" s="344" t="s">
        <v>146</v>
      </c>
      <c r="M61" s="344" t="s">
        <v>215</v>
      </c>
      <c r="N61" s="137">
        <v>44592</v>
      </c>
      <c r="O61" s="332" t="s">
        <v>63</v>
      </c>
      <c r="P61" s="133">
        <v>24.77</v>
      </c>
      <c r="Q61" s="134">
        <v>44602</v>
      </c>
      <c r="R61" s="139"/>
      <c r="S61" s="133"/>
      <c r="T61" s="133"/>
      <c r="U61" s="335"/>
      <c r="V61" s="341"/>
      <c r="W61" s="347"/>
      <c r="X61" s="115">
        <v>12</v>
      </c>
    </row>
    <row r="62" spans="1:24" s="2" customFormat="1" x14ac:dyDescent="0.25">
      <c r="A62" s="330"/>
      <c r="B62" s="339"/>
      <c r="C62" s="345"/>
      <c r="D62" s="345"/>
      <c r="E62" s="345"/>
      <c r="F62" s="351"/>
      <c r="G62" s="354"/>
      <c r="H62" s="336"/>
      <c r="I62" s="357"/>
      <c r="J62" s="360"/>
      <c r="K62" s="363"/>
      <c r="L62" s="345"/>
      <c r="M62" s="345"/>
      <c r="N62" s="141">
        <v>44620</v>
      </c>
      <c r="O62" s="333"/>
      <c r="P62" s="142" t="s">
        <v>216</v>
      </c>
      <c r="Q62" s="143">
        <v>44636</v>
      </c>
      <c r="R62" s="144"/>
      <c r="S62" s="142"/>
      <c r="T62" s="142"/>
      <c r="U62" s="336"/>
      <c r="V62" s="342"/>
      <c r="W62" s="348"/>
      <c r="X62" s="2">
        <v>12</v>
      </c>
    </row>
    <row r="63" spans="1:24" s="2" customFormat="1" x14ac:dyDescent="0.25">
      <c r="A63" s="331"/>
      <c r="B63" s="340"/>
      <c r="C63" s="346"/>
      <c r="D63" s="346"/>
      <c r="E63" s="346"/>
      <c r="F63" s="352"/>
      <c r="G63" s="355"/>
      <c r="H63" s="337"/>
      <c r="I63" s="358"/>
      <c r="J63" s="361"/>
      <c r="K63" s="364"/>
      <c r="L63" s="346"/>
      <c r="M63" s="346"/>
      <c r="N63" s="138"/>
      <c r="O63" s="334"/>
      <c r="P63" s="135"/>
      <c r="Q63" s="136"/>
      <c r="R63" s="140"/>
      <c r="S63" s="135"/>
      <c r="T63" s="135"/>
      <c r="U63" s="337"/>
      <c r="V63" s="343"/>
      <c r="W63" s="349"/>
      <c r="X63" s="2">
        <v>12</v>
      </c>
    </row>
    <row r="64" spans="1:24" s="115" customFormat="1" ht="131.25" customHeight="1" x14ac:dyDescent="0.25">
      <c r="A64" s="329">
        <v>13</v>
      </c>
      <c r="B64" s="338" t="s">
        <v>56</v>
      </c>
      <c r="C64" s="344" t="s">
        <v>146</v>
      </c>
      <c r="D64" s="344" t="s">
        <v>147</v>
      </c>
      <c r="E64" s="344" t="s">
        <v>190</v>
      </c>
      <c r="F64" s="350">
        <v>44560</v>
      </c>
      <c r="G64" s="353" t="s">
        <v>191</v>
      </c>
      <c r="H64" s="335">
        <v>508820</v>
      </c>
      <c r="I64" s="356">
        <f>IF(X64 = 13, H64 + SUM(S64:S66) - SUM(T64:T66) - SUM(P64:P66) - V64,0)</f>
        <v>336292</v>
      </c>
      <c r="J64" s="359">
        <v>2310195709</v>
      </c>
      <c r="K64" s="362" t="s">
        <v>192</v>
      </c>
      <c r="L64" s="344" t="s">
        <v>146</v>
      </c>
      <c r="M64" s="344" t="s">
        <v>193</v>
      </c>
      <c r="N64" s="137">
        <v>44227</v>
      </c>
      <c r="O64" s="332" t="s">
        <v>63</v>
      </c>
      <c r="P64" s="133">
        <v>76610</v>
      </c>
      <c r="Q64" s="134">
        <v>44621</v>
      </c>
      <c r="R64" s="139"/>
      <c r="S64" s="133"/>
      <c r="T64" s="133"/>
      <c r="U64" s="335"/>
      <c r="V64" s="341"/>
      <c r="W64" s="347"/>
      <c r="X64" s="115">
        <v>13</v>
      </c>
    </row>
    <row r="65" spans="1:24" s="2" customFormat="1" x14ac:dyDescent="0.25">
      <c r="A65" s="330"/>
      <c r="B65" s="339"/>
      <c r="C65" s="345"/>
      <c r="D65" s="345"/>
      <c r="E65" s="345"/>
      <c r="F65" s="351"/>
      <c r="G65" s="354"/>
      <c r="H65" s="336"/>
      <c r="I65" s="357"/>
      <c r="J65" s="360"/>
      <c r="K65" s="363"/>
      <c r="L65" s="345"/>
      <c r="M65" s="345"/>
      <c r="N65" s="141">
        <v>44620</v>
      </c>
      <c r="O65" s="333"/>
      <c r="P65" s="142">
        <v>95918</v>
      </c>
      <c r="Q65" s="143">
        <v>44635</v>
      </c>
      <c r="R65" s="144"/>
      <c r="S65" s="142"/>
      <c r="T65" s="142"/>
      <c r="U65" s="336"/>
      <c r="V65" s="342"/>
      <c r="W65" s="348"/>
      <c r="X65" s="2">
        <v>13</v>
      </c>
    </row>
    <row r="66" spans="1:24" s="2" customFormat="1" x14ac:dyDescent="0.25">
      <c r="A66" s="331"/>
      <c r="B66" s="340"/>
      <c r="C66" s="346"/>
      <c r="D66" s="346"/>
      <c r="E66" s="346"/>
      <c r="F66" s="352"/>
      <c r="G66" s="355"/>
      <c r="H66" s="337"/>
      <c r="I66" s="358"/>
      <c r="J66" s="361"/>
      <c r="K66" s="364"/>
      <c r="L66" s="346"/>
      <c r="M66" s="346"/>
      <c r="N66" s="138"/>
      <c r="O66" s="334"/>
      <c r="P66" s="135"/>
      <c r="Q66" s="136"/>
      <c r="R66" s="140"/>
      <c r="S66" s="135"/>
      <c r="T66" s="135"/>
      <c r="U66" s="337"/>
      <c r="V66" s="343"/>
      <c r="W66" s="349"/>
      <c r="X66" s="2">
        <v>13</v>
      </c>
    </row>
    <row r="67" spans="1:24" s="115" customFormat="1" ht="206.25" customHeight="1" x14ac:dyDescent="0.25">
      <c r="A67" s="262">
        <v>14</v>
      </c>
      <c r="B67" s="268" t="s">
        <v>56</v>
      </c>
      <c r="C67" s="268" t="s">
        <v>146</v>
      </c>
      <c r="D67" s="268" t="s">
        <v>147</v>
      </c>
      <c r="E67" s="268" t="s">
        <v>203</v>
      </c>
      <c r="F67" s="264">
        <v>44560</v>
      </c>
      <c r="G67" s="274" t="s">
        <v>182</v>
      </c>
      <c r="H67" s="266">
        <v>106880</v>
      </c>
      <c r="I67" s="276">
        <f>IF(X67 = 16, H67 + SUM(S67:S68) - SUM(T67:T68) - SUM(P67:P68) - V67,0)</f>
        <v>89140</v>
      </c>
      <c r="J67" s="278">
        <v>235305769122</v>
      </c>
      <c r="K67" s="280" t="s">
        <v>184</v>
      </c>
      <c r="L67" s="268" t="s">
        <v>146</v>
      </c>
      <c r="M67" s="268"/>
      <c r="N67" s="173">
        <v>44592</v>
      </c>
      <c r="O67" s="264" t="s">
        <v>63</v>
      </c>
      <c r="P67" s="167">
        <v>8400</v>
      </c>
      <c r="Q67" s="168">
        <v>44609</v>
      </c>
      <c r="R67" s="169"/>
      <c r="S67" s="167"/>
      <c r="T67" s="167"/>
      <c r="U67" s="266"/>
      <c r="V67" s="270"/>
      <c r="W67" s="272"/>
      <c r="X67" s="115">
        <v>16</v>
      </c>
    </row>
    <row r="68" spans="1:24" s="2" customFormat="1" x14ac:dyDescent="0.25">
      <c r="A68" s="263"/>
      <c r="B68" s="269"/>
      <c r="C68" s="269"/>
      <c r="D68" s="269"/>
      <c r="E68" s="269"/>
      <c r="F68" s="265"/>
      <c r="G68" s="275"/>
      <c r="H68" s="267"/>
      <c r="I68" s="277"/>
      <c r="J68" s="279"/>
      <c r="K68" s="281"/>
      <c r="L68" s="269"/>
      <c r="M68" s="269"/>
      <c r="N68" s="174">
        <v>44620</v>
      </c>
      <c r="O68" s="265"/>
      <c r="P68" s="170">
        <v>9340</v>
      </c>
      <c r="Q68" s="171">
        <v>44635</v>
      </c>
      <c r="R68" s="172"/>
      <c r="S68" s="170"/>
      <c r="T68" s="170"/>
      <c r="U68" s="267"/>
      <c r="V68" s="271"/>
      <c r="W68" s="273"/>
      <c r="X68" s="2">
        <v>16</v>
      </c>
    </row>
    <row r="69" spans="1:24" s="115" customFormat="1" ht="131.25" x14ac:dyDescent="0.25">
      <c r="A69" s="145">
        <v>15</v>
      </c>
      <c r="B69" s="146" t="s">
        <v>56</v>
      </c>
      <c r="C69" s="146" t="s">
        <v>146</v>
      </c>
      <c r="D69" s="146" t="s">
        <v>147</v>
      </c>
      <c r="E69" s="146" t="s">
        <v>223</v>
      </c>
      <c r="F69" s="176">
        <v>44636</v>
      </c>
      <c r="G69" s="147" t="s">
        <v>224</v>
      </c>
      <c r="H69" s="148">
        <v>10930.36</v>
      </c>
      <c r="I69" s="149">
        <f>IF(X69 = 17, H69 + SUM(S69:S69) - SUM(T69:T69) - SUM(P69:P69) - V69,0)</f>
        <v>0</v>
      </c>
      <c r="J69" s="150">
        <v>2312068671</v>
      </c>
      <c r="K69" s="151" t="s">
        <v>225</v>
      </c>
      <c r="L69" s="146" t="s">
        <v>146</v>
      </c>
      <c r="M69" s="146"/>
      <c r="N69" s="176">
        <v>44610</v>
      </c>
      <c r="O69" s="176" t="s">
        <v>63</v>
      </c>
      <c r="P69" s="148">
        <v>10930.36</v>
      </c>
      <c r="Q69" s="147">
        <v>44649</v>
      </c>
      <c r="R69" s="146"/>
      <c r="S69" s="148"/>
      <c r="T69" s="148"/>
      <c r="U69" s="148"/>
      <c r="V69" s="152"/>
      <c r="W69" s="153"/>
      <c r="X69" s="115">
        <v>17</v>
      </c>
    </row>
    <row r="70" spans="1:24" x14ac:dyDescent="0.25">
      <c r="B70" s="119"/>
      <c r="X70" s="8">
        <v>18</v>
      </c>
    </row>
    <row r="71" spans="1:24" x14ac:dyDescent="0.25">
      <c r="B71" s="119"/>
    </row>
    <row r="72" spans="1:24" x14ac:dyDescent="0.25">
      <c r="B72" s="119"/>
    </row>
    <row r="73" spans="1:24" x14ac:dyDescent="0.25">
      <c r="B73" s="119"/>
      <c r="E73" s="45"/>
    </row>
  </sheetData>
  <sheetProtection password="EB34" sheet="1" objects="1" scenarios="1" formatCells="0" formatColumns="0" formatRows="0"/>
  <mergeCells count="241">
    <mergeCell ref="M64:M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A28:A30"/>
    <mergeCell ref="O28:O30"/>
    <mergeCell ref="U28:U30"/>
    <mergeCell ref="B28:B30"/>
    <mergeCell ref="V28:V30"/>
    <mergeCell ref="C28:C30"/>
    <mergeCell ref="W28:W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W61:W63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A61:A63"/>
    <mergeCell ref="O61:O63"/>
    <mergeCell ref="U61:U63"/>
    <mergeCell ref="B61:B63"/>
    <mergeCell ref="V61:V63"/>
    <mergeCell ref="C61:C63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  <mergeCell ref="A58:A60"/>
    <mergeCell ref="O58:O60"/>
    <mergeCell ref="U58:U60"/>
    <mergeCell ref="B58:B60"/>
    <mergeCell ref="V58:V60"/>
    <mergeCell ref="C58:C60"/>
    <mergeCell ref="W58:W60"/>
    <mergeCell ref="O42:O47"/>
    <mergeCell ref="U42:U47"/>
    <mergeCell ref="B42:B47"/>
    <mergeCell ref="V42:V47"/>
    <mergeCell ref="C42:C47"/>
    <mergeCell ref="W42:W47"/>
    <mergeCell ref="D42:D47"/>
    <mergeCell ref="E42:E47"/>
    <mergeCell ref="F42:F47"/>
    <mergeCell ref="G42:G47"/>
    <mergeCell ref="H42:H47"/>
    <mergeCell ref="I42:I47"/>
    <mergeCell ref="J42:J47"/>
    <mergeCell ref="K42:K47"/>
    <mergeCell ref="L42:L47"/>
    <mergeCell ref="M42:M47"/>
    <mergeCell ref="M58:M60"/>
    <mergeCell ref="D48:D51"/>
    <mergeCell ref="E48:E51"/>
    <mergeCell ref="F48:F51"/>
    <mergeCell ref="G48:G51"/>
    <mergeCell ref="H48:H51"/>
    <mergeCell ref="I48:I51"/>
    <mergeCell ref="A64:A66"/>
    <mergeCell ref="O64:O66"/>
    <mergeCell ref="U64:U66"/>
    <mergeCell ref="B64:B66"/>
    <mergeCell ref="V64:V66"/>
    <mergeCell ref="C64:C66"/>
    <mergeCell ref="W64:W66"/>
    <mergeCell ref="A40:A41"/>
    <mergeCell ref="O40:O41"/>
    <mergeCell ref="U40:U41"/>
    <mergeCell ref="B40:B41"/>
    <mergeCell ref="V40:V41"/>
    <mergeCell ref="C40:C41"/>
    <mergeCell ref="W40:W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O18:O27"/>
    <mergeCell ref="U18:U27"/>
    <mergeCell ref="B18:B27"/>
    <mergeCell ref="V18:V27"/>
    <mergeCell ref="C18:C27"/>
    <mergeCell ref="W18:W27"/>
    <mergeCell ref="D18:D27"/>
    <mergeCell ref="E18:E27"/>
    <mergeCell ref="F18:F27"/>
    <mergeCell ref="G18:G27"/>
    <mergeCell ref="H18:H27"/>
    <mergeCell ref="I18:I27"/>
    <mergeCell ref="J18:J27"/>
    <mergeCell ref="K18:K27"/>
    <mergeCell ref="L18:L27"/>
    <mergeCell ref="M18:M27"/>
    <mergeCell ref="E15:E17"/>
    <mergeCell ref="F15:F17"/>
    <mergeCell ref="G15:G17"/>
    <mergeCell ref="H15:H17"/>
    <mergeCell ref="I15:I17"/>
    <mergeCell ref="J15:J17"/>
    <mergeCell ref="K15:K17"/>
    <mergeCell ref="L15:L17"/>
    <mergeCell ref="A18:A27"/>
    <mergeCell ref="D15:D17"/>
    <mergeCell ref="A42:A47"/>
    <mergeCell ref="A9:A11"/>
    <mergeCell ref="O9:O11"/>
    <mergeCell ref="U9:U11"/>
    <mergeCell ref="B9:B11"/>
    <mergeCell ref="V9:V11"/>
    <mergeCell ref="C9:C11"/>
    <mergeCell ref="W9:W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A15:A17"/>
    <mergeCell ref="O15:O17"/>
    <mergeCell ref="U15:U17"/>
    <mergeCell ref="B15:B17"/>
    <mergeCell ref="V15:V17"/>
    <mergeCell ref="W48:W51"/>
    <mergeCell ref="W15:W17"/>
    <mergeCell ref="M15:M17"/>
    <mergeCell ref="S2:U2"/>
    <mergeCell ref="F2:G2"/>
    <mergeCell ref="N2:O2"/>
    <mergeCell ref="A12:A14"/>
    <mergeCell ref="O12:O14"/>
    <mergeCell ref="U12:U14"/>
    <mergeCell ref="B12:B14"/>
    <mergeCell ref="V12:V14"/>
    <mergeCell ref="C12:C14"/>
    <mergeCell ref="D12:D14"/>
    <mergeCell ref="E12:E14"/>
    <mergeCell ref="F12:F14"/>
    <mergeCell ref="G12:G14"/>
    <mergeCell ref="H12:H14"/>
    <mergeCell ref="W12:W14"/>
    <mergeCell ref="I12:I14"/>
    <mergeCell ref="J12:J14"/>
    <mergeCell ref="K12:K14"/>
    <mergeCell ref="L12:L14"/>
    <mergeCell ref="M12:M14"/>
    <mergeCell ref="C15:C17"/>
    <mergeCell ref="B31:B39"/>
    <mergeCell ref="V31:V39"/>
    <mergeCell ref="C31:C39"/>
    <mergeCell ref="A48:A51"/>
    <mergeCell ref="O48:O51"/>
    <mergeCell ref="U48:U51"/>
    <mergeCell ref="B48:B51"/>
    <mergeCell ref="V48:V51"/>
    <mergeCell ref="C48:C51"/>
    <mergeCell ref="A52:A57"/>
    <mergeCell ref="O52:O57"/>
    <mergeCell ref="U52:U57"/>
    <mergeCell ref="B52:B57"/>
    <mergeCell ref="V52:V57"/>
    <mergeCell ref="C52:C57"/>
    <mergeCell ref="W31:W39"/>
    <mergeCell ref="D31:D39"/>
    <mergeCell ref="E31:E39"/>
    <mergeCell ref="F31:F39"/>
    <mergeCell ref="G31:G39"/>
    <mergeCell ref="H31:H39"/>
    <mergeCell ref="I31:I39"/>
    <mergeCell ref="J31:J39"/>
    <mergeCell ref="K31:K39"/>
    <mergeCell ref="L31:L39"/>
    <mergeCell ref="M31:M39"/>
    <mergeCell ref="J48:J51"/>
    <mergeCell ref="K48:K51"/>
    <mergeCell ref="L48:L51"/>
    <mergeCell ref="M48:M51"/>
    <mergeCell ref="A31:A39"/>
    <mergeCell ref="O31:O39"/>
    <mergeCell ref="U31:U39"/>
    <mergeCell ref="W52:W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A67:A68"/>
    <mergeCell ref="O67:O68"/>
    <mergeCell ref="U67:U68"/>
    <mergeCell ref="B67:B68"/>
    <mergeCell ref="V67:V68"/>
    <mergeCell ref="C67:C68"/>
    <mergeCell ref="W67:W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2"/>
  <sheetViews>
    <sheetView showGridLines="0" topLeftCell="F1" zoomScale="50" zoomScaleNormal="50" workbookViewId="0">
      <pane ySplit="8" topLeftCell="A9" activePane="bottomLeft" state="frozen"/>
      <selection pane="bottomLeft" activeCell="O10" sqref="O10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2" customWidth="1"/>
    <col min="7" max="7" width="27.42578125" style="3" customWidth="1"/>
    <col min="8" max="8" width="33" style="3" customWidth="1"/>
    <col min="9" max="10" width="27.28515625" style="11" customWidth="1"/>
    <col min="11" max="11" width="26.5703125" style="3" customWidth="1"/>
    <col min="12" max="12" width="38.42578125" style="12" customWidth="1"/>
    <col min="13" max="13" width="37.5703125" style="3" customWidth="1"/>
    <col min="14" max="14" width="24.7109375" style="11" customWidth="1"/>
    <col min="15" max="15" width="24.42578125" style="12" customWidth="1"/>
    <col min="16" max="16" width="24.28515625" style="12" customWidth="1"/>
    <col min="17" max="17" width="27.42578125" style="12" customWidth="1"/>
    <col min="18" max="18" width="27.140625" style="12" customWidth="1"/>
    <col min="19" max="19" width="23.42578125" style="12" customWidth="1"/>
    <col min="20" max="20" width="22.85546875" style="11" customWidth="1"/>
    <col min="21" max="21" width="21.85546875" style="8" customWidth="1"/>
    <col min="22" max="16384" width="9.140625" style="8" hidden="1"/>
  </cols>
  <sheetData>
    <row r="1" spans="1:22" ht="19.5" thickBot="1" x14ac:dyDescent="0.3"/>
    <row r="2" spans="1:22" ht="39.950000000000003" customHeight="1" thickBot="1" x14ac:dyDescent="0.3">
      <c r="B2" s="86"/>
      <c r="C2" s="86"/>
      <c r="D2" s="86"/>
      <c r="E2" s="318" t="s">
        <v>24</v>
      </c>
      <c r="F2" s="319"/>
      <c r="G2" s="98">
        <f>SUM(G9:G9999)</f>
        <v>457168.5</v>
      </c>
      <c r="L2" s="365" t="s">
        <v>137</v>
      </c>
      <c r="M2" s="366"/>
      <c r="N2" s="87">
        <f>SUM(N9:N9999)</f>
        <v>437968.18</v>
      </c>
      <c r="P2" s="86"/>
      <c r="Q2" s="256" t="s">
        <v>45</v>
      </c>
      <c r="R2" s="257"/>
      <c r="S2" s="258"/>
      <c r="T2" s="88">
        <f>SUM(T9:T9999)</f>
        <v>0</v>
      </c>
    </row>
    <row r="3" spans="1:22" x14ac:dyDescent="0.25">
      <c r="E3" s="38"/>
      <c r="F3" s="38"/>
      <c r="G3" s="38"/>
      <c r="H3" s="38"/>
      <c r="I3" s="43"/>
      <c r="J3" s="44"/>
      <c r="K3" s="41"/>
      <c r="L3" s="38"/>
      <c r="M3" s="38"/>
      <c r="N3" s="43"/>
      <c r="O3" s="42"/>
      <c r="P3" s="38"/>
      <c r="Q3" s="38"/>
      <c r="R3" s="38"/>
      <c r="S3" s="38"/>
      <c r="T3" s="43"/>
    </row>
    <row r="4" spans="1:22" ht="39.950000000000003" customHeight="1" x14ac:dyDescent="0.25">
      <c r="E4" s="38"/>
      <c r="F4" s="38"/>
      <c r="G4" s="38"/>
      <c r="H4" s="38"/>
      <c r="I4" s="43"/>
      <c r="J4" s="44"/>
      <c r="K4" s="41"/>
      <c r="L4" s="38"/>
      <c r="M4" s="38"/>
      <c r="N4" s="43"/>
      <c r="O4" s="42"/>
      <c r="P4" s="38"/>
      <c r="Q4" s="38"/>
      <c r="R4" s="38"/>
      <c r="S4" s="38"/>
      <c r="T4" s="43"/>
    </row>
    <row r="6" spans="1:22" ht="150" x14ac:dyDescent="0.25">
      <c r="A6" s="28" t="s">
        <v>8</v>
      </c>
      <c r="B6" s="28" t="s">
        <v>21</v>
      </c>
      <c r="C6" s="28" t="s">
        <v>10</v>
      </c>
      <c r="D6" s="28" t="s">
        <v>15</v>
      </c>
      <c r="E6" s="28" t="s">
        <v>0</v>
      </c>
      <c r="F6" s="27" t="s">
        <v>3</v>
      </c>
      <c r="G6" s="28" t="s">
        <v>38</v>
      </c>
      <c r="H6" s="28" t="s">
        <v>22</v>
      </c>
      <c r="I6" s="89" t="s">
        <v>46</v>
      </c>
      <c r="J6" s="89" t="s">
        <v>5</v>
      </c>
      <c r="K6" s="28" t="s">
        <v>39</v>
      </c>
      <c r="L6" s="27" t="s">
        <v>37</v>
      </c>
      <c r="M6" s="28" t="s">
        <v>6</v>
      </c>
      <c r="N6" s="89" t="s">
        <v>23</v>
      </c>
      <c r="O6" s="27" t="s">
        <v>9</v>
      </c>
      <c r="P6" s="27" t="s">
        <v>40</v>
      </c>
      <c r="Q6" s="27" t="s">
        <v>103</v>
      </c>
      <c r="R6" s="27" t="s">
        <v>104</v>
      </c>
      <c r="S6" s="27" t="s">
        <v>41</v>
      </c>
      <c r="T6" s="89" t="s">
        <v>43</v>
      </c>
      <c r="U6" s="17" t="s">
        <v>42</v>
      </c>
    </row>
    <row r="7" spans="1:22" x14ac:dyDescent="0.25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</row>
    <row r="8" spans="1:22" s="18" customFormat="1" ht="131.25" x14ac:dyDescent="0.25">
      <c r="A8" s="90" t="s">
        <v>36</v>
      </c>
      <c r="B8" s="90" t="s">
        <v>67</v>
      </c>
      <c r="C8" s="90" t="s">
        <v>66</v>
      </c>
      <c r="D8" s="90" t="s">
        <v>48</v>
      </c>
      <c r="E8" s="95">
        <v>43823</v>
      </c>
      <c r="F8" s="91" t="s">
        <v>65</v>
      </c>
      <c r="G8" s="92">
        <v>100000</v>
      </c>
      <c r="H8" s="92">
        <v>90000</v>
      </c>
      <c r="I8" s="96">
        <v>2308091759</v>
      </c>
      <c r="J8" s="90" t="s">
        <v>68</v>
      </c>
      <c r="K8" s="90" t="s">
        <v>69</v>
      </c>
      <c r="L8" s="91">
        <v>43801</v>
      </c>
      <c r="M8" s="90" t="s">
        <v>70</v>
      </c>
      <c r="N8" s="92">
        <v>10000</v>
      </c>
      <c r="O8" s="91">
        <v>43489</v>
      </c>
      <c r="P8" s="91"/>
      <c r="Q8" s="91"/>
      <c r="R8" s="91"/>
      <c r="S8" s="91"/>
      <c r="T8" s="92"/>
      <c r="U8" s="93" t="s">
        <v>64</v>
      </c>
    </row>
    <row r="9" spans="1:22" s="115" customFormat="1" ht="37.5" customHeight="1" x14ac:dyDescent="0.25">
      <c r="A9" s="329">
        <v>1</v>
      </c>
      <c r="B9" s="344"/>
      <c r="C9" s="344" t="s">
        <v>147</v>
      </c>
      <c r="D9" s="344" t="s">
        <v>163</v>
      </c>
      <c r="E9" s="350">
        <v>44217</v>
      </c>
      <c r="F9" s="353" t="s">
        <v>164</v>
      </c>
      <c r="G9" s="335">
        <v>457168.5</v>
      </c>
      <c r="H9" s="356">
        <f>IF(V9 = 1, G9 + SUM(Q9:Q11) - SUM(R9:R11) - SUM(N9:N11) - T9,0)</f>
        <v>19200.320000000007</v>
      </c>
      <c r="I9" s="367">
        <v>2312054894</v>
      </c>
      <c r="J9" s="344" t="s">
        <v>165</v>
      </c>
      <c r="K9" s="344" t="s">
        <v>166</v>
      </c>
      <c r="L9" s="137">
        <v>44592</v>
      </c>
      <c r="M9" s="344" t="s">
        <v>162</v>
      </c>
      <c r="N9" s="133">
        <v>226666.12</v>
      </c>
      <c r="O9" s="137">
        <v>44616</v>
      </c>
      <c r="P9" s="134"/>
      <c r="Q9" s="133"/>
      <c r="R9" s="133"/>
      <c r="S9" s="353"/>
      <c r="T9" s="335"/>
      <c r="U9" s="347"/>
      <c r="V9" s="115">
        <v>1</v>
      </c>
    </row>
    <row r="10" spans="1:22" s="2" customFormat="1" x14ac:dyDescent="0.25">
      <c r="A10" s="330"/>
      <c r="B10" s="345"/>
      <c r="C10" s="345"/>
      <c r="D10" s="345"/>
      <c r="E10" s="351"/>
      <c r="F10" s="354"/>
      <c r="G10" s="336"/>
      <c r="H10" s="357"/>
      <c r="I10" s="368"/>
      <c r="J10" s="345"/>
      <c r="K10" s="345"/>
      <c r="L10" s="141">
        <v>44620</v>
      </c>
      <c r="M10" s="345"/>
      <c r="N10" s="142">
        <v>211302.06</v>
      </c>
      <c r="O10" s="141">
        <v>44637</v>
      </c>
      <c r="P10" s="143"/>
      <c r="Q10" s="142"/>
      <c r="R10" s="142"/>
      <c r="S10" s="354"/>
      <c r="T10" s="336"/>
      <c r="U10" s="348"/>
      <c r="V10" s="2">
        <v>1</v>
      </c>
    </row>
    <row r="11" spans="1:22" s="2" customFormat="1" x14ac:dyDescent="0.25">
      <c r="A11" s="331"/>
      <c r="B11" s="346"/>
      <c r="C11" s="346"/>
      <c r="D11" s="346"/>
      <c r="E11" s="352"/>
      <c r="F11" s="355"/>
      <c r="G11" s="337"/>
      <c r="H11" s="358"/>
      <c r="I11" s="369"/>
      <c r="J11" s="346"/>
      <c r="K11" s="346"/>
      <c r="L11" s="138">
        <v>44286</v>
      </c>
      <c r="M11" s="346"/>
      <c r="N11" s="135"/>
      <c r="O11" s="138"/>
      <c r="P11" s="136"/>
      <c r="Q11" s="135"/>
      <c r="R11" s="135"/>
      <c r="S11" s="355"/>
      <c r="T11" s="337"/>
      <c r="U11" s="349"/>
      <c r="V11" s="2">
        <v>1</v>
      </c>
    </row>
    <row r="12" spans="1:22" x14ac:dyDescent="0.25">
      <c r="V12" s="8">
        <v>2</v>
      </c>
    </row>
  </sheetData>
  <sheetProtection password="EB34" sheet="1" objects="1" scenarios="1" formatCells="0" formatColumns="0" formatRows="0"/>
  <mergeCells count="18">
    <mergeCell ref="T9:T11"/>
    <mergeCell ref="C9:C11"/>
    <mergeCell ref="U9:U11"/>
    <mergeCell ref="Q2:S2"/>
    <mergeCell ref="E2:F2"/>
    <mergeCell ref="L2:M2"/>
    <mergeCell ref="G9:G11"/>
    <mergeCell ref="H9:H11"/>
    <mergeCell ref="I9:I11"/>
    <mergeCell ref="J9:J11"/>
    <mergeCell ref="K9:K11"/>
    <mergeCell ref="M9:M11"/>
    <mergeCell ref="S9:S11"/>
    <mergeCell ref="A9:A11"/>
    <mergeCell ref="B9:B11"/>
    <mergeCell ref="D9:D11"/>
    <mergeCell ref="E9:E11"/>
    <mergeCell ref="F9:F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1" customWidth="1"/>
    <col min="9" max="9" width="24.28515625" style="35" customWidth="1"/>
    <col min="10" max="10" width="28.42578125" style="35" customWidth="1"/>
    <col min="11" max="12" width="19.5703125" style="3" customWidth="1"/>
    <col min="13" max="13" width="25.7109375" style="3" customWidth="1"/>
    <col min="14" max="14" width="24.42578125" style="12" bestFit="1" customWidth="1"/>
    <col min="15" max="15" width="24.42578125" style="3" customWidth="1"/>
    <col min="16" max="16" width="31.5703125" style="3" customWidth="1"/>
    <col min="17" max="18" width="21.85546875" style="11" customWidth="1"/>
    <col min="19" max="19" width="23.5703125" style="3" customWidth="1"/>
    <col min="20" max="20" width="31.28515625" style="12" customWidth="1"/>
    <col min="21" max="21" width="27.7109375" style="12" customWidth="1"/>
    <col min="22" max="22" width="25.42578125" style="11" customWidth="1"/>
    <col min="23" max="23" width="25" style="12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2" customWidth="1"/>
    <col min="28" max="28" width="19.140625" style="11" customWidth="1"/>
    <col min="29" max="29" width="23.140625" style="3" customWidth="1"/>
    <col min="30" max="30" width="9.140625" style="8" hidden="1" customWidth="1"/>
    <col min="31" max="31" width="8.5703125" style="8" hidden="1" customWidth="1"/>
    <col min="32" max="38" width="0" style="8" hidden="1" customWidth="1"/>
    <col min="39" max="16384" width="9.140625" style="8" hidden="1"/>
  </cols>
  <sheetData>
    <row r="1" spans="1:33" ht="19.5" thickBot="1" x14ac:dyDescent="0.3"/>
    <row r="2" spans="1:33" ht="39.950000000000003" customHeight="1" thickBot="1" x14ac:dyDescent="0.3">
      <c r="E2" s="318" t="s">
        <v>139</v>
      </c>
      <c r="F2" s="319"/>
      <c r="G2" s="100">
        <f>SUM(G9:G9999)</f>
        <v>0</v>
      </c>
      <c r="H2" s="15"/>
      <c r="O2" s="318" t="s">
        <v>24</v>
      </c>
      <c r="P2" s="319"/>
      <c r="Q2" s="98">
        <f>SUM(Q9:Q9999)</f>
        <v>0</v>
      </c>
      <c r="T2" s="256" t="s">
        <v>137</v>
      </c>
      <c r="U2" s="258"/>
      <c r="V2" s="87">
        <f>SUM(V9:V9999)</f>
        <v>0</v>
      </c>
      <c r="X2" s="86"/>
      <c r="Y2" s="256" t="s">
        <v>45</v>
      </c>
      <c r="Z2" s="257"/>
      <c r="AA2" s="258"/>
      <c r="AB2" s="88">
        <f>SUM(AB9:AB9999)</f>
        <v>0</v>
      </c>
    </row>
    <row r="3" spans="1:33" x14ac:dyDescent="0.25">
      <c r="F3" s="45"/>
      <c r="G3" s="43"/>
      <c r="H3" s="43"/>
      <c r="I3" s="46"/>
      <c r="J3" s="46"/>
      <c r="K3" s="41"/>
      <c r="L3" s="41"/>
      <c r="M3" s="41"/>
      <c r="N3" s="42"/>
      <c r="O3" s="41"/>
      <c r="P3" s="45"/>
      <c r="Q3" s="43"/>
      <c r="R3" s="44"/>
      <c r="S3" s="41"/>
      <c r="T3" s="38"/>
      <c r="U3" s="38"/>
      <c r="V3" s="43"/>
      <c r="W3" s="42"/>
      <c r="X3" s="38"/>
      <c r="Y3" s="38"/>
      <c r="Z3" s="38"/>
      <c r="AA3" s="38"/>
      <c r="AB3" s="43"/>
    </row>
    <row r="4" spans="1:33" ht="39.950000000000003" customHeight="1" x14ac:dyDescent="0.25">
      <c r="F4" s="45"/>
      <c r="G4" s="43"/>
      <c r="H4" s="43"/>
      <c r="I4" s="46"/>
      <c r="J4" s="46"/>
      <c r="K4" s="41"/>
      <c r="L4" s="41"/>
      <c r="M4" s="41"/>
      <c r="N4" s="42"/>
      <c r="O4" s="41"/>
      <c r="P4" s="45"/>
      <c r="Q4" s="43"/>
      <c r="R4" s="44"/>
      <c r="S4" s="41"/>
      <c r="T4" s="38"/>
      <c r="U4" s="38"/>
      <c r="V4" s="43"/>
      <c r="W4" s="42"/>
      <c r="X4" s="38"/>
      <c r="Y4" s="38"/>
      <c r="Z4" s="38"/>
      <c r="AA4" s="38"/>
      <c r="AB4" s="43"/>
    </row>
    <row r="6" spans="1:33" ht="150" x14ac:dyDescent="0.25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3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18</v>
      </c>
      <c r="R6" s="31" t="s">
        <v>22</v>
      </c>
      <c r="S6" s="23" t="s">
        <v>19</v>
      </c>
      <c r="T6" s="30" t="s">
        <v>37</v>
      </c>
      <c r="U6" s="30" t="s">
        <v>20</v>
      </c>
      <c r="V6" s="31" t="s">
        <v>23</v>
      </c>
      <c r="W6" s="30" t="s">
        <v>9</v>
      </c>
      <c r="X6" s="28" t="s">
        <v>40</v>
      </c>
      <c r="Y6" s="28" t="s">
        <v>103</v>
      </c>
      <c r="Z6" s="28" t="s">
        <v>104</v>
      </c>
      <c r="AA6" s="27" t="s">
        <v>41</v>
      </c>
      <c r="AB6" s="31" t="s">
        <v>43</v>
      </c>
      <c r="AC6" s="23" t="s">
        <v>42</v>
      </c>
      <c r="AD6" s="16"/>
      <c r="AE6" s="16"/>
      <c r="AF6" s="16"/>
      <c r="AG6" s="16"/>
    </row>
    <row r="7" spans="1:33" x14ac:dyDescent="0.25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8.75" x14ac:dyDescent="0.25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 t="shared" ref="H8" si="0"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6" t="s">
        <v>79</v>
      </c>
      <c r="P8" s="26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5" t="s">
        <v>81</v>
      </c>
      <c r="V8" s="24">
        <v>8775.01</v>
      </c>
      <c r="W8" s="25">
        <v>43696</v>
      </c>
      <c r="X8" s="26"/>
      <c r="Y8" s="72"/>
      <c r="Z8" s="72"/>
      <c r="AA8" s="25"/>
      <c r="AB8" s="24"/>
      <c r="AC8" s="26" t="s">
        <v>64</v>
      </c>
    </row>
    <row r="9" spans="1:33" x14ac:dyDescent="0.25">
      <c r="AD9" s="8">
        <v>2</v>
      </c>
    </row>
  </sheetData>
  <sheetProtection password="EB34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1" customWidth="1"/>
    <col min="8" max="8" width="22.28515625" style="8" customWidth="1"/>
    <col min="9" max="9" width="24.28515625" style="35" customWidth="1"/>
    <col min="10" max="10" width="28.42578125" style="35" customWidth="1"/>
    <col min="11" max="12" width="19.5703125" style="3" customWidth="1"/>
    <col min="13" max="13" width="25.7109375" style="3" customWidth="1"/>
    <col min="14" max="14" width="24.42578125" style="12" bestFit="1" customWidth="1"/>
    <col min="15" max="15" width="24.42578125" style="3" customWidth="1"/>
    <col min="16" max="16" width="31.5703125" style="3" customWidth="1"/>
    <col min="17" max="17" width="27" style="11" customWidth="1"/>
    <col min="18" max="18" width="21.85546875" style="8" customWidth="1"/>
    <col min="19" max="19" width="23.5703125" style="8" customWidth="1"/>
    <col min="20" max="20" width="32.42578125" style="8" customWidth="1"/>
    <col min="21" max="21" width="27.7109375" style="8" customWidth="1"/>
    <col min="22" max="22" width="25.42578125" style="8" customWidth="1"/>
    <col min="23" max="23" width="25" style="8" customWidth="1"/>
    <col min="24" max="26" width="25.140625" style="8" customWidth="1"/>
    <col min="27" max="27" width="23.85546875" style="8" customWidth="1"/>
    <col min="28" max="28" width="20.28515625" style="8" customWidth="1"/>
    <col min="29" max="29" width="20" style="8" customWidth="1"/>
    <col min="30" max="38" width="0" style="8" hidden="1" customWidth="1"/>
    <col min="39" max="16384" width="9.140625" style="8" hidden="1"/>
  </cols>
  <sheetData>
    <row r="1" spans="1:33" ht="19.5" thickBot="1" x14ac:dyDescent="0.3">
      <c r="T1" s="16"/>
    </row>
    <row r="2" spans="1:33" ht="39.950000000000003" customHeight="1" thickBot="1" x14ac:dyDescent="0.3">
      <c r="E2" s="318" t="s">
        <v>139</v>
      </c>
      <c r="F2" s="319"/>
      <c r="G2" s="100">
        <f>SUM(G9:G9996)</f>
        <v>0</v>
      </c>
      <c r="H2" s="15"/>
      <c r="O2" s="318" t="s">
        <v>24</v>
      </c>
      <c r="P2" s="319"/>
      <c r="Q2" s="98">
        <f>SUM(Q9:Q9996)</f>
        <v>0</v>
      </c>
      <c r="T2" s="256" t="s">
        <v>137</v>
      </c>
      <c r="U2" s="258"/>
      <c r="V2" s="87">
        <f>SUM(V9:V9996)</f>
        <v>0</v>
      </c>
      <c r="X2" s="86"/>
      <c r="Y2" s="256" t="s">
        <v>45</v>
      </c>
      <c r="Z2" s="257"/>
      <c r="AA2" s="258"/>
      <c r="AB2" s="88">
        <f>SUM(AB9:AB9996)</f>
        <v>0</v>
      </c>
    </row>
    <row r="4" spans="1:33" ht="39.950000000000003" customHeight="1" x14ac:dyDescent="0.25"/>
    <row r="6" spans="1:33" ht="150" x14ac:dyDescent="0.25">
      <c r="A6" s="23" t="s">
        <v>8</v>
      </c>
      <c r="B6" s="23" t="s">
        <v>47</v>
      </c>
      <c r="C6" s="23" t="s">
        <v>33</v>
      </c>
      <c r="D6" s="23" t="s">
        <v>10</v>
      </c>
      <c r="E6" s="23" t="s">
        <v>11</v>
      </c>
      <c r="F6" s="23" t="s">
        <v>12</v>
      </c>
      <c r="G6" s="31" t="s">
        <v>13</v>
      </c>
      <c r="H6" s="1" t="s">
        <v>34</v>
      </c>
      <c r="I6" s="36" t="s">
        <v>16</v>
      </c>
      <c r="J6" s="36" t="s">
        <v>17</v>
      </c>
      <c r="K6" s="23" t="s">
        <v>14</v>
      </c>
      <c r="L6" s="23" t="s">
        <v>32</v>
      </c>
      <c r="M6" s="23" t="s">
        <v>15</v>
      </c>
      <c r="N6" s="30" t="s">
        <v>0</v>
      </c>
      <c r="O6" s="23" t="s">
        <v>46</v>
      </c>
      <c r="P6" s="23" t="s">
        <v>5</v>
      </c>
      <c r="Q6" s="31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x14ac:dyDescent="0.25">
      <c r="A7" s="78" t="s">
        <v>36</v>
      </c>
      <c r="B7" s="78" t="s">
        <v>110</v>
      </c>
      <c r="C7" s="78" t="s">
        <v>111</v>
      </c>
      <c r="D7" s="78" t="s">
        <v>112</v>
      </c>
      <c r="E7" s="78" t="s">
        <v>113</v>
      </c>
      <c r="F7" s="78" t="s">
        <v>114</v>
      </c>
      <c r="G7" s="78" t="s">
        <v>115</v>
      </c>
      <c r="H7" s="78" t="s">
        <v>116</v>
      </c>
      <c r="I7" s="78" t="s">
        <v>117</v>
      </c>
      <c r="J7" s="78" t="s">
        <v>118</v>
      </c>
      <c r="K7" s="78" t="s">
        <v>119</v>
      </c>
      <c r="L7" s="78" t="s">
        <v>120</v>
      </c>
      <c r="M7" s="78" t="s">
        <v>121</v>
      </c>
      <c r="N7" s="78" t="s">
        <v>122</v>
      </c>
      <c r="O7" s="78" t="s">
        <v>123</v>
      </c>
      <c r="P7" s="78" t="s">
        <v>124</v>
      </c>
      <c r="Q7" s="78" t="s">
        <v>125</v>
      </c>
      <c r="R7" s="78" t="s">
        <v>126</v>
      </c>
      <c r="S7" s="78" t="s">
        <v>127</v>
      </c>
      <c r="T7" s="78" t="s">
        <v>128</v>
      </c>
      <c r="U7" s="78" t="s">
        <v>129</v>
      </c>
      <c r="V7" s="78" t="s">
        <v>130</v>
      </c>
      <c r="W7" s="78" t="s">
        <v>131</v>
      </c>
      <c r="X7" s="78" t="s">
        <v>132</v>
      </c>
      <c r="Y7" s="78" t="s">
        <v>133</v>
      </c>
      <c r="Z7" s="78" t="s">
        <v>134</v>
      </c>
      <c r="AA7" s="78" t="s">
        <v>135</v>
      </c>
      <c r="AB7" s="78" t="s">
        <v>136</v>
      </c>
      <c r="AC7" s="78" t="s">
        <v>138</v>
      </c>
      <c r="AD7" s="16"/>
      <c r="AE7" s="16"/>
      <c r="AF7" s="16"/>
      <c r="AG7" s="16"/>
    </row>
    <row r="8" spans="1:33" ht="168.75" x14ac:dyDescent="0.25">
      <c r="A8" s="72" t="s">
        <v>36</v>
      </c>
      <c r="B8" s="72"/>
      <c r="C8" s="72" t="s">
        <v>73</v>
      </c>
      <c r="D8" s="72" t="s">
        <v>74</v>
      </c>
      <c r="E8" s="72" t="s">
        <v>71</v>
      </c>
      <c r="F8" s="72" t="s">
        <v>72</v>
      </c>
      <c r="G8" s="74">
        <v>15500.01</v>
      </c>
      <c r="H8" s="74">
        <f t="shared" ref="H8" si="0">G8-Q8</f>
        <v>6725</v>
      </c>
      <c r="I8" s="97">
        <v>6</v>
      </c>
      <c r="J8" s="97">
        <v>0</v>
      </c>
      <c r="K8" s="72" t="s">
        <v>75</v>
      </c>
      <c r="L8" s="72" t="s">
        <v>76</v>
      </c>
      <c r="M8" s="72" t="s">
        <v>77</v>
      </c>
      <c r="N8" s="73">
        <v>43655</v>
      </c>
      <c r="O8" s="72" t="s">
        <v>79</v>
      </c>
      <c r="P8" s="72" t="s">
        <v>78</v>
      </c>
      <c r="Q8" s="74">
        <v>8775.01</v>
      </c>
      <c r="R8" s="74">
        <f>Q8-V8</f>
        <v>0</v>
      </c>
      <c r="S8" s="72" t="s">
        <v>80</v>
      </c>
      <c r="T8" s="73">
        <v>43677</v>
      </c>
      <c r="U8" s="72" t="s">
        <v>81</v>
      </c>
      <c r="V8" s="74">
        <v>8775.01</v>
      </c>
      <c r="W8" s="73">
        <v>43696</v>
      </c>
      <c r="X8" s="72"/>
      <c r="Y8" s="72"/>
      <c r="Z8" s="72"/>
      <c r="AA8" s="72"/>
      <c r="AB8" s="74"/>
      <c r="AC8" s="75" t="s">
        <v>64</v>
      </c>
    </row>
    <row r="9" spans="1:33" x14ac:dyDescent="0.25">
      <c r="A9" s="14"/>
      <c r="B9" s="14"/>
      <c r="C9" s="14"/>
      <c r="D9" s="14"/>
      <c r="E9" s="14"/>
      <c r="F9" s="14"/>
      <c r="G9" s="15"/>
      <c r="H9" s="16"/>
      <c r="I9" s="105"/>
      <c r="J9" s="105"/>
      <c r="K9" s="14"/>
      <c r="L9" s="14"/>
      <c r="M9" s="14"/>
      <c r="N9" s="29"/>
      <c r="O9" s="14"/>
      <c r="P9" s="14"/>
      <c r="Q9" s="1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8">
        <v>2</v>
      </c>
    </row>
  </sheetData>
  <sheetProtection password="EB34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G17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8" customWidth="1"/>
    <col min="2" max="2" width="47.140625" style="8" customWidth="1"/>
    <col min="3" max="3" width="33.28515625" style="8" customWidth="1"/>
    <col min="4" max="6" width="33.7109375" style="8" customWidth="1"/>
    <col min="7" max="8" width="22.28515625" style="8" customWidth="1"/>
    <col min="9" max="9" width="24.28515625" style="8" customWidth="1"/>
    <col min="10" max="10" width="28.42578125" style="8" customWidth="1"/>
    <col min="11" max="12" width="19.5703125" style="8" customWidth="1"/>
    <col min="13" max="13" width="25.7109375" style="8" customWidth="1"/>
    <col min="14" max="14" width="24.42578125" style="8" bestFit="1" customWidth="1"/>
    <col min="15" max="15" width="24.42578125" style="8" customWidth="1"/>
    <col min="16" max="16" width="31.5703125" style="8" customWidth="1"/>
    <col min="17" max="18" width="21.85546875" style="8" customWidth="1"/>
    <col min="19" max="19" width="23.5703125" style="8" customWidth="1"/>
    <col min="20" max="20" width="31.85546875" style="8" customWidth="1"/>
    <col min="21" max="21" width="27.7109375" style="8" customWidth="1"/>
    <col min="22" max="22" width="25.42578125" style="8" customWidth="1"/>
    <col min="23" max="23" width="25" style="8" customWidth="1"/>
    <col min="24" max="26" width="29.42578125" style="8" customWidth="1"/>
    <col min="27" max="27" width="26.28515625" style="8" customWidth="1"/>
    <col min="28" max="28" width="25.140625" style="8" customWidth="1"/>
    <col min="29" max="29" width="19.140625" style="8" customWidth="1"/>
    <col min="30" max="16384" width="9.140625" style="8" hidden="1"/>
  </cols>
  <sheetData>
    <row r="1" spans="1:33" ht="19.5" thickBot="1" x14ac:dyDescent="0.3"/>
    <row r="2" spans="1:33" ht="39.950000000000003" customHeight="1" thickBot="1" x14ac:dyDescent="0.3">
      <c r="E2" s="318" t="s">
        <v>139</v>
      </c>
      <c r="F2" s="319"/>
      <c r="G2" s="100">
        <f>SUM(G9:G9995)</f>
        <v>0</v>
      </c>
      <c r="H2" s="15"/>
      <c r="O2" s="318" t="s">
        <v>24</v>
      </c>
      <c r="P2" s="319"/>
      <c r="Q2" s="98">
        <f>SUM(Q9:Q9995)</f>
        <v>0</v>
      </c>
      <c r="T2" s="256" t="s">
        <v>137</v>
      </c>
      <c r="U2" s="258"/>
      <c r="V2" s="87">
        <f>SUM(V9:V9995)</f>
        <v>0</v>
      </c>
      <c r="X2" s="86"/>
      <c r="Y2" s="256" t="s">
        <v>45</v>
      </c>
      <c r="Z2" s="257"/>
      <c r="AA2" s="258"/>
      <c r="AB2" s="88">
        <f>SUM(AB9:AB9995)</f>
        <v>0</v>
      </c>
    </row>
    <row r="4" spans="1:33" ht="39.950000000000003" customHeight="1" x14ac:dyDescent="0.25">
      <c r="P4" s="370"/>
      <c r="Q4" s="370"/>
      <c r="R4" s="370"/>
      <c r="T4" s="102"/>
      <c r="U4" s="102"/>
    </row>
    <row r="6" spans="1:33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7" t="s">
        <v>40</v>
      </c>
      <c r="Y6" s="17" t="s">
        <v>103</v>
      </c>
      <c r="Z6" s="17" t="s">
        <v>104</v>
      </c>
      <c r="AA6" s="17" t="s">
        <v>41</v>
      </c>
      <c r="AB6" s="1" t="s">
        <v>43</v>
      </c>
      <c r="AC6" s="1" t="s">
        <v>42</v>
      </c>
      <c r="AD6" s="16"/>
      <c r="AE6" s="16"/>
      <c r="AF6" s="16"/>
      <c r="AG6" s="16"/>
    </row>
    <row r="7" spans="1:33" x14ac:dyDescent="0.25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  <c r="S7" s="94">
        <v>19</v>
      </c>
      <c r="T7" s="94">
        <v>20</v>
      </c>
      <c r="U7" s="94">
        <v>21</v>
      </c>
      <c r="V7" s="94">
        <v>22</v>
      </c>
      <c r="W7" s="94">
        <v>23</v>
      </c>
      <c r="X7" s="94">
        <v>24</v>
      </c>
      <c r="Y7" s="94">
        <v>25</v>
      </c>
      <c r="Z7" s="94">
        <v>26</v>
      </c>
      <c r="AA7" s="94">
        <v>27</v>
      </c>
      <c r="AB7" s="94">
        <v>28</v>
      </c>
      <c r="AC7" s="94">
        <v>29</v>
      </c>
      <c r="AD7" s="16"/>
      <c r="AE7" s="16"/>
      <c r="AF7" s="16"/>
      <c r="AG7" s="16"/>
    </row>
    <row r="8" spans="1:33" s="2" customFormat="1" ht="168.75" x14ac:dyDescent="0.25">
      <c r="A8" s="26" t="s">
        <v>36</v>
      </c>
      <c r="B8" s="26"/>
      <c r="C8" s="26" t="s">
        <v>73</v>
      </c>
      <c r="D8" s="26" t="s">
        <v>74</v>
      </c>
      <c r="E8" s="26" t="s">
        <v>71</v>
      </c>
      <c r="F8" s="26" t="s">
        <v>72</v>
      </c>
      <c r="G8" s="24">
        <v>15500.01</v>
      </c>
      <c r="H8" s="24">
        <f t="shared" ref="H8" si="0">G8-Q8</f>
        <v>6725</v>
      </c>
      <c r="I8" s="37">
        <v>6</v>
      </c>
      <c r="J8" s="37">
        <v>0</v>
      </c>
      <c r="K8" s="26" t="s">
        <v>75</v>
      </c>
      <c r="L8" s="26" t="s">
        <v>76</v>
      </c>
      <c r="M8" s="26" t="s">
        <v>77</v>
      </c>
      <c r="N8" s="25">
        <v>43655</v>
      </c>
      <c r="O8" s="25" t="s">
        <v>79</v>
      </c>
      <c r="P8" s="26" t="s">
        <v>78</v>
      </c>
      <c r="Q8" s="24">
        <v>8775.01</v>
      </c>
      <c r="R8" s="24">
        <f>Q8-V8</f>
        <v>0</v>
      </c>
      <c r="S8" s="26" t="s">
        <v>80</v>
      </c>
      <c r="T8" s="25">
        <v>43677</v>
      </c>
      <c r="U8" s="26" t="s">
        <v>81</v>
      </c>
      <c r="V8" s="24">
        <v>8775.01</v>
      </c>
      <c r="W8" s="25">
        <v>43696</v>
      </c>
      <c r="X8" s="26"/>
      <c r="Y8" s="72"/>
      <c r="Z8" s="72"/>
      <c r="AA8" s="26"/>
      <c r="AB8" s="24"/>
      <c r="AC8" s="13" t="s">
        <v>64</v>
      </c>
    </row>
    <row r="9" spans="1:33" hidden="1" x14ac:dyDescent="0.25">
      <c r="M9" s="3"/>
      <c r="AD9" s="8">
        <v>2</v>
      </c>
    </row>
    <row r="10" spans="1:33" hidden="1" x14ac:dyDescent="0.25">
      <c r="M10" s="3"/>
    </row>
    <row r="11" spans="1:33" hidden="1" x14ac:dyDescent="0.25">
      <c r="M11" s="3"/>
    </row>
    <row r="12" spans="1:33" hidden="1" x14ac:dyDescent="0.25">
      <c r="M12" s="3"/>
    </row>
    <row r="13" spans="1:33" hidden="1" x14ac:dyDescent="0.25">
      <c r="M13" s="3"/>
    </row>
    <row r="14" spans="1:33" hidden="1" x14ac:dyDescent="0.25">
      <c r="M14" s="3"/>
    </row>
    <row r="15" spans="1:33" hidden="1" x14ac:dyDescent="0.25">
      <c r="M15" s="3"/>
    </row>
    <row r="16" spans="1:33" hidden="1" x14ac:dyDescent="0.25">
      <c r="M16" s="3"/>
    </row>
    <row r="17" spans="13:13" hidden="1" x14ac:dyDescent="0.25">
      <c r="M17" s="3"/>
    </row>
  </sheetData>
  <sheetProtection password="EB34" sheet="1" objects="1" scenarios="1" formatCells="0" formatColumns="0" formatRows="0"/>
  <mergeCells count="5">
    <mergeCell ref="P4:R4"/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RowHeight="15.75" x14ac:dyDescent="0.25"/>
  <cols>
    <col min="1" max="1" width="15.28515625" style="52" customWidth="1"/>
    <col min="2" max="2" width="17.42578125" style="50" customWidth="1"/>
    <col min="3" max="3" width="17.28515625" style="50" customWidth="1"/>
    <col min="4" max="4" width="38.85546875" style="50" customWidth="1"/>
    <col min="5" max="5" width="15.5703125" style="50" bestFit="1" customWidth="1"/>
    <col min="6" max="11" width="16.140625" style="50" customWidth="1"/>
    <col min="12" max="16384" width="9.140625" style="50"/>
  </cols>
  <sheetData>
    <row r="1" spans="1:11" x14ac:dyDescent="0.25">
      <c r="A1" s="65">
        <v>20</v>
      </c>
      <c r="B1" s="65">
        <v>6</v>
      </c>
      <c r="C1" s="65">
        <v>9</v>
      </c>
      <c r="D1" s="373" t="s">
        <v>50</v>
      </c>
      <c r="E1" s="48"/>
      <c r="F1" s="80" t="s">
        <v>108</v>
      </c>
      <c r="G1" s="84" t="s">
        <v>108</v>
      </c>
      <c r="H1" s="83" t="s">
        <v>108</v>
      </c>
      <c r="I1" s="82" t="s">
        <v>108</v>
      </c>
      <c r="J1" s="81" t="s">
        <v>108</v>
      </c>
      <c r="K1" s="85" t="s">
        <v>108</v>
      </c>
    </row>
    <row r="2" spans="1:11" x14ac:dyDescent="0.25">
      <c r="A2" s="66" t="s">
        <v>84</v>
      </c>
      <c r="B2" s="65" t="s">
        <v>85</v>
      </c>
      <c r="C2" s="65" t="s">
        <v>86</v>
      </c>
      <c r="D2" s="374"/>
      <c r="E2" s="48"/>
      <c r="F2" s="80">
        <v>24</v>
      </c>
      <c r="G2" s="84">
        <v>17</v>
      </c>
      <c r="H2" s="83">
        <v>1</v>
      </c>
      <c r="I2" s="82">
        <v>0</v>
      </c>
      <c r="J2" s="81">
        <v>0</v>
      </c>
      <c r="K2" s="85">
        <v>0</v>
      </c>
    </row>
    <row r="3" spans="1:11" x14ac:dyDescent="0.25">
      <c r="A3" s="51"/>
      <c r="B3" s="47"/>
      <c r="C3" s="47"/>
      <c r="D3" s="47"/>
      <c r="E3" s="48"/>
      <c r="F3" s="80" t="s">
        <v>109</v>
      </c>
      <c r="G3" s="84" t="s">
        <v>109</v>
      </c>
      <c r="H3" s="83" t="s">
        <v>109</v>
      </c>
      <c r="I3" s="82" t="s">
        <v>109</v>
      </c>
      <c r="J3" s="81" t="s">
        <v>109</v>
      </c>
      <c r="K3" s="85" t="s">
        <v>109</v>
      </c>
    </row>
    <row r="4" spans="1:11" x14ac:dyDescent="0.25">
      <c r="A4" s="61">
        <v>69</v>
      </c>
      <c r="B4" s="62">
        <v>15</v>
      </c>
      <c r="C4" s="62">
        <v>9</v>
      </c>
      <c r="D4" s="375" t="s">
        <v>102</v>
      </c>
      <c r="E4" s="48"/>
      <c r="F4" s="80">
        <v>25</v>
      </c>
      <c r="G4" s="84">
        <v>18</v>
      </c>
      <c r="H4" s="83">
        <v>2</v>
      </c>
      <c r="I4" s="82">
        <v>0</v>
      </c>
      <c r="J4" s="81">
        <v>0</v>
      </c>
      <c r="K4" s="85">
        <v>0</v>
      </c>
    </row>
    <row r="5" spans="1:11" x14ac:dyDescent="0.25">
      <c r="A5" s="61" t="s">
        <v>89</v>
      </c>
      <c r="B5" s="62" t="s">
        <v>88</v>
      </c>
      <c r="C5" s="62" t="s">
        <v>87</v>
      </c>
      <c r="D5" s="376"/>
      <c r="E5" s="48"/>
      <c r="F5" s="48"/>
      <c r="G5" s="48"/>
      <c r="H5" s="49"/>
      <c r="I5" s="49"/>
      <c r="J5" s="49"/>
    </row>
    <row r="6" spans="1:11" x14ac:dyDescent="0.25">
      <c r="A6" s="51"/>
      <c r="B6" s="47"/>
      <c r="C6" s="47"/>
      <c r="D6" s="47"/>
      <c r="E6" s="48"/>
      <c r="F6" s="48"/>
      <c r="G6" s="48"/>
      <c r="H6" s="49"/>
      <c r="I6" s="49"/>
      <c r="J6" s="49"/>
    </row>
    <row r="7" spans="1:11" x14ac:dyDescent="0.25">
      <c r="A7" s="63">
        <v>11</v>
      </c>
      <c r="B7" s="64">
        <v>1</v>
      </c>
      <c r="C7" s="64">
        <v>9</v>
      </c>
      <c r="D7" s="377" t="s">
        <v>52</v>
      </c>
      <c r="E7" s="48"/>
      <c r="F7" s="48"/>
      <c r="G7" s="48"/>
      <c r="H7" s="49"/>
      <c r="I7" s="49"/>
      <c r="J7" s="49"/>
    </row>
    <row r="8" spans="1:11" x14ac:dyDescent="0.25">
      <c r="A8" s="63" t="s">
        <v>90</v>
      </c>
      <c r="B8" s="64" t="s">
        <v>91</v>
      </c>
      <c r="C8" s="64" t="s">
        <v>92</v>
      </c>
      <c r="D8" s="378"/>
      <c r="E8" s="48"/>
      <c r="F8" s="48"/>
      <c r="G8" s="48"/>
      <c r="H8" s="49"/>
      <c r="I8" s="49"/>
      <c r="J8" s="49"/>
    </row>
    <row r="9" spans="1:11" x14ac:dyDescent="0.25">
      <c r="A9" s="51"/>
      <c r="B9" s="47"/>
      <c r="C9" s="47"/>
      <c r="D9" s="47"/>
      <c r="E9" s="47"/>
      <c r="F9" s="47"/>
      <c r="G9" s="47"/>
    </row>
    <row r="10" spans="1:11" x14ac:dyDescent="0.25">
      <c r="A10" s="59">
        <v>8</v>
      </c>
      <c r="B10" s="60">
        <v>0</v>
      </c>
      <c r="C10" s="60">
        <v>9</v>
      </c>
      <c r="D10" s="379" t="s">
        <v>31</v>
      </c>
      <c r="E10" s="47"/>
      <c r="F10" s="47"/>
      <c r="G10" s="47"/>
    </row>
    <row r="11" spans="1:11" x14ac:dyDescent="0.25">
      <c r="A11" s="59" t="s">
        <v>93</v>
      </c>
      <c r="B11" s="60" t="s">
        <v>94</v>
      </c>
      <c r="C11" s="60" t="s">
        <v>95</v>
      </c>
      <c r="D11" s="380"/>
      <c r="E11" s="47"/>
      <c r="F11" s="47"/>
      <c r="G11" s="47"/>
    </row>
    <row r="12" spans="1:11" x14ac:dyDescent="0.25">
      <c r="A12" s="51"/>
      <c r="B12" s="47"/>
      <c r="C12" s="47"/>
      <c r="D12" s="47"/>
      <c r="E12" s="47"/>
      <c r="F12" s="47"/>
      <c r="G12" s="47"/>
    </row>
    <row r="13" spans="1:11" x14ac:dyDescent="0.25">
      <c r="A13" s="57">
        <v>8</v>
      </c>
      <c r="B13" s="58">
        <v>0</v>
      </c>
      <c r="C13" s="58">
        <v>9</v>
      </c>
      <c r="D13" s="381" t="s">
        <v>49</v>
      </c>
      <c r="E13" s="47"/>
      <c r="F13" s="47"/>
      <c r="G13" s="47"/>
    </row>
    <row r="14" spans="1:11" x14ac:dyDescent="0.25">
      <c r="A14" s="57" t="s">
        <v>96</v>
      </c>
      <c r="B14" s="58" t="s">
        <v>97</v>
      </c>
      <c r="C14" s="58" t="s">
        <v>98</v>
      </c>
      <c r="D14" s="382"/>
      <c r="E14" s="47"/>
      <c r="F14" s="47"/>
      <c r="G14" s="47"/>
    </row>
    <row r="15" spans="1:11" x14ac:dyDescent="0.25">
      <c r="A15" s="51"/>
      <c r="B15" s="47"/>
      <c r="C15" s="47"/>
      <c r="D15" s="47"/>
      <c r="E15" s="47"/>
      <c r="F15" s="47"/>
      <c r="G15" s="47"/>
    </row>
    <row r="16" spans="1:11" x14ac:dyDescent="0.25">
      <c r="A16" s="55">
        <v>8</v>
      </c>
      <c r="B16" s="56">
        <v>0</v>
      </c>
      <c r="C16" s="56">
        <v>9</v>
      </c>
      <c r="D16" s="371" t="s">
        <v>83</v>
      </c>
      <c r="E16" s="47"/>
      <c r="F16" s="47"/>
      <c r="G16" s="47"/>
    </row>
    <row r="17" spans="1:4" x14ac:dyDescent="0.25">
      <c r="A17" s="55" t="s">
        <v>99</v>
      </c>
      <c r="B17" s="56" t="s">
        <v>100</v>
      </c>
      <c r="C17" s="56" t="s">
        <v>101</v>
      </c>
      <c r="D17" s="372"/>
    </row>
    <row r="18" spans="1:4" x14ac:dyDescent="0.25">
      <c r="A18" s="51"/>
    </row>
    <row r="19" spans="1:4" x14ac:dyDescent="0.25">
      <c r="A19" s="51"/>
    </row>
    <row r="20" spans="1:4" x14ac:dyDescent="0.25">
      <c r="A20" s="51"/>
    </row>
    <row r="21" spans="1:4" x14ac:dyDescent="0.25">
      <c r="A21" s="51"/>
    </row>
    <row r="22" spans="1:4" x14ac:dyDescent="0.25">
      <c r="A22" s="51"/>
    </row>
    <row r="23" spans="1:4" x14ac:dyDescent="0.25">
      <c r="A23" s="51"/>
    </row>
    <row r="24" spans="1:4" x14ac:dyDescent="0.25">
      <c r="A24" s="51"/>
    </row>
    <row r="25" spans="1:4" x14ac:dyDescent="0.25">
      <c r="A25" s="51"/>
    </row>
    <row r="26" spans="1:4" x14ac:dyDescent="0.25">
      <c r="A26" s="51"/>
    </row>
    <row r="27" spans="1:4" x14ac:dyDescent="0.25">
      <c r="A27" s="51"/>
    </row>
    <row r="28" spans="1:4" x14ac:dyDescent="0.25">
      <c r="A28" s="51"/>
    </row>
    <row r="29" spans="1:4" x14ac:dyDescent="0.25">
      <c r="A29" s="51"/>
    </row>
    <row r="30" spans="1:4" x14ac:dyDescent="0.25">
      <c r="A30" s="51"/>
    </row>
    <row r="31" spans="1:4" x14ac:dyDescent="0.25">
      <c r="A31" s="51"/>
    </row>
    <row r="32" spans="1:4" x14ac:dyDescent="0.25">
      <c r="A32" s="51"/>
    </row>
    <row r="33" spans="1:1" x14ac:dyDescent="0.25">
      <c r="A33" s="51"/>
    </row>
    <row r="34" spans="1:1" x14ac:dyDescent="0.25">
      <c r="A34" s="51"/>
    </row>
    <row r="35" spans="1:1" x14ac:dyDescent="0.25">
      <c r="A35" s="51"/>
    </row>
    <row r="36" spans="1:1" x14ac:dyDescent="0.25">
      <c r="A36" s="51"/>
    </row>
    <row r="37" spans="1:1" x14ac:dyDescent="0.25">
      <c r="A37" s="51"/>
    </row>
    <row r="38" spans="1:1" x14ac:dyDescent="0.25">
      <c r="A38" s="51"/>
    </row>
    <row r="39" spans="1:1" x14ac:dyDescent="0.25">
      <c r="A39" s="51"/>
    </row>
    <row r="40" spans="1:1" x14ac:dyDescent="0.25">
      <c r="A40" s="51"/>
    </row>
    <row r="41" spans="1:1" x14ac:dyDescent="0.25">
      <c r="A41" s="51"/>
    </row>
    <row r="42" spans="1:1" x14ac:dyDescent="0.25">
      <c r="A42" s="51"/>
    </row>
    <row r="43" spans="1:1" x14ac:dyDescent="0.25">
      <c r="A43" s="51"/>
    </row>
    <row r="44" spans="1:1" x14ac:dyDescent="0.25">
      <c r="A44" s="51"/>
    </row>
    <row r="45" spans="1:1" x14ac:dyDescent="0.25">
      <c r="A45" s="51"/>
    </row>
    <row r="81" spans="1:1" x14ac:dyDescent="0.25">
      <c r="A81" s="53"/>
    </row>
    <row r="82" spans="1:1" x14ac:dyDescent="0.25">
      <c r="A82" s="53"/>
    </row>
    <row r="83" spans="1:1" x14ac:dyDescent="0.25">
      <c r="A83" s="54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бухгалтер</cp:lastModifiedBy>
  <cp:lastPrinted>2019-09-24T06:31:40Z</cp:lastPrinted>
  <dcterms:created xsi:type="dcterms:W3CDTF">2017-01-25T04:28:39Z</dcterms:created>
  <dcterms:modified xsi:type="dcterms:W3CDTF">2022-04-04T06:55:11Z</dcterms:modified>
</cp:coreProperties>
</file>