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870" yWindow="45" windowWidth="17670" windowHeight="11760"/>
  </bookViews>
  <sheets>
    <sheet name="Меню лето" sheetId="2" r:id="rId1"/>
    <sheet name="Сырьё лето" sheetId="3" r:id="rId2"/>
  </sheets>
  <definedNames>
    <definedName name="_xlnm.Print_Area" localSheetId="0">'Меню лето'!$A$1:$R$95</definedName>
  </definedNames>
  <calcPr calcId="144525" calcMode="manual" refMode="R1C1"/>
</workbook>
</file>

<file path=xl/calcChain.xml><?xml version="1.0" encoding="utf-8"?>
<calcChain xmlns="http://schemas.openxmlformats.org/spreadsheetml/2006/main">
  <c r="G90" i="2" l="1"/>
  <c r="G82" i="2"/>
  <c r="G62" i="2"/>
  <c r="G53" i="2"/>
  <c r="G44" i="2"/>
  <c r="G34" i="2"/>
  <c r="R11" i="2" l="1"/>
  <c r="Q11" i="2"/>
  <c r="P11" i="2"/>
  <c r="O11" i="2"/>
  <c r="N11" i="2"/>
  <c r="M11" i="2"/>
  <c r="L11" i="2"/>
  <c r="K11" i="2"/>
  <c r="J11" i="2"/>
  <c r="I11" i="2"/>
  <c r="H11" i="2"/>
  <c r="C11" i="2"/>
  <c r="F9" i="2"/>
  <c r="F11" i="2" s="1"/>
  <c r="E9" i="2"/>
  <c r="E11" i="2" s="1"/>
  <c r="D9" i="2"/>
  <c r="D11" i="2" s="1"/>
  <c r="G8" i="2"/>
  <c r="G6" i="2"/>
  <c r="G5" i="2"/>
  <c r="G4" i="2"/>
  <c r="R38" i="2"/>
  <c r="Q38" i="2"/>
  <c r="P38" i="2"/>
  <c r="O38" i="2"/>
  <c r="N38" i="2"/>
  <c r="M38" i="2"/>
  <c r="L38" i="2"/>
  <c r="K38" i="2"/>
  <c r="J38" i="2"/>
  <c r="I38" i="2"/>
  <c r="H38" i="2"/>
  <c r="C38" i="2"/>
  <c r="G36" i="2"/>
  <c r="F35" i="2"/>
  <c r="F38" i="2" s="1"/>
  <c r="E35" i="2"/>
  <c r="E38" i="2" s="1"/>
  <c r="D35" i="2"/>
  <c r="G33" i="2"/>
  <c r="G32" i="2"/>
  <c r="G9" i="2" l="1"/>
  <c r="G35" i="2"/>
  <c r="G38" i="2" s="1"/>
  <c r="D38" i="2"/>
  <c r="G84" i="2"/>
  <c r="G92" i="2" l="1"/>
  <c r="D107" i="3" l="1"/>
  <c r="C56" i="2" l="1"/>
  <c r="F60" i="2"/>
  <c r="D60" i="2"/>
  <c r="F88" i="2"/>
  <c r="D88" i="2"/>
  <c r="E70" i="2" l="1"/>
  <c r="D70" i="2"/>
  <c r="H48" i="2"/>
  <c r="I48" i="2"/>
  <c r="J48" i="2"/>
  <c r="K48" i="2"/>
  <c r="L48" i="2"/>
  <c r="M48" i="2"/>
  <c r="N48" i="2"/>
  <c r="O48" i="2"/>
  <c r="P48" i="2"/>
  <c r="Q48" i="2"/>
  <c r="R48" i="2"/>
  <c r="C54" i="3"/>
  <c r="C48" i="2"/>
  <c r="G16" i="3"/>
  <c r="E47" i="3"/>
  <c r="R94" i="2"/>
  <c r="Q94" i="2"/>
  <c r="P94" i="2"/>
  <c r="O94" i="2"/>
  <c r="N94" i="2"/>
  <c r="M94" i="2"/>
  <c r="L94" i="2"/>
  <c r="K94" i="2"/>
  <c r="J94" i="2"/>
  <c r="I94" i="2"/>
  <c r="H94" i="2"/>
  <c r="C94" i="2"/>
  <c r="F91" i="2"/>
  <c r="F94" i="2" s="1"/>
  <c r="E91" i="2"/>
  <c r="E94" i="2" s="1"/>
  <c r="D91" i="2"/>
  <c r="D94" i="2" s="1"/>
  <c r="G89" i="2"/>
  <c r="G88" i="2"/>
  <c r="R85" i="2"/>
  <c r="Q85" i="2"/>
  <c r="P85" i="2"/>
  <c r="O85" i="2"/>
  <c r="N85" i="2"/>
  <c r="M85" i="2"/>
  <c r="L85" i="2"/>
  <c r="K85" i="2"/>
  <c r="J85" i="2"/>
  <c r="I85" i="2"/>
  <c r="H85" i="2"/>
  <c r="F85" i="2"/>
  <c r="E85" i="2"/>
  <c r="D85" i="2"/>
  <c r="C85" i="2"/>
  <c r="G83" i="2"/>
  <c r="G81" i="2"/>
  <c r="G80" i="2"/>
  <c r="G79" i="2"/>
  <c r="R76" i="2"/>
  <c r="Q76" i="2"/>
  <c r="P76" i="2"/>
  <c r="O76" i="2"/>
  <c r="N76" i="2"/>
  <c r="M76" i="2"/>
  <c r="L76" i="2"/>
  <c r="K76" i="2"/>
  <c r="J76" i="2"/>
  <c r="I76" i="2"/>
  <c r="H76" i="2"/>
  <c r="C76" i="2"/>
  <c r="G74" i="2"/>
  <c r="F73" i="2"/>
  <c r="F76" i="2" s="1"/>
  <c r="E73" i="2"/>
  <c r="D73" i="2"/>
  <c r="G72" i="2"/>
  <c r="G71" i="2"/>
  <c r="R66" i="2"/>
  <c r="Q66" i="2"/>
  <c r="P66" i="2"/>
  <c r="O66" i="2"/>
  <c r="N66" i="2"/>
  <c r="M66" i="2"/>
  <c r="L66" i="2"/>
  <c r="K66" i="2"/>
  <c r="J66" i="2"/>
  <c r="I66" i="2"/>
  <c r="H66" i="2"/>
  <c r="C66" i="2"/>
  <c r="F64" i="2"/>
  <c r="E64" i="2"/>
  <c r="D64" i="2"/>
  <c r="G63" i="2"/>
  <c r="G7" i="2"/>
  <c r="G11" i="2" s="1"/>
  <c r="G61" i="2"/>
  <c r="G60" i="2"/>
  <c r="R56" i="2"/>
  <c r="Q56" i="2"/>
  <c r="P56" i="2"/>
  <c r="O56" i="2"/>
  <c r="N56" i="2"/>
  <c r="M56" i="2"/>
  <c r="L56" i="2"/>
  <c r="K56" i="2"/>
  <c r="J56" i="2"/>
  <c r="I56" i="2"/>
  <c r="H56" i="2"/>
  <c r="F56" i="2"/>
  <c r="E56" i="2"/>
  <c r="D56" i="2"/>
  <c r="G52" i="2"/>
  <c r="G46" i="2"/>
  <c r="F45" i="2"/>
  <c r="F48" i="2" s="1"/>
  <c r="E45" i="2"/>
  <c r="E48" i="2" s="1"/>
  <c r="D45" i="2"/>
  <c r="D48" i="2" s="1"/>
  <c r="G43" i="2"/>
  <c r="G42" i="2"/>
  <c r="R29" i="2"/>
  <c r="Q29" i="2"/>
  <c r="P29" i="2"/>
  <c r="O29" i="2"/>
  <c r="N29" i="2"/>
  <c r="M29" i="2"/>
  <c r="L29" i="2"/>
  <c r="K29" i="2"/>
  <c r="J29" i="2"/>
  <c r="I29" i="2"/>
  <c r="H29" i="2"/>
  <c r="C29" i="2"/>
  <c r="G28" i="2"/>
  <c r="G27" i="2"/>
  <c r="F26" i="2"/>
  <c r="E26" i="2"/>
  <c r="E29" i="2" s="1"/>
  <c r="D26" i="2"/>
  <c r="G25" i="2"/>
  <c r="G24" i="2"/>
  <c r="G23" i="2"/>
  <c r="R20" i="2"/>
  <c r="Q20" i="2"/>
  <c r="P20" i="2"/>
  <c r="O20" i="2"/>
  <c r="N20" i="2"/>
  <c r="M20" i="2"/>
  <c r="L20" i="2"/>
  <c r="K20" i="2"/>
  <c r="J20" i="2"/>
  <c r="I20" i="2"/>
  <c r="H20" i="2"/>
  <c r="C20" i="2"/>
  <c r="G18" i="2"/>
  <c r="F17" i="2"/>
  <c r="E17" i="2"/>
  <c r="E20" i="2" s="1"/>
  <c r="D17" i="2"/>
  <c r="G16" i="2"/>
  <c r="G15" i="2"/>
  <c r="G14" i="2"/>
  <c r="G13" i="2"/>
  <c r="E76" i="2" l="1"/>
  <c r="G17" i="2"/>
  <c r="F29" i="2"/>
  <c r="D66" i="2"/>
  <c r="F20" i="2"/>
  <c r="E66" i="2"/>
  <c r="G56" i="2"/>
  <c r="F66" i="2"/>
  <c r="G85" i="2"/>
  <c r="G45" i="2"/>
  <c r="G48" i="2" s="1"/>
  <c r="G64" i="2"/>
  <c r="G66" i="2" s="1"/>
  <c r="G70" i="2"/>
  <c r="D76" i="2"/>
  <c r="G20" i="2"/>
  <c r="G73" i="2"/>
  <c r="G76" i="2" s="1"/>
  <c r="G91" i="2"/>
  <c r="G94" i="2" s="1"/>
  <c r="G26" i="2"/>
  <c r="G29" i="2" s="1"/>
  <c r="D29" i="2"/>
  <c r="D20" i="2"/>
  <c r="F93" i="3" l="1"/>
  <c r="Z93" i="3"/>
  <c r="J66" i="3"/>
  <c r="J74" i="3" s="1"/>
  <c r="D74" i="3"/>
  <c r="E74" i="3"/>
  <c r="G74" i="3"/>
  <c r="H74" i="3"/>
  <c r="I74" i="3"/>
  <c r="K74" i="3"/>
  <c r="L74" i="3"/>
  <c r="M74" i="3"/>
  <c r="N74" i="3"/>
  <c r="O74" i="3"/>
  <c r="P74" i="3"/>
  <c r="Q74" i="3"/>
  <c r="R74" i="3"/>
  <c r="S74" i="3"/>
  <c r="T74" i="3"/>
  <c r="U74" i="3"/>
  <c r="W74" i="3"/>
  <c r="X74" i="3"/>
  <c r="Y74" i="3"/>
  <c r="Z74" i="3"/>
  <c r="AA74" i="3"/>
  <c r="AB74" i="3"/>
  <c r="AC74" i="3"/>
  <c r="AD74" i="3"/>
  <c r="AE74" i="3"/>
  <c r="AF74" i="3"/>
  <c r="AG74" i="3"/>
  <c r="C74" i="3"/>
  <c r="D63" i="3"/>
  <c r="E63" i="3"/>
  <c r="F63" i="3"/>
  <c r="H63" i="3"/>
  <c r="I63" i="3"/>
  <c r="J63" i="3"/>
  <c r="K63" i="3"/>
  <c r="L63" i="3"/>
  <c r="M63" i="3"/>
  <c r="N63" i="3"/>
  <c r="O63" i="3"/>
  <c r="P63" i="3"/>
  <c r="Q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C63" i="3"/>
  <c r="D85" i="3" l="1"/>
  <c r="E85" i="3"/>
  <c r="F85" i="3"/>
  <c r="H85" i="3"/>
  <c r="I85" i="3"/>
  <c r="K85" i="3"/>
  <c r="L85" i="3"/>
  <c r="M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C8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C95" i="3"/>
  <c r="D32" i="3"/>
  <c r="E32" i="3"/>
  <c r="F32" i="3"/>
  <c r="G32" i="3"/>
  <c r="H32" i="3"/>
  <c r="I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Y32" i="3"/>
  <c r="Z32" i="3"/>
  <c r="AA32" i="3"/>
  <c r="AB32" i="3"/>
  <c r="AC32" i="3"/>
  <c r="AD32" i="3"/>
  <c r="AE32" i="3"/>
  <c r="AF32" i="3"/>
  <c r="AG32" i="3"/>
  <c r="C32" i="3"/>
  <c r="D22" i="3"/>
  <c r="E22" i="3"/>
  <c r="F22" i="3"/>
  <c r="H22" i="3"/>
  <c r="I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C22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C11" i="3"/>
  <c r="X32" i="3" l="1"/>
  <c r="J22" i="3"/>
  <c r="AG54" i="3"/>
  <c r="AG43" i="3"/>
  <c r="V68" i="3"/>
  <c r="V74" i="3" s="1"/>
  <c r="R54" i="3"/>
  <c r="D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S105" i="3"/>
  <c r="T105" i="3"/>
  <c r="U105" i="3"/>
  <c r="V105" i="3"/>
  <c r="X105" i="3"/>
  <c r="Y105" i="3"/>
  <c r="AA105" i="3"/>
  <c r="AB105" i="3"/>
  <c r="AC105" i="3"/>
  <c r="AD105" i="3"/>
  <c r="AE105" i="3"/>
  <c r="C105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G85" i="3"/>
  <c r="J85" i="3"/>
  <c r="N85" i="3"/>
  <c r="G22" i="3"/>
  <c r="F74" i="3"/>
  <c r="D43" i="3"/>
  <c r="F43" i="3"/>
  <c r="G43" i="3"/>
  <c r="H43" i="3"/>
  <c r="K43" i="3"/>
  <c r="L43" i="3"/>
  <c r="M43" i="3"/>
  <c r="N43" i="3"/>
  <c r="O43" i="3"/>
  <c r="P43" i="3"/>
  <c r="S43" i="3"/>
  <c r="T43" i="3"/>
  <c r="U43" i="3"/>
  <c r="V43" i="3"/>
  <c r="X43" i="3"/>
  <c r="Y43" i="3"/>
  <c r="Z43" i="3"/>
  <c r="AA43" i="3"/>
  <c r="AB43" i="3"/>
  <c r="AC43" i="3"/>
  <c r="AD43" i="3"/>
  <c r="AE43" i="3"/>
  <c r="AF43" i="3"/>
  <c r="C43" i="3"/>
  <c r="E36" i="3"/>
  <c r="E43" i="3" s="1"/>
  <c r="Q43" i="3"/>
  <c r="J32" i="3" l="1"/>
  <c r="J43" i="3"/>
  <c r="I43" i="3" l="1"/>
  <c r="R43" i="3"/>
  <c r="W43" i="3"/>
  <c r="F147" i="3" l="1"/>
  <c r="I147" i="3" s="1"/>
  <c r="AG109" i="3" s="1"/>
  <c r="AG110" i="3" s="1"/>
  <c r="E147" i="3"/>
  <c r="H147" i="3" s="1"/>
  <c r="AF109" i="3" s="1"/>
  <c r="AF110" i="3" s="1"/>
  <c r="F146" i="3"/>
  <c r="I146" i="3" s="1"/>
  <c r="E146" i="3"/>
  <c r="H146" i="3" s="1"/>
  <c r="F145" i="3"/>
  <c r="I145" i="3" s="1"/>
  <c r="E145" i="3"/>
  <c r="H145" i="3" s="1"/>
  <c r="AD109" i="3" s="1"/>
  <c r="F144" i="3"/>
  <c r="I144" i="3" s="1"/>
  <c r="E144" i="3"/>
  <c r="H144" i="3" s="1"/>
  <c r="F143" i="3"/>
  <c r="I143" i="3" s="1"/>
  <c r="E143" i="3"/>
  <c r="H143" i="3" s="1"/>
  <c r="AC109" i="3" s="1"/>
  <c r="AC110" i="3" s="1"/>
  <c r="F142" i="3"/>
  <c r="I142" i="3" s="1"/>
  <c r="E142" i="3"/>
  <c r="H142" i="3" s="1"/>
  <c r="AB109" i="3" s="1"/>
  <c r="AB110" i="3" s="1"/>
  <c r="F141" i="3"/>
  <c r="I141" i="3" s="1"/>
  <c r="E141" i="3"/>
  <c r="H141" i="3" s="1"/>
  <c r="F140" i="3"/>
  <c r="I140" i="3" s="1"/>
  <c r="E140" i="3"/>
  <c r="H140" i="3" s="1"/>
  <c r="F139" i="3"/>
  <c r="I139" i="3" s="1"/>
  <c r="E139" i="3"/>
  <c r="H139" i="3" s="1"/>
  <c r="Y109" i="3" s="1"/>
  <c r="F138" i="3"/>
  <c r="I138" i="3" s="1"/>
  <c r="E138" i="3"/>
  <c r="H138" i="3" s="1"/>
  <c r="F137" i="3"/>
  <c r="I137" i="3" s="1"/>
  <c r="E137" i="3"/>
  <c r="H137" i="3" s="1"/>
  <c r="F136" i="3"/>
  <c r="I136" i="3" s="1"/>
  <c r="E136" i="3"/>
  <c r="H136" i="3" s="1"/>
  <c r="F135" i="3"/>
  <c r="I135" i="3" s="1"/>
  <c r="E135" i="3"/>
  <c r="H135" i="3" s="1"/>
  <c r="F134" i="3"/>
  <c r="I134" i="3" s="1"/>
  <c r="E134" i="3"/>
  <c r="H134" i="3" s="1"/>
  <c r="F133" i="3"/>
  <c r="I133" i="3" s="1"/>
  <c r="E133" i="3"/>
  <c r="H133" i="3" s="1"/>
  <c r="F132" i="3"/>
  <c r="I132" i="3" s="1"/>
  <c r="E132" i="3"/>
  <c r="H132" i="3" s="1"/>
  <c r="R109" i="3" s="1"/>
  <c r="F131" i="3"/>
  <c r="I131" i="3" s="1"/>
  <c r="E131" i="3"/>
  <c r="H131" i="3" s="1"/>
  <c r="F130" i="3"/>
  <c r="I130" i="3" s="1"/>
  <c r="E130" i="3"/>
  <c r="H130" i="3" s="1"/>
  <c r="F129" i="3"/>
  <c r="I129" i="3" s="1"/>
  <c r="E129" i="3"/>
  <c r="H129" i="3" s="1"/>
  <c r="F128" i="3"/>
  <c r="I128" i="3" s="1"/>
  <c r="E128" i="3"/>
  <c r="H128" i="3" s="1"/>
  <c r="F127" i="3"/>
  <c r="I127" i="3" s="1"/>
  <c r="E127" i="3"/>
  <c r="H127" i="3" s="1"/>
  <c r="M109" i="3" s="1"/>
  <c r="F126" i="3"/>
  <c r="I126" i="3" s="1"/>
  <c r="E126" i="3"/>
  <c r="H126" i="3" s="1"/>
  <c r="F125" i="3"/>
  <c r="I125" i="3" s="1"/>
  <c r="E125" i="3"/>
  <c r="H125" i="3" s="1"/>
  <c r="F124" i="3"/>
  <c r="I124" i="3" s="1"/>
  <c r="E124" i="3"/>
  <c r="H124" i="3" s="1"/>
  <c r="F123" i="3"/>
  <c r="I123" i="3" s="1"/>
  <c r="E123" i="3"/>
  <c r="H123" i="3" s="1"/>
  <c r="F122" i="3"/>
  <c r="I122" i="3" s="1"/>
  <c r="E122" i="3"/>
  <c r="H122" i="3" s="1"/>
  <c r="F121" i="3"/>
  <c r="I121" i="3" s="1"/>
  <c r="E121" i="3"/>
  <c r="H121" i="3" s="1"/>
  <c r="F120" i="3"/>
  <c r="I120" i="3" s="1"/>
  <c r="E120" i="3"/>
  <c r="H120" i="3" s="1"/>
  <c r="F119" i="3"/>
  <c r="I119" i="3" s="1"/>
  <c r="E119" i="3"/>
  <c r="H119" i="3" s="1"/>
  <c r="F118" i="3"/>
  <c r="I118" i="3" s="1"/>
  <c r="E118" i="3"/>
  <c r="H118" i="3" s="1"/>
  <c r="Z105" i="3"/>
  <c r="R105" i="3"/>
  <c r="W105" i="3"/>
  <c r="E105" i="3"/>
  <c r="R58" i="3"/>
  <c r="R63" i="3" s="1"/>
  <c r="G63" i="3"/>
  <c r="M107" i="3" l="1"/>
  <c r="M111" i="3" s="1"/>
  <c r="V107" i="3"/>
  <c r="V111" i="3" s="1"/>
  <c r="AF105" i="3"/>
  <c r="AF107" i="3" s="1"/>
  <c r="AF111" i="3" s="1"/>
  <c r="F107" i="3"/>
  <c r="F111" i="3" s="1"/>
  <c r="X107" i="3"/>
  <c r="X111" i="3" s="1"/>
  <c r="G107" i="3"/>
  <c r="G111" i="3" s="1"/>
  <c r="O107" i="3"/>
  <c r="O111" i="3" s="1"/>
  <c r="Y107" i="3"/>
  <c r="Y111" i="3" s="1"/>
  <c r="H107" i="3"/>
  <c r="H111" i="3" s="1"/>
  <c r="P107" i="3"/>
  <c r="P111" i="3" s="1"/>
  <c r="AB107" i="3"/>
  <c r="AB111" i="3" s="1"/>
  <c r="Z107" i="3"/>
  <c r="Z111" i="3" s="1"/>
  <c r="E107" i="3"/>
  <c r="W107" i="3"/>
  <c r="W111" i="3" s="1"/>
  <c r="R107" i="3"/>
  <c r="R111" i="3" s="1"/>
  <c r="L107" i="3"/>
  <c r="L111" i="3" s="1"/>
  <c r="J107" i="3"/>
  <c r="J111" i="3" s="1"/>
  <c r="N107" i="3"/>
  <c r="N111" i="3" s="1"/>
  <c r="K107" i="3"/>
  <c r="K111" i="3" s="1"/>
  <c r="I107" i="3"/>
  <c r="I111" i="3" s="1"/>
  <c r="T107" i="3"/>
  <c r="T111" i="3" s="1"/>
  <c r="AD107" i="3"/>
  <c r="AD111" i="3" s="1"/>
  <c r="AE107" i="3"/>
  <c r="AE111" i="3" s="1"/>
  <c r="S107" i="3"/>
  <c r="S111" i="3" s="1"/>
  <c r="AA107" i="3"/>
  <c r="AA111" i="3" s="1"/>
  <c r="Q107" i="3"/>
  <c r="Q111" i="3" s="1"/>
  <c r="U107" i="3"/>
  <c r="U111" i="3" s="1"/>
  <c r="AC107" i="3"/>
  <c r="AC111" i="3" s="1"/>
  <c r="AG107" i="3" l="1"/>
  <c r="AG111" i="3" s="1"/>
</calcChain>
</file>

<file path=xl/sharedStrings.xml><?xml version="1.0" encoding="utf-8"?>
<sst xmlns="http://schemas.openxmlformats.org/spreadsheetml/2006/main" count="273" uniqueCount="186">
  <si>
    <t>Б</t>
  </si>
  <si>
    <t>Ж</t>
  </si>
  <si>
    <t>У</t>
  </si>
  <si>
    <t>Пищевые вещества</t>
  </si>
  <si>
    <t>Хлеб ржаной</t>
  </si>
  <si>
    <t>Хлеб пшеничный</t>
  </si>
  <si>
    <t>Фрукты свежие</t>
  </si>
  <si>
    <t>Какао с молоком</t>
  </si>
  <si>
    <t>Название</t>
  </si>
  <si>
    <t>Мясо</t>
  </si>
  <si>
    <t>Птица</t>
  </si>
  <si>
    <t>Рыба</t>
  </si>
  <si>
    <t>Яйцо</t>
  </si>
  <si>
    <t>Картофель</t>
  </si>
  <si>
    <t>Соки</t>
  </si>
  <si>
    <t>Хлеб ржан</t>
  </si>
  <si>
    <t>Хлеб пшенич</t>
  </si>
  <si>
    <t>Крупы, бобовые</t>
  </si>
  <si>
    <t>Мука пшеничн</t>
  </si>
  <si>
    <t>Масло раст</t>
  </si>
  <si>
    <t>Чай</t>
  </si>
  <si>
    <t>Какао-порошок</t>
  </si>
  <si>
    <t>Сахар</t>
  </si>
  <si>
    <t>Дрожжи</t>
  </si>
  <si>
    <t>Масло слив</t>
  </si>
  <si>
    <t>Итого</t>
  </si>
  <si>
    <t>Отклонение (+/- 5 %)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</si>
  <si>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</si>
  <si>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</si>
  <si>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</si>
  <si>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</si>
  <si>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</si>
  <si>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</si>
  <si>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</si>
  <si>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</si>
  <si>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</si>
  <si>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</si>
  <si>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</si>
  <si>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</si>
  <si>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</si>
  <si>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</si>
  <si>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</si>
  <si>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</si>
  <si>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</si>
  <si>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</si>
  <si>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</si>
  <si>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</si>
  <si>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</si>
  <si>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Витамины</t>
  </si>
  <si>
    <t>Минеральные вещества</t>
  </si>
  <si>
    <t>В2</t>
  </si>
  <si>
    <t>Кальций (мг)</t>
  </si>
  <si>
    <t>Фосфор (мг)</t>
  </si>
  <si>
    <t>Магний (мг)</t>
  </si>
  <si>
    <t>Железо (мг)</t>
  </si>
  <si>
    <t>Энергетическая ценность</t>
  </si>
  <si>
    <t>Макарон. издел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</si>
  <si>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</si>
  <si>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</si>
  <si>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</si>
  <si>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</si>
  <si>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</si>
  <si>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</si>
  <si>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</si>
  <si>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</si>
  <si>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</si>
  <si>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</si>
  <si>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</si>
  <si>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</si>
  <si>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</si>
  <si>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</si>
  <si>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Кондит. изделия</t>
  </si>
  <si>
    <t>Соль йодир.</t>
  </si>
  <si>
    <t>Яйцо,  1 шт.      </t>
  </si>
  <si>
    <t>Норма на 1 день по МР (завтрак 25 %)</t>
  </si>
  <si>
    <t>ИТОГО (меню фактически)</t>
  </si>
  <si>
    <t xml:space="preserve">Молоко </t>
  </si>
  <si>
    <t>Творог</t>
  </si>
  <si>
    <t>Кисломолочные</t>
  </si>
  <si>
    <t>Пудинг из творога (запечённый)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</si>
  <si>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</si>
  <si>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</si>
  <si>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</si>
  <si>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</si>
  <si>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</si>
  <si>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</si>
  <si>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</si>
  <si>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</si>
  <si>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Субпродукты (печень, язык, сердце) Колбасные изделия</t>
  </si>
  <si>
    <t>Цыплята 1 категории потрошеные (куры 1 кат.)      </t>
  </si>
  <si>
    <t>Рыба-филе             </t>
  </si>
  <si>
    <t>Сок натуральный</t>
  </si>
  <si>
    <t>Сок  натуральный</t>
  </si>
  <si>
    <t>Напиток из сухофруктов</t>
  </si>
  <si>
    <t xml:space="preserve">Чай с сахаром </t>
  </si>
  <si>
    <t>Фруктовый чай</t>
  </si>
  <si>
    <t>Омлет с колбасой или сосисками</t>
  </si>
  <si>
    <t>Йод (мг)</t>
  </si>
  <si>
    <t>Цинк (мг)</t>
  </si>
  <si>
    <t>ИТОГО (норм. за 10 дней)</t>
  </si>
  <si>
    <t>Специи (по МР)</t>
  </si>
  <si>
    <t xml:space="preserve">Кофейный напиток (по МР) </t>
  </si>
  <si>
    <t>Салат из свёклы отварной</t>
  </si>
  <si>
    <t>Салат из квашенной капусты</t>
  </si>
  <si>
    <t>Горох овощной отварной</t>
  </si>
  <si>
    <t>Л 78</t>
  </si>
  <si>
    <t>Кукуруза отварная</t>
  </si>
  <si>
    <t>Плоды или ягоды свежие</t>
  </si>
  <si>
    <t>Чай с молоком</t>
  </si>
  <si>
    <t>Котлеты рубленные из птицы</t>
  </si>
  <si>
    <t>Картофель и овощи, тушенные в соусе</t>
  </si>
  <si>
    <t>Котлеты рыбные</t>
  </si>
  <si>
    <t>Говядина в кисло-сладком соусе</t>
  </si>
  <si>
    <t>142 / 330</t>
  </si>
  <si>
    <t>Кисель из сока плодового или ягодного натурального</t>
  </si>
  <si>
    <t>Крахмал</t>
  </si>
  <si>
    <t>Понедельник</t>
  </si>
  <si>
    <t>Вторник</t>
  </si>
  <si>
    <t>Среда</t>
  </si>
  <si>
    <t>Четверг</t>
  </si>
  <si>
    <t>Пятница</t>
  </si>
  <si>
    <t>Икра кабачковая</t>
  </si>
  <si>
    <t>Салат из моркови с яблоками и курагой</t>
  </si>
  <si>
    <t>Биточки рубленные из птицы под соусом</t>
  </si>
  <si>
    <t>Л *500</t>
  </si>
  <si>
    <t>Мясо духовое (с картотфелем и овощами)</t>
  </si>
  <si>
    <t>Кисломолочный продукт (йогурт 2,5 % жирности)</t>
  </si>
  <si>
    <t>Кисломолочный продукт (кефир 2,5 % жирности)</t>
  </si>
  <si>
    <t xml:space="preserve">Каша гречневая </t>
  </si>
  <si>
    <t>Овощи натуральные солёные (помидоры)</t>
  </si>
  <si>
    <t>Овощи натуральные солёные (огурцы)</t>
  </si>
  <si>
    <t>Л386</t>
  </si>
  <si>
    <t>Рыба, запечённая под молочным соусом</t>
  </si>
  <si>
    <t>Картофель в молоке</t>
  </si>
  <si>
    <t xml:space="preserve">Салат из белокачанной капусты </t>
  </si>
  <si>
    <t>*414</t>
  </si>
  <si>
    <t>Сгущеное молоко</t>
  </si>
  <si>
    <t>Сыр голландский (порционно)</t>
  </si>
  <si>
    <t xml:space="preserve">Пирог с повидлом </t>
  </si>
  <si>
    <t>Каша гречневая</t>
  </si>
  <si>
    <t>Кондитерское изделие (печенье сахарное)</t>
  </si>
  <si>
    <t>Напиток из плодов шиповника</t>
  </si>
  <si>
    <t xml:space="preserve">Комплекс 1 </t>
  </si>
  <si>
    <t xml:space="preserve">Комплекс 2 </t>
  </si>
  <si>
    <t>Л*500</t>
  </si>
  <si>
    <t>Комплекс  3</t>
  </si>
  <si>
    <t>Комплекс 4</t>
  </si>
  <si>
    <t xml:space="preserve">Комплекс 5 </t>
  </si>
  <si>
    <t>Овощи натуральные  соленые (помидоры)</t>
  </si>
  <si>
    <t xml:space="preserve">Комплекс 6 </t>
  </si>
  <si>
    <t>Сыр голландский (порциями)</t>
  </si>
  <si>
    <t xml:space="preserve">Хлеб пшеничный </t>
  </si>
  <si>
    <t>Комплекс 7</t>
  </si>
  <si>
    <t xml:space="preserve">Комплекс 8 </t>
  </si>
  <si>
    <t>Овощи натуральные  соленые (огурцы)</t>
  </si>
  <si>
    <t>Комплекс 9</t>
  </si>
  <si>
    <t>Комплекс  10</t>
  </si>
  <si>
    <t xml:space="preserve">Колбасные издедия </t>
  </si>
  <si>
    <t>Сухофрукты</t>
  </si>
  <si>
    <t>Шницель мясной рубленый</t>
  </si>
  <si>
    <t>Макаронные изделия отварные с овощами припущенными</t>
  </si>
  <si>
    <t>202 / 136</t>
  </si>
  <si>
    <t>Каша жидкая молочная из манной крупы (с маслом сливочным)</t>
  </si>
  <si>
    <t>200 / 10</t>
  </si>
  <si>
    <t>Каша пшенная</t>
  </si>
  <si>
    <t>Л 442</t>
  </si>
  <si>
    <t>Л 386</t>
  </si>
  <si>
    <t>Пищевая ценность ЗАВТРАК 5-11 кл. (Зима-весна)</t>
  </si>
  <si>
    <t>75 / 5</t>
  </si>
  <si>
    <t>130 / 70</t>
  </si>
  <si>
    <t>Горох овощной консервированный</t>
  </si>
  <si>
    <t>Салат из свёклы по-корейски</t>
  </si>
  <si>
    <t>бедро куриное запеченое</t>
  </si>
  <si>
    <t xml:space="preserve">чай с сахаром </t>
  </si>
  <si>
    <t>Макаронные изделия отварные с маслом</t>
  </si>
  <si>
    <t xml:space="preserve">Салат из квашенной капусты </t>
  </si>
  <si>
    <t>чай с сахаром</t>
  </si>
  <si>
    <t>Кукуруза консервированная</t>
  </si>
  <si>
    <t>Рыба, запечённая под красным соусом</t>
  </si>
  <si>
    <t>мясо птицы запеченое</t>
  </si>
  <si>
    <t>кондитерское изделие</t>
  </si>
  <si>
    <t>Котлеты рыбные (рыба запеченая)</t>
  </si>
  <si>
    <t>булочка</t>
  </si>
  <si>
    <t>Омлет с фрикаделькой из мяса кур</t>
  </si>
  <si>
    <t>*379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</si>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</sst>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/>
    <xf numFmtId="2" fontId="3" fillId="0" borderId="1" xfId="0" applyNumberFormat="1" applyFont="1" applyBorder="1"/>
    <xf numFmtId="2" fontId="3" fillId="0" borderId="1" xfId="0" applyNumberFormat="1" applyFont="1" applyFill="1" applyBorder="1"/>
    <xf numFmtId="2" fontId="3" fillId="8" borderId="1" xfId="0" applyNumberFormat="1" applyFont="1" applyFill="1" applyBorder="1"/>
    <xf numFmtId="2" fontId="4" fillId="0" borderId="1" xfId="0" applyNumberFormat="1" applyFont="1" applyBorder="1"/>
    <xf numFmtId="2" fontId="2" fillId="0" borderId="1" xfId="0" applyNumberFormat="1" applyFont="1" applyFill="1" applyBorder="1"/>
    <xf numFmtId="2" fontId="2" fillId="4" borderId="1" xfId="0" applyNumberFormat="1" applyFont="1" applyFill="1" applyBorder="1"/>
    <xf numFmtId="2" fontId="2" fillId="0" borderId="1" xfId="0" applyNumberFormat="1" applyFont="1" applyBorder="1"/>
    <xf numFmtId="2" fontId="3" fillId="9" borderId="1" xfId="0" applyNumberFormat="1" applyFont="1" applyFill="1" applyBorder="1"/>
    <xf numFmtId="2" fontId="3" fillId="0" borderId="1" xfId="0" applyNumberFormat="1" applyFont="1" applyFill="1" applyBorder="1" applyAlignment="1"/>
    <xf numFmtId="2" fontId="3" fillId="9" borderId="1" xfId="0" applyNumberFormat="1" applyFont="1" applyFill="1" applyBorder="1" applyAlignment="1"/>
    <xf numFmtId="2" fontId="3" fillId="4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1" fillId="4" borderId="0" xfId="0" applyNumberFormat="1" applyFont="1" applyFill="1"/>
    <xf numFmtId="164" fontId="1" fillId="4" borderId="1" xfId="0" applyNumberFormat="1" applyFont="1" applyFill="1" applyBorder="1"/>
    <xf numFmtId="164" fontId="1" fillId="0" borderId="0" xfId="0" applyNumberFormat="1" applyFont="1" applyFill="1"/>
    <xf numFmtId="164" fontId="1" fillId="0" borderId="2" xfId="0" applyNumberFormat="1" applyFont="1" applyBorder="1"/>
    <xf numFmtId="0" fontId="5" fillId="0" borderId="0" xfId="0" applyFont="1" applyAlignment="1">
      <alignment horizontal="center"/>
    </xf>
    <xf numFmtId="0" fontId="5" fillId="4" borderId="2" xfId="0" applyFont="1" applyFill="1" applyBorder="1"/>
    <xf numFmtId="0" fontId="5" fillId="0" borderId="1" xfId="0" applyFont="1" applyBorder="1"/>
    <xf numFmtId="0" fontId="5" fillId="4" borderId="1" xfId="0" applyFont="1" applyFill="1" applyBorder="1"/>
    <xf numFmtId="0" fontId="5" fillId="0" borderId="0" xfId="0" applyFont="1"/>
    <xf numFmtId="1" fontId="6" fillId="6" borderId="1" xfId="0" applyNumberFormat="1" applyFont="1" applyFill="1" applyBorder="1" applyAlignment="1">
      <alignment horizontal="center" wrapText="1"/>
    </xf>
    <xf numFmtId="164" fontId="6" fillId="6" borderId="1" xfId="0" applyNumberFormat="1" applyFont="1" applyFill="1" applyBorder="1" applyAlignment="1">
      <alignment wrapText="1"/>
    </xf>
    <xf numFmtId="164" fontId="5" fillId="6" borderId="1" xfId="0" applyNumberFormat="1" applyFont="1" applyFill="1" applyBorder="1" applyAlignment="1">
      <alignment vertical="top" wrapText="1"/>
    </xf>
    <xf numFmtId="164" fontId="5" fillId="6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 applyAlignment="1">
      <alignment wrapText="1"/>
    </xf>
    <xf numFmtId="164" fontId="6" fillId="4" borderId="0" xfId="0" applyNumberFormat="1" applyFont="1" applyFill="1" applyAlignment="1">
      <alignment wrapText="1"/>
    </xf>
    <xf numFmtId="164" fontId="6" fillId="6" borderId="0" xfId="0" applyNumberFormat="1" applyFont="1" applyFill="1" applyAlignment="1">
      <alignment wrapText="1"/>
    </xf>
    <xf numFmtId="1" fontId="6" fillId="4" borderId="4" xfId="0" applyNumberFormat="1" applyFont="1" applyFill="1" applyBorder="1" applyAlignment="1">
      <alignment horizontal="center" wrapText="1"/>
    </xf>
    <xf numFmtId="164" fontId="6" fillId="4" borderId="3" xfId="0" applyNumberFormat="1" applyFont="1" applyFill="1" applyBorder="1" applyAlignment="1">
      <alignment wrapText="1"/>
    </xf>
    <xf numFmtId="164" fontId="5" fillId="4" borderId="1" xfId="0" applyNumberFormat="1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wrapText="1"/>
    </xf>
    <xf numFmtId="164" fontId="5" fillId="5" borderId="1" xfId="0" applyNumberFormat="1" applyFont="1" applyFill="1" applyBorder="1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5" borderId="0" xfId="0" applyNumberFormat="1" applyFont="1" applyFill="1"/>
    <xf numFmtId="1" fontId="5" fillId="4" borderId="2" xfId="0" applyNumberFormat="1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left" wrapText="1"/>
    </xf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5" fillId="0" borderId="0" xfId="0" applyNumberFormat="1" applyFont="1" applyFill="1"/>
    <xf numFmtId="1" fontId="5" fillId="0" borderId="4" xfId="0" applyNumberFormat="1" applyFont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64" fontId="5" fillId="0" borderId="0" xfId="0" applyNumberFormat="1" applyFont="1"/>
    <xf numFmtId="1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left" indent="1"/>
    </xf>
    <xf numFmtId="164" fontId="5" fillId="2" borderId="1" xfId="0" applyNumberFormat="1" applyFont="1" applyFill="1" applyBorder="1"/>
    <xf numFmtId="164" fontId="6" fillId="4" borderId="0" xfId="0" applyNumberFormat="1" applyFont="1" applyFill="1"/>
    <xf numFmtId="164" fontId="6" fillId="2" borderId="0" xfId="0" applyNumberFormat="1" applyFont="1" applyFill="1"/>
    <xf numFmtId="1" fontId="6" fillId="4" borderId="6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left" indent="1"/>
    </xf>
    <xf numFmtId="164" fontId="5" fillId="4" borderId="5" xfId="0" applyNumberFormat="1" applyFont="1" applyFill="1" applyBorder="1"/>
    <xf numFmtId="164" fontId="6" fillId="4" borderId="1" xfId="0" applyNumberFormat="1" applyFont="1" applyFill="1" applyBorder="1"/>
    <xf numFmtId="164" fontId="5" fillId="5" borderId="5" xfId="0" applyNumberFormat="1" applyFont="1" applyFill="1" applyBorder="1"/>
    <xf numFmtId="1" fontId="5" fillId="0" borderId="0" xfId="0" applyNumberFormat="1" applyFont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left" wrapText="1"/>
    </xf>
    <xf numFmtId="164" fontId="5" fillId="4" borderId="3" xfId="0" applyNumberFormat="1" applyFont="1" applyFill="1" applyBorder="1"/>
    <xf numFmtId="164" fontId="5" fillId="0" borderId="2" xfId="0" applyNumberFormat="1" applyFont="1" applyBorder="1"/>
    <xf numFmtId="0" fontId="5" fillId="0" borderId="1" xfId="0" applyFont="1" applyBorder="1" applyAlignment="1">
      <alignment horizontal="center"/>
    </xf>
    <xf numFmtId="164" fontId="6" fillId="4" borderId="3" xfId="0" applyNumberFormat="1" applyFont="1" applyFill="1" applyBorder="1" applyAlignment="1">
      <alignment horizontal="left" indent="1"/>
    </xf>
    <xf numFmtId="1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/>
    <xf numFmtId="1" fontId="5" fillId="0" borderId="2" xfId="0" applyNumberFormat="1" applyFont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164" fontId="6" fillId="5" borderId="0" xfId="0" applyNumberFormat="1" applyFont="1" applyFill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164" fontId="5" fillId="4" borderId="1" xfId="0" applyNumberFormat="1" applyFont="1" applyFill="1" applyBorder="1" applyAlignment="1">
      <alignment horizontal="left" indent="1"/>
    </xf>
    <xf numFmtId="0" fontId="5" fillId="4" borderId="0" xfId="0" applyFont="1" applyFill="1"/>
    <xf numFmtId="1" fontId="5" fillId="4" borderId="4" xfId="0" applyNumberFormat="1" applyFont="1" applyFill="1" applyBorder="1" applyAlignment="1">
      <alignment horizontal="center" wrapText="1"/>
    </xf>
    <xf numFmtId="164" fontId="5" fillId="4" borderId="3" xfId="0" applyNumberFormat="1" applyFont="1" applyFill="1" applyBorder="1" applyAlignment="1">
      <alignment horizontal="left" wrapText="1"/>
    </xf>
    <xf numFmtId="164" fontId="6" fillId="4" borderId="3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/>
    <xf numFmtId="1" fontId="6" fillId="5" borderId="4" xfId="0" applyNumberFormat="1" applyFont="1" applyFill="1" applyBorder="1" applyAlignment="1">
      <alignment horizontal="center"/>
    </xf>
    <xf numFmtId="164" fontId="6" fillId="5" borderId="3" xfId="0" applyNumberFormat="1" applyFont="1" applyFill="1" applyBorder="1" applyAlignment="1">
      <alignment horizontal="left"/>
    </xf>
    <xf numFmtId="1" fontId="6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left"/>
    </xf>
    <xf numFmtId="1" fontId="6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/>
    <xf numFmtId="164" fontId="6" fillId="7" borderId="0" xfId="0" applyNumberFormat="1" applyFont="1" applyFill="1"/>
    <xf numFmtId="1" fontId="5" fillId="4" borderId="6" xfId="0" applyNumberFormat="1" applyFont="1" applyFill="1" applyBorder="1" applyAlignment="1">
      <alignment horizontal="center"/>
    </xf>
    <xf numFmtId="164" fontId="5" fillId="4" borderId="7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left" vertical="center"/>
    </xf>
    <xf numFmtId="1" fontId="6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1" fontId="5" fillId="5" borderId="1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wrapText="1"/>
    </xf>
    <xf numFmtId="1" fontId="5" fillId="4" borderId="1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1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2" fontId="5" fillId="2" borderId="1" xfId="0" applyNumberFormat="1" applyFont="1" applyFill="1" applyBorder="1"/>
    <xf numFmtId="1" fontId="5" fillId="4" borderId="5" xfId="0" applyNumberFormat="1" applyFont="1" applyFill="1" applyBorder="1"/>
    <xf numFmtId="2" fontId="7" fillId="4" borderId="1" xfId="0" applyNumberFormat="1" applyFont="1" applyFill="1" applyBorder="1"/>
    <xf numFmtId="2" fontId="5" fillId="5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/>
    <xf numFmtId="2" fontId="6" fillId="4" borderId="3" xfId="0" applyNumberFormat="1" applyFont="1" applyFill="1" applyBorder="1" applyAlignment="1">
      <alignment horizontal="right"/>
    </xf>
    <xf numFmtId="2" fontId="5" fillId="4" borderId="2" xfId="0" applyNumberFormat="1" applyFont="1" applyFill="1" applyBorder="1"/>
    <xf numFmtId="1" fontId="5" fillId="0" borderId="2" xfId="0" applyNumberFormat="1" applyFont="1" applyBorder="1"/>
    <xf numFmtId="2" fontId="6" fillId="4" borderId="3" xfId="0" applyNumberFormat="1" applyFont="1" applyFill="1" applyBorder="1" applyAlignment="1">
      <alignment horizontal="left" indent="1"/>
    </xf>
    <xf numFmtId="2" fontId="5" fillId="4" borderId="1" xfId="0" applyNumberFormat="1" applyFont="1" applyFill="1" applyBorder="1" applyAlignment="1">
      <alignment horizontal="right" vertical="center"/>
    </xf>
    <xf numFmtId="1" fontId="5" fillId="0" borderId="5" xfId="0" applyNumberFormat="1" applyFont="1" applyBorder="1"/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1" fontId="5" fillId="0" borderId="3" xfId="0" applyNumberFormat="1" applyFont="1" applyBorder="1"/>
    <xf numFmtId="2" fontId="6" fillId="4" borderId="3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left" wrapText="1"/>
    </xf>
    <xf numFmtId="1" fontId="6" fillId="4" borderId="1" xfId="0" applyNumberFormat="1" applyFont="1" applyFill="1" applyBorder="1" applyAlignment="1">
      <alignment wrapText="1"/>
    </xf>
    <xf numFmtId="164" fontId="6" fillId="4" borderId="3" xfId="0" applyNumberFormat="1" applyFont="1" applyFill="1" applyBorder="1" applyAlignment="1">
      <alignment horizontal="left"/>
    </xf>
    <xf numFmtId="164" fontId="6" fillId="5" borderId="1" xfId="0" applyNumberFormat="1" applyFont="1" applyFill="1" applyBorder="1"/>
    <xf numFmtId="1" fontId="5" fillId="6" borderId="1" xfId="0" applyNumberFormat="1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 wrapText="1"/>
    </xf>
    <xf numFmtId="1" fontId="5" fillId="5" borderId="5" xfId="0" applyNumberFormat="1" applyFont="1" applyFill="1" applyBorder="1"/>
    <xf numFmtId="1" fontId="6" fillId="5" borderId="1" xfId="0" applyNumberFormat="1" applyFont="1" applyFill="1" applyBorder="1"/>
    <xf numFmtId="1" fontId="6" fillId="7" borderId="1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1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49" fontId="5" fillId="4" borderId="2" xfId="0" applyNumberFormat="1" applyFont="1" applyFill="1" applyBorder="1"/>
    <xf numFmtId="1" fontId="5" fillId="4" borderId="2" xfId="0" applyNumberFormat="1" applyFont="1" applyFill="1" applyBorder="1" applyAlignment="1">
      <alignment horizontal="right"/>
    </xf>
    <xf numFmtId="1" fontId="7" fillId="3" borderId="1" xfId="0" applyNumberFormat="1" applyFont="1" applyFill="1" applyBorder="1"/>
    <xf numFmtId="164" fontId="7" fillId="3" borderId="1" xfId="0" applyNumberFormat="1" applyFont="1" applyFill="1" applyBorder="1"/>
    <xf numFmtId="164" fontId="7" fillId="3" borderId="1" xfId="0" applyNumberFormat="1" applyFont="1" applyFill="1" applyBorder="1" applyAlignment="1">
      <alignment vertical="center" wrapText="1"/>
    </xf>
    <xf numFmtId="164" fontId="7" fillId="4" borderId="0" xfId="0" applyNumberFormat="1" applyFont="1" applyFill="1" applyBorder="1"/>
    <xf numFmtId="1" fontId="7" fillId="4" borderId="0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wrapText="1"/>
    </xf>
    <xf numFmtId="2" fontId="6" fillId="5" borderId="3" xfId="0" applyNumberFormat="1" applyFont="1" applyFill="1" applyBorder="1" applyAlignment="1">
      <alignment horizontal="center" wrapText="1"/>
    </xf>
    <xf numFmtId="2" fontId="6" fillId="5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vertical="center" wrapText="1"/>
    </xf>
    <xf numFmtId="164" fontId="6" fillId="5" borderId="6" xfId="0" applyNumberFormat="1" applyFont="1" applyFill="1" applyBorder="1" applyAlignment="1">
      <alignment horizontal="center" wrapText="1"/>
    </xf>
    <xf numFmtId="164" fontId="6" fillId="5" borderId="7" xfId="0" applyNumberFormat="1" applyFont="1" applyFill="1" applyBorder="1" applyAlignment="1">
      <alignment horizontal="center" wrapText="1"/>
    </xf>
    <xf numFmtId="164" fontId="6" fillId="5" borderId="4" xfId="0" applyNumberFormat="1" applyFont="1" applyFill="1" applyBorder="1" applyAlignment="1">
      <alignment horizontal="center" wrapText="1"/>
    </xf>
    <xf numFmtId="164" fontId="6" fillId="5" borderId="3" xfId="0" applyNumberFormat="1" applyFont="1" applyFill="1" applyBorder="1" applyAlignment="1">
      <alignment horizontal="center" wrapText="1"/>
    </xf>
    <xf numFmtId="164" fontId="5" fillId="4" borderId="4" xfId="0" applyNumberFormat="1" applyFont="1" applyFill="1" applyBorder="1" applyAlignment="1">
      <alignment horizontal="left"/>
    </xf>
    <xf numFmtId="164" fontId="5" fillId="4" borderId="3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0" borderId="4" xfId="0" applyNumberFormat="1" applyFont="1" applyFill="1" applyBorder="1"/>
    <xf numFmtId="2" fontId="5" fillId="4" borderId="0" xfId="0" applyNumberFormat="1" applyFont="1" applyFill="1" applyBorder="1"/>
    <xf numFmtId="2" fontId="5" fillId="8" borderId="3" xfId="0" applyNumberFormat="1" applyFont="1" applyFill="1" applyBorder="1"/>
    <xf numFmtId="2" fontId="5" fillId="8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49"/>
  <sheetViews>
    <sheetView tabSelected="1" view="pageBreakPreview" zoomScale="98" zoomScaleNormal="70" zoomScaleSheetLayoutView="98" workbookViewId="0">
      <selection activeCell="A90" sqref="A90:XFD90"/>
    </sheetView>
  </sheetViews>
  <sheetFormatPr defaultColWidth="6.28515625" defaultRowHeight="13.15" customHeight="1" x14ac:dyDescent="0.25"/>
  <cols>
    <col min="1" max="1" width="7.85546875" style="13" customWidth="1"/>
    <col min="2" max="2" width="32.28515625" style="2" customWidth="1"/>
    <col min="3" max="3" width="6.28515625" style="1"/>
    <col min="4" max="4" width="8.28515625" style="1" bestFit="1" customWidth="1"/>
    <col min="5" max="6" width="6.42578125" style="1" bestFit="1" customWidth="1"/>
    <col min="7" max="8" width="8.28515625" style="1" bestFit="1" customWidth="1"/>
    <col min="9" max="12" width="6.42578125" style="1" bestFit="1" customWidth="1"/>
    <col min="13" max="13" width="8.28515625" style="1" bestFit="1" customWidth="1"/>
    <col min="14" max="17" width="6.42578125" style="1" bestFit="1" customWidth="1"/>
    <col min="18" max="18" width="6.42578125" style="3" bestFit="1" customWidth="1"/>
    <col min="19" max="16384" width="6.28515625" style="3"/>
  </cols>
  <sheetData>
    <row r="1" spans="1:35" s="136" customFormat="1" ht="24.6" customHeight="1" x14ac:dyDescent="0.25">
      <c r="A1" s="135"/>
      <c r="B1" s="136" t="s">
        <v>167</v>
      </c>
      <c r="C1" s="137"/>
    </row>
    <row r="2" spans="1:35" ht="20.45" customHeight="1" x14ac:dyDescent="0.25">
      <c r="A2" s="96"/>
      <c r="B2" s="97"/>
      <c r="C2" s="95"/>
      <c r="D2" s="147" t="s">
        <v>3</v>
      </c>
      <c r="E2" s="147"/>
      <c r="F2" s="147"/>
      <c r="G2" s="148" t="s">
        <v>55</v>
      </c>
      <c r="H2" s="147" t="s">
        <v>48</v>
      </c>
      <c r="I2" s="147"/>
      <c r="J2" s="147"/>
      <c r="K2" s="147"/>
      <c r="L2" s="147"/>
      <c r="M2" s="150" t="s">
        <v>49</v>
      </c>
      <c r="N2" s="151"/>
      <c r="O2" s="151"/>
      <c r="P2" s="151"/>
      <c r="Q2" s="151"/>
      <c r="R2" s="15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5" ht="42.6" customHeight="1" x14ac:dyDescent="0.25">
      <c r="A3" s="153" t="s">
        <v>142</v>
      </c>
      <c r="B3" s="154"/>
      <c r="C3" s="99"/>
      <c r="D3" s="100" t="s">
        <v>0</v>
      </c>
      <c r="E3" s="100" t="s">
        <v>1</v>
      </c>
      <c r="F3" s="100" t="s">
        <v>2</v>
      </c>
      <c r="G3" s="149"/>
      <c r="H3" s="100" t="s">
        <v>44</v>
      </c>
      <c r="I3" s="100" t="s">
        <v>50</v>
      </c>
      <c r="J3" s="100" t="s">
        <v>45</v>
      </c>
      <c r="K3" s="100" t="s">
        <v>46</v>
      </c>
      <c r="L3" s="100" t="s">
        <v>47</v>
      </c>
      <c r="M3" s="100" t="s">
        <v>51</v>
      </c>
      <c r="N3" s="100" t="s">
        <v>52</v>
      </c>
      <c r="O3" s="100" t="s">
        <v>53</v>
      </c>
      <c r="P3" s="100" t="s">
        <v>54</v>
      </c>
      <c r="Q3" s="100" t="s">
        <v>98</v>
      </c>
      <c r="R3" s="100" t="s">
        <v>97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5" customFormat="1" ht="13.15" customHeight="1" x14ac:dyDescent="0.25">
      <c r="A4" s="59"/>
      <c r="B4" s="98" t="s">
        <v>121</v>
      </c>
      <c r="C4" s="22">
        <v>80</v>
      </c>
      <c r="D4" s="104">
        <v>1.0069999999999999</v>
      </c>
      <c r="E4" s="104">
        <v>5.0999999999999997E-2</v>
      </c>
      <c r="F4" s="104">
        <v>12.27</v>
      </c>
      <c r="G4" s="117">
        <f t="shared" ref="G4:G9" si="0">D4*4+E4*9+F4*4</f>
        <v>53.567</v>
      </c>
      <c r="H4" s="104">
        <v>0.02</v>
      </c>
      <c r="I4" s="104">
        <v>0.02</v>
      </c>
      <c r="J4" s="104">
        <v>2.1</v>
      </c>
      <c r="K4" s="104">
        <v>0</v>
      </c>
      <c r="L4" s="104">
        <v>0.40200000000000002</v>
      </c>
      <c r="M4" s="104">
        <v>23.2</v>
      </c>
      <c r="N4" s="104">
        <v>30.4</v>
      </c>
      <c r="O4" s="104">
        <v>16.100000000000001</v>
      </c>
      <c r="P4" s="104">
        <v>0.5</v>
      </c>
      <c r="Q4" s="104">
        <v>0.1</v>
      </c>
      <c r="R4" s="104">
        <v>0</v>
      </c>
      <c r="S4" s="4"/>
      <c r="T4" s="4"/>
      <c r="U4" s="4"/>
      <c r="V4" s="4"/>
      <c r="W4" s="4"/>
      <c r="X4" s="4"/>
      <c r="Y4" s="4"/>
      <c r="Z4" s="4"/>
    </row>
    <row r="5" spans="1:35" ht="13.15" customHeight="1" x14ac:dyDescent="0.25">
      <c r="A5" s="42">
        <v>234</v>
      </c>
      <c r="B5" s="98" t="s">
        <v>181</v>
      </c>
      <c r="C5" s="105">
        <v>100</v>
      </c>
      <c r="D5" s="98">
        <v>6.92</v>
      </c>
      <c r="E5" s="98">
        <v>5.54</v>
      </c>
      <c r="F5" s="98">
        <v>9.61</v>
      </c>
      <c r="G5" s="103">
        <f t="shared" si="0"/>
        <v>115.97999999999999</v>
      </c>
      <c r="H5" s="98">
        <v>4.5999999999999999E-2</v>
      </c>
      <c r="I5" s="98">
        <v>7.0000000000000007E-2</v>
      </c>
      <c r="J5" s="98">
        <v>0.51</v>
      </c>
      <c r="K5" s="98">
        <v>11.8</v>
      </c>
      <c r="L5" s="98">
        <v>0.24</v>
      </c>
      <c r="M5" s="98">
        <v>39.47</v>
      </c>
      <c r="N5" s="98">
        <v>89.34</v>
      </c>
      <c r="O5" s="98">
        <v>14.57</v>
      </c>
      <c r="P5" s="98">
        <v>0.71</v>
      </c>
      <c r="Q5" s="104">
        <v>0.311</v>
      </c>
      <c r="R5" s="104">
        <v>0</v>
      </c>
      <c r="S5" s="4"/>
      <c r="T5" s="4"/>
      <c r="U5" s="4"/>
      <c r="V5" s="4"/>
      <c r="W5" s="4"/>
      <c r="X5" s="4"/>
      <c r="Y5" s="4"/>
      <c r="Z5" s="4"/>
    </row>
    <row r="6" spans="1:35" s="5" customFormat="1" ht="13.15" customHeight="1" x14ac:dyDescent="0.25">
      <c r="A6" s="42">
        <v>312</v>
      </c>
      <c r="B6" s="98" t="s">
        <v>81</v>
      </c>
      <c r="C6" s="105">
        <v>180</v>
      </c>
      <c r="D6" s="104">
        <v>3.0954545454545501</v>
      </c>
      <c r="E6" s="104">
        <v>4.8499999999999996</v>
      </c>
      <c r="F6" s="104">
        <v>20.645454545454545</v>
      </c>
      <c r="G6" s="103">
        <f t="shared" si="0"/>
        <v>138.61363636363637</v>
      </c>
      <c r="H6" s="104">
        <v>0.14090909090909093</v>
      </c>
      <c r="I6" s="104">
        <v>0.11212121212121212</v>
      </c>
      <c r="J6" s="104">
        <v>18.343939393939394</v>
      </c>
      <c r="K6" s="104">
        <v>0</v>
      </c>
      <c r="L6" s="104">
        <v>0</v>
      </c>
      <c r="M6" s="104">
        <v>37.348484848484851</v>
      </c>
      <c r="N6" s="104">
        <v>87.469696969696969</v>
      </c>
      <c r="O6" s="104">
        <v>28.030303030303031</v>
      </c>
      <c r="P6" s="104">
        <v>1.0196969696969698</v>
      </c>
      <c r="Q6" s="104">
        <v>0.44</v>
      </c>
      <c r="R6" s="104">
        <v>0</v>
      </c>
      <c r="S6" s="4"/>
      <c r="T6" s="4"/>
      <c r="U6" s="4"/>
      <c r="V6" s="4"/>
      <c r="W6" s="4"/>
      <c r="X6" s="4"/>
      <c r="Y6" s="4"/>
      <c r="Z6" s="4"/>
    </row>
    <row r="7" spans="1:35" s="4" customFormat="1" ht="13.15" customHeight="1" x14ac:dyDescent="0.25">
      <c r="A7" s="42">
        <v>377</v>
      </c>
      <c r="B7" s="98" t="s">
        <v>41</v>
      </c>
      <c r="C7" s="105">
        <v>200</v>
      </c>
      <c r="D7" s="104">
        <v>0.13</v>
      </c>
      <c r="E7" s="104">
        <v>0.02</v>
      </c>
      <c r="F7" s="104">
        <v>15.2</v>
      </c>
      <c r="G7" s="103">
        <f>D7*4+E7*9+F7*4</f>
        <v>61.5</v>
      </c>
      <c r="H7" s="104">
        <v>0</v>
      </c>
      <c r="I7" s="104">
        <v>0</v>
      </c>
      <c r="J7" s="104">
        <v>2.83</v>
      </c>
      <c r="K7" s="104">
        <v>0</v>
      </c>
      <c r="L7" s="104">
        <v>0</v>
      </c>
      <c r="M7" s="104">
        <v>14.2</v>
      </c>
      <c r="N7" s="104">
        <v>4.4000000000000004</v>
      </c>
      <c r="O7" s="104">
        <v>2.4</v>
      </c>
      <c r="P7" s="104">
        <v>0.36</v>
      </c>
      <c r="Q7" s="104">
        <v>0</v>
      </c>
      <c r="R7" s="104">
        <v>0</v>
      </c>
    </row>
    <row r="8" spans="1:35" s="4" customFormat="1" ht="13.15" customHeight="1" x14ac:dyDescent="0.25">
      <c r="A8" s="42"/>
      <c r="B8" s="98" t="s">
        <v>4</v>
      </c>
      <c r="C8" s="105">
        <v>30</v>
      </c>
      <c r="D8" s="104">
        <v>1.4</v>
      </c>
      <c r="E8" s="104">
        <v>0.28000000000000003</v>
      </c>
      <c r="F8" s="104">
        <v>12.35</v>
      </c>
      <c r="G8" s="103">
        <f t="shared" si="0"/>
        <v>57.519999999999996</v>
      </c>
      <c r="H8" s="104">
        <v>0.03</v>
      </c>
      <c r="I8" s="104">
        <v>0</v>
      </c>
      <c r="J8" s="104">
        <v>0</v>
      </c>
      <c r="K8" s="104">
        <v>0</v>
      </c>
      <c r="L8" s="104">
        <v>0.23</v>
      </c>
      <c r="M8" s="104">
        <v>5.75</v>
      </c>
      <c r="N8" s="104">
        <v>26.5</v>
      </c>
      <c r="O8" s="104">
        <v>6.25</v>
      </c>
      <c r="P8" s="104">
        <v>0.78</v>
      </c>
      <c r="Q8" s="104">
        <v>0.28499999999999998</v>
      </c>
      <c r="R8" s="104">
        <v>0</v>
      </c>
    </row>
    <row r="9" spans="1:35" s="4" customFormat="1" ht="13.15" customHeight="1" x14ac:dyDescent="0.25">
      <c r="A9" s="45"/>
      <c r="B9" s="98" t="s">
        <v>5</v>
      </c>
      <c r="C9" s="105">
        <v>30</v>
      </c>
      <c r="D9" s="98">
        <f>1.35*25/20</f>
        <v>1.6875</v>
      </c>
      <c r="E9" s="98">
        <f>0.17*25/20</f>
        <v>0.21249999999999999</v>
      </c>
      <c r="F9" s="98">
        <f>10.03*25/20</f>
        <v>12.537499999999998</v>
      </c>
      <c r="G9" s="103">
        <f t="shared" si="0"/>
        <v>58.812499999999993</v>
      </c>
      <c r="H9" s="98">
        <v>0.02</v>
      </c>
      <c r="I9" s="98">
        <v>0</v>
      </c>
      <c r="J9" s="98">
        <v>0</v>
      </c>
      <c r="K9" s="98">
        <v>0</v>
      </c>
      <c r="L9" s="98">
        <v>0.26</v>
      </c>
      <c r="M9" s="98">
        <v>4.5999999999999996</v>
      </c>
      <c r="N9" s="98">
        <v>17.399999999999999</v>
      </c>
      <c r="O9" s="98">
        <v>6.6</v>
      </c>
      <c r="P9" s="98">
        <v>0.22000000000000003</v>
      </c>
      <c r="Q9" s="98">
        <v>0.20799999999999999</v>
      </c>
      <c r="R9" s="98">
        <v>0.01</v>
      </c>
    </row>
    <row r="10" spans="1:35" ht="13.15" customHeight="1" x14ac:dyDescent="0.25">
      <c r="A10" s="42"/>
      <c r="B10" s="104"/>
      <c r="C10" s="105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35" s="6" customFormat="1" ht="13.15" customHeight="1" x14ac:dyDescent="0.25">
      <c r="A11" s="48"/>
      <c r="B11" s="106" t="s">
        <v>25</v>
      </c>
      <c r="C11" s="107">
        <f t="shared" ref="C11:R11" si="1">SUM(C4:C10)</f>
        <v>620</v>
      </c>
      <c r="D11" s="107">
        <f t="shared" si="1"/>
        <v>14.239954545454552</v>
      </c>
      <c r="E11" s="107">
        <f t="shared" si="1"/>
        <v>10.953499999999998</v>
      </c>
      <c r="F11" s="107">
        <f t="shared" si="1"/>
        <v>82.612954545454528</v>
      </c>
      <c r="G11" s="107">
        <f t="shared" si="1"/>
        <v>485.99313636363638</v>
      </c>
      <c r="H11" s="107">
        <f t="shared" si="1"/>
        <v>0.25690909090909092</v>
      </c>
      <c r="I11" s="107">
        <f t="shared" si="1"/>
        <v>0.20212121212121215</v>
      </c>
      <c r="J11" s="107">
        <f t="shared" si="1"/>
        <v>23.783939393939391</v>
      </c>
      <c r="K11" s="107">
        <f t="shared" si="1"/>
        <v>11.8</v>
      </c>
      <c r="L11" s="107">
        <f t="shared" si="1"/>
        <v>1.1320000000000001</v>
      </c>
      <c r="M11" s="107">
        <f t="shared" si="1"/>
        <v>124.56848484848486</v>
      </c>
      <c r="N11" s="107">
        <f t="shared" si="1"/>
        <v>255.50969696969699</v>
      </c>
      <c r="O11" s="107">
        <f t="shared" si="1"/>
        <v>73.950303030303019</v>
      </c>
      <c r="P11" s="107">
        <f t="shared" si="1"/>
        <v>3.5896969696969694</v>
      </c>
      <c r="Q11" s="107">
        <f t="shared" si="1"/>
        <v>1.3439999999999999</v>
      </c>
      <c r="R11" s="107">
        <f t="shared" si="1"/>
        <v>0.01</v>
      </c>
    </row>
    <row r="12" spans="1:35" ht="13.15" customHeight="1" x14ac:dyDescent="0.25">
      <c r="A12" s="155" t="s">
        <v>143</v>
      </c>
      <c r="B12" s="155"/>
      <c r="C12" s="9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35" ht="13.15" customHeight="1" x14ac:dyDescent="0.25">
      <c r="A13" s="42">
        <v>52</v>
      </c>
      <c r="B13" s="104" t="s">
        <v>171</v>
      </c>
      <c r="C13" s="105">
        <v>100</v>
      </c>
      <c r="D13" s="104">
        <v>0.84819277108433733</v>
      </c>
      <c r="E13" s="104">
        <v>3.6216867469879515</v>
      </c>
      <c r="F13" s="104">
        <v>4.9759036144578301</v>
      </c>
      <c r="G13" s="103">
        <f t="shared" ref="G13:G61" si="2">D13*4+E13*9+F13*4</f>
        <v>55.891566265060234</v>
      </c>
      <c r="H13" s="104">
        <v>1.0240963855421687E-2</v>
      </c>
      <c r="I13" s="104">
        <v>2.2289156626506022E-2</v>
      </c>
      <c r="J13" s="104">
        <v>4.0060240963855422</v>
      </c>
      <c r="K13" s="104">
        <v>0</v>
      </c>
      <c r="L13" s="104">
        <v>0</v>
      </c>
      <c r="M13" s="104">
        <v>21.363855421686743</v>
      </c>
      <c r="N13" s="104">
        <v>24.477108433734937</v>
      </c>
      <c r="O13" s="104">
        <v>12.466867469879515</v>
      </c>
      <c r="P13" s="104">
        <v>0.7975903614457831</v>
      </c>
      <c r="Q13" s="104">
        <v>0</v>
      </c>
      <c r="R13" s="104">
        <v>0</v>
      </c>
    </row>
    <row r="14" spans="1:35" s="7" customFormat="1" ht="13.15" customHeight="1" x14ac:dyDescent="0.25">
      <c r="A14" s="42" t="s">
        <v>144</v>
      </c>
      <c r="B14" s="98" t="s">
        <v>172</v>
      </c>
      <c r="C14" s="105">
        <v>100</v>
      </c>
      <c r="D14" s="104">
        <v>8.0399999999999991</v>
      </c>
      <c r="E14" s="104">
        <v>9.07</v>
      </c>
      <c r="F14" s="104">
        <v>9.5</v>
      </c>
      <c r="G14" s="103">
        <f t="shared" si="2"/>
        <v>151.79</v>
      </c>
      <c r="H14" s="104">
        <v>5.6000000000000001E-2</v>
      </c>
      <c r="I14" s="104">
        <v>0.08</v>
      </c>
      <c r="J14" s="104">
        <v>3.2000000000000001E-2</v>
      </c>
      <c r="K14" s="104">
        <v>56</v>
      </c>
      <c r="L14" s="104">
        <v>1.68</v>
      </c>
      <c r="M14" s="104">
        <v>19.2</v>
      </c>
      <c r="N14" s="104">
        <v>80.45</v>
      </c>
      <c r="O14" s="104">
        <v>27.48</v>
      </c>
      <c r="P14" s="104">
        <v>1.44</v>
      </c>
      <c r="Q14" s="104">
        <v>1.06</v>
      </c>
      <c r="R14" s="104">
        <v>2E-3</v>
      </c>
    </row>
    <row r="15" spans="1:35" s="9" customFormat="1" ht="13.15" customHeight="1" x14ac:dyDescent="0.25">
      <c r="A15" s="58"/>
      <c r="B15" s="98" t="s">
        <v>164</v>
      </c>
      <c r="C15" s="105">
        <v>180</v>
      </c>
      <c r="D15" s="103">
        <v>6.84</v>
      </c>
      <c r="E15" s="103">
        <v>9.19</v>
      </c>
      <c r="F15" s="103">
        <v>49.2</v>
      </c>
      <c r="G15" s="103">
        <f t="shared" si="2"/>
        <v>306.87</v>
      </c>
      <c r="H15" s="103">
        <v>0.22499999999999998</v>
      </c>
      <c r="I15" s="103">
        <v>0.16500000000000001</v>
      </c>
      <c r="J15" s="103">
        <v>0</v>
      </c>
      <c r="K15" s="103">
        <v>0</v>
      </c>
      <c r="L15" s="103">
        <v>0.28000000000000003</v>
      </c>
      <c r="M15" s="103">
        <v>41.25</v>
      </c>
      <c r="N15" s="103">
        <v>555.75</v>
      </c>
      <c r="O15" s="103">
        <v>180</v>
      </c>
      <c r="P15" s="103">
        <v>3.7050000000000001</v>
      </c>
      <c r="Q15" s="104">
        <v>0.99399999999999999</v>
      </c>
      <c r="R15" s="104">
        <v>1E-3</v>
      </c>
      <c r="S15" s="8"/>
      <c r="T15" s="8"/>
    </row>
    <row r="16" spans="1:35" s="9" customFormat="1" ht="13.15" customHeight="1" x14ac:dyDescent="0.25">
      <c r="A16" s="42"/>
      <c r="B16" s="98" t="s">
        <v>108</v>
      </c>
      <c r="C16" s="105">
        <v>200</v>
      </c>
      <c r="D16" s="104">
        <v>1.52</v>
      </c>
      <c r="E16" s="104">
        <v>1.35</v>
      </c>
      <c r="F16" s="104">
        <v>15.9</v>
      </c>
      <c r="G16" s="103">
        <f t="shared" si="2"/>
        <v>81.83</v>
      </c>
      <c r="H16" s="104">
        <v>0.04</v>
      </c>
      <c r="I16" s="104">
        <v>0.16</v>
      </c>
      <c r="J16" s="104">
        <v>1.33</v>
      </c>
      <c r="K16" s="104">
        <v>10</v>
      </c>
      <c r="L16" s="104">
        <v>0</v>
      </c>
      <c r="M16" s="104">
        <v>126.6</v>
      </c>
      <c r="N16" s="104">
        <v>92.8</v>
      </c>
      <c r="O16" s="104">
        <v>15.4</v>
      </c>
      <c r="P16" s="104">
        <v>0.41</v>
      </c>
      <c r="Q16" s="104">
        <v>0</v>
      </c>
      <c r="R16" s="104">
        <v>0</v>
      </c>
      <c r="S16" s="8"/>
      <c r="T16" s="8"/>
    </row>
    <row r="17" spans="1:25" s="7" customFormat="1" ht="13.15" customHeight="1" x14ac:dyDescent="0.25">
      <c r="A17" s="45"/>
      <c r="B17" s="98" t="s">
        <v>5</v>
      </c>
      <c r="C17" s="105">
        <v>30</v>
      </c>
      <c r="D17" s="98">
        <f>1.35*25/20</f>
        <v>1.6875</v>
      </c>
      <c r="E17" s="98">
        <f>0.17*25/20</f>
        <v>0.21249999999999999</v>
      </c>
      <c r="F17" s="98">
        <f>10.03*25/20</f>
        <v>12.537499999999998</v>
      </c>
      <c r="G17" s="103">
        <f>D17*4+E17*9+F17*4</f>
        <v>58.812499999999993</v>
      </c>
      <c r="H17" s="98">
        <v>0.02</v>
      </c>
      <c r="I17" s="98">
        <v>0</v>
      </c>
      <c r="J17" s="98">
        <v>0</v>
      </c>
      <c r="K17" s="98">
        <v>0</v>
      </c>
      <c r="L17" s="98">
        <v>0.26</v>
      </c>
      <c r="M17" s="98">
        <v>4.5999999999999996</v>
      </c>
      <c r="N17" s="98">
        <v>17.399999999999999</v>
      </c>
      <c r="O17" s="98">
        <v>6.6</v>
      </c>
      <c r="P17" s="98">
        <v>0.22000000000000003</v>
      </c>
      <c r="Q17" s="98">
        <v>0.20799999999999999</v>
      </c>
      <c r="R17" s="98">
        <v>0.01</v>
      </c>
    </row>
    <row r="18" spans="1:25" s="4" customFormat="1" ht="13.15" customHeight="1" x14ac:dyDescent="0.25">
      <c r="A18" s="42"/>
      <c r="B18" s="98" t="s">
        <v>4</v>
      </c>
      <c r="C18" s="105">
        <v>30</v>
      </c>
      <c r="D18" s="103">
        <v>1.4</v>
      </c>
      <c r="E18" s="103">
        <v>0.27500000000000002</v>
      </c>
      <c r="F18" s="103">
        <v>12.350000000000001</v>
      </c>
      <c r="G18" s="103">
        <f t="shared" si="2"/>
        <v>57.475000000000009</v>
      </c>
      <c r="H18" s="103">
        <v>2.9166666666666671E-2</v>
      </c>
      <c r="I18" s="103">
        <v>0</v>
      </c>
      <c r="J18" s="103">
        <v>0</v>
      </c>
      <c r="K18" s="103">
        <v>0</v>
      </c>
      <c r="L18" s="103">
        <v>0.22500000000000003</v>
      </c>
      <c r="M18" s="103">
        <v>5.7500000000000009</v>
      </c>
      <c r="N18" s="103">
        <v>26.5</v>
      </c>
      <c r="O18" s="103">
        <v>6.25</v>
      </c>
      <c r="P18" s="103">
        <v>0.77500000000000002</v>
      </c>
      <c r="Q18" s="104">
        <v>0.28499999999999998</v>
      </c>
      <c r="R18" s="104">
        <v>0</v>
      </c>
    </row>
    <row r="19" spans="1:25" s="4" customFormat="1" ht="13.15" customHeight="1" x14ac:dyDescent="0.25">
      <c r="A19" s="59"/>
      <c r="B19" s="98"/>
      <c r="C19" s="105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  <row r="20" spans="1:25" s="4" customFormat="1" ht="13.15" customHeight="1" x14ac:dyDescent="0.25">
      <c r="A20" s="48"/>
      <c r="B20" s="111" t="s">
        <v>25</v>
      </c>
      <c r="C20" s="112">
        <f t="shared" ref="C20:R20" si="3">SUM(C13:C19)</f>
        <v>640</v>
      </c>
      <c r="D20" s="107">
        <f t="shared" si="3"/>
        <v>20.335692771084336</v>
      </c>
      <c r="E20" s="107">
        <f t="shared" si="3"/>
        <v>23.719186746987951</v>
      </c>
      <c r="F20" s="107">
        <f t="shared" si="3"/>
        <v>104.46340361445783</v>
      </c>
      <c r="G20" s="107">
        <f t="shared" si="3"/>
        <v>712.66906626506034</v>
      </c>
      <c r="H20" s="107">
        <f t="shared" si="3"/>
        <v>0.38040763052208831</v>
      </c>
      <c r="I20" s="107">
        <f t="shared" si="3"/>
        <v>0.42728915662650602</v>
      </c>
      <c r="J20" s="107">
        <f t="shared" si="3"/>
        <v>5.3680240963855423</v>
      </c>
      <c r="K20" s="107">
        <f t="shared" si="3"/>
        <v>66</v>
      </c>
      <c r="L20" s="107">
        <f t="shared" si="3"/>
        <v>2.4449999999999998</v>
      </c>
      <c r="M20" s="107">
        <f t="shared" si="3"/>
        <v>218.76385542168671</v>
      </c>
      <c r="N20" s="107">
        <f t="shared" si="3"/>
        <v>797.37710843373486</v>
      </c>
      <c r="O20" s="107">
        <f t="shared" si="3"/>
        <v>248.19686746987952</v>
      </c>
      <c r="P20" s="107">
        <f t="shared" si="3"/>
        <v>7.3475903614457829</v>
      </c>
      <c r="Q20" s="107">
        <f t="shared" si="3"/>
        <v>2.5470000000000006</v>
      </c>
      <c r="R20" s="107">
        <f t="shared" si="3"/>
        <v>1.3000000000000001E-2</v>
      </c>
    </row>
    <row r="21" spans="1:25" ht="13.15" customHeight="1" x14ac:dyDescent="0.25">
      <c r="A21" s="61"/>
      <c r="B21" s="113"/>
      <c r="C21" s="102"/>
      <c r="D21" s="109"/>
      <c r="E21" s="109"/>
      <c r="F21" s="109"/>
      <c r="G21" s="103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25" ht="13.15" customHeight="1" x14ac:dyDescent="0.25">
      <c r="A22" s="153" t="s">
        <v>145</v>
      </c>
      <c r="B22" s="154"/>
      <c r="C22" s="9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4"/>
      <c r="T22" s="4"/>
      <c r="U22" s="4"/>
      <c r="V22" s="4"/>
      <c r="W22" s="4"/>
      <c r="X22" s="4"/>
      <c r="Y22" s="4"/>
    </row>
    <row r="23" spans="1:25" ht="13.15" customHeight="1" x14ac:dyDescent="0.25">
      <c r="A23" s="63">
        <v>47</v>
      </c>
      <c r="B23" s="101" t="s">
        <v>103</v>
      </c>
      <c r="C23" s="102">
        <v>100</v>
      </c>
      <c r="D23" s="98">
        <v>1.028313253012048</v>
      </c>
      <c r="E23" s="98">
        <v>3.0144578313253008</v>
      </c>
      <c r="F23" s="98">
        <v>5.0951807228915653</v>
      </c>
      <c r="G23" s="103">
        <f t="shared" si="2"/>
        <v>51.62409638554216</v>
      </c>
      <c r="H23" s="98">
        <v>1.3253012048192771E-2</v>
      </c>
      <c r="I23" s="98">
        <v>1.6265060240963854E-2</v>
      </c>
      <c r="J23" s="98">
        <v>11.933734939759034</v>
      </c>
      <c r="K23" s="98">
        <v>0</v>
      </c>
      <c r="L23" s="104">
        <v>0</v>
      </c>
      <c r="M23" s="104">
        <v>31.471686746987945</v>
      </c>
      <c r="N23" s="104">
        <v>20.453012048192768</v>
      </c>
      <c r="O23" s="104">
        <v>9.6451807228915669</v>
      </c>
      <c r="P23" s="104">
        <v>0.40180722891566262</v>
      </c>
      <c r="Q23" s="104">
        <v>0</v>
      </c>
      <c r="R23" s="104">
        <v>0</v>
      </c>
      <c r="S23" s="4"/>
      <c r="T23" s="4"/>
      <c r="U23" s="4"/>
      <c r="V23" s="4"/>
      <c r="W23" s="4"/>
      <c r="X23" s="4"/>
      <c r="Y23" s="4"/>
    </row>
    <row r="24" spans="1:25" s="5" customFormat="1" ht="13.15" customHeight="1" x14ac:dyDescent="0.25">
      <c r="A24" s="58">
        <v>258</v>
      </c>
      <c r="B24" s="114" t="s">
        <v>125</v>
      </c>
      <c r="C24" s="115">
        <v>200</v>
      </c>
      <c r="D24" s="103">
        <v>16.3</v>
      </c>
      <c r="E24" s="103">
        <v>18.170000000000002</v>
      </c>
      <c r="F24" s="103">
        <v>15.33</v>
      </c>
      <c r="G24" s="103">
        <f t="shared" si="2"/>
        <v>290.05</v>
      </c>
      <c r="H24" s="103">
        <v>0.1</v>
      </c>
      <c r="I24" s="103">
        <v>0.14000000000000001</v>
      </c>
      <c r="J24" s="103">
        <v>5.35</v>
      </c>
      <c r="K24" s="103">
        <v>0</v>
      </c>
      <c r="L24" s="103">
        <v>0</v>
      </c>
      <c r="M24" s="103">
        <v>32.11</v>
      </c>
      <c r="N24" s="103">
        <v>213.44</v>
      </c>
      <c r="O24" s="103">
        <v>42.09</v>
      </c>
      <c r="P24" s="103">
        <v>3.6</v>
      </c>
      <c r="Q24" s="104">
        <v>0</v>
      </c>
      <c r="R24" s="104">
        <v>0</v>
      </c>
      <c r="S24" s="4"/>
      <c r="T24" s="4"/>
      <c r="U24" s="4"/>
      <c r="V24" s="4"/>
      <c r="W24" s="4"/>
      <c r="X24" s="4"/>
      <c r="Y24" s="4"/>
    </row>
    <row r="25" spans="1:25" ht="13.15" customHeight="1" x14ac:dyDescent="0.25">
      <c r="A25" s="42">
        <v>358</v>
      </c>
      <c r="B25" s="98" t="s">
        <v>173</v>
      </c>
      <c r="C25" s="105">
        <v>200</v>
      </c>
      <c r="D25" s="104">
        <v>0.31</v>
      </c>
      <c r="E25" s="104">
        <v>0</v>
      </c>
      <c r="F25" s="104">
        <v>39.4</v>
      </c>
      <c r="G25" s="103">
        <f t="shared" si="2"/>
        <v>158.84</v>
      </c>
      <c r="H25" s="104">
        <v>1.2E-2</v>
      </c>
      <c r="I25" s="104">
        <v>2.4E-2</v>
      </c>
      <c r="J25" s="104">
        <v>2.4</v>
      </c>
      <c r="K25" s="104">
        <v>0</v>
      </c>
      <c r="L25" s="104">
        <v>0</v>
      </c>
      <c r="M25" s="104">
        <v>22.46</v>
      </c>
      <c r="N25" s="104">
        <v>18.5</v>
      </c>
      <c r="O25" s="104">
        <v>7.26</v>
      </c>
      <c r="P25" s="104">
        <v>0.192</v>
      </c>
      <c r="Q25" s="104">
        <v>0.01</v>
      </c>
      <c r="R25" s="104">
        <v>0</v>
      </c>
      <c r="S25" s="4"/>
      <c r="T25" s="4"/>
      <c r="U25" s="4"/>
      <c r="V25" s="4"/>
      <c r="W25" s="4"/>
      <c r="X25" s="4"/>
      <c r="Y25" s="4"/>
    </row>
    <row r="26" spans="1:25" s="4" customFormat="1" ht="13.15" customHeight="1" x14ac:dyDescent="0.25">
      <c r="A26" s="45"/>
      <c r="B26" s="98" t="s">
        <v>5</v>
      </c>
      <c r="C26" s="105">
        <v>25</v>
      </c>
      <c r="D26" s="98">
        <f>1.35*25/20</f>
        <v>1.6875</v>
      </c>
      <c r="E26" s="98">
        <f>0.17*25/20</f>
        <v>0.21249999999999999</v>
      </c>
      <c r="F26" s="98">
        <f>10.03*25/20</f>
        <v>12.537499999999998</v>
      </c>
      <c r="G26" s="103">
        <f>D26*4+E26*9+F26*4</f>
        <v>58.812499999999993</v>
      </c>
      <c r="H26" s="98">
        <v>0.02</v>
      </c>
      <c r="I26" s="98">
        <v>0</v>
      </c>
      <c r="J26" s="98">
        <v>0</v>
      </c>
      <c r="K26" s="98">
        <v>0</v>
      </c>
      <c r="L26" s="98">
        <v>0.26</v>
      </c>
      <c r="M26" s="98">
        <v>4.5999999999999996</v>
      </c>
      <c r="N26" s="98">
        <v>17.399999999999999</v>
      </c>
      <c r="O26" s="98">
        <v>6.6</v>
      </c>
      <c r="P26" s="98">
        <v>0.22000000000000003</v>
      </c>
      <c r="Q26" s="98">
        <v>0.20799999999999999</v>
      </c>
      <c r="R26" s="98">
        <v>0.01</v>
      </c>
    </row>
    <row r="27" spans="1:25" ht="13.15" customHeight="1" x14ac:dyDescent="0.25">
      <c r="A27" s="42"/>
      <c r="B27" s="98" t="s">
        <v>4</v>
      </c>
      <c r="C27" s="105">
        <v>25</v>
      </c>
      <c r="D27" s="98">
        <v>1.4</v>
      </c>
      <c r="E27" s="98">
        <v>0.27500000000000002</v>
      </c>
      <c r="F27" s="98">
        <v>12.350000000000001</v>
      </c>
      <c r="G27" s="103">
        <f t="shared" si="2"/>
        <v>57.475000000000009</v>
      </c>
      <c r="H27" s="98">
        <v>2.9166666666666671E-2</v>
      </c>
      <c r="I27" s="98">
        <v>0</v>
      </c>
      <c r="J27" s="98">
        <v>0</v>
      </c>
      <c r="K27" s="98">
        <v>0</v>
      </c>
      <c r="L27" s="98">
        <v>0.22500000000000003</v>
      </c>
      <c r="M27" s="98">
        <v>5.7500000000000009</v>
      </c>
      <c r="N27" s="98">
        <v>26.5</v>
      </c>
      <c r="O27" s="98">
        <v>6.25</v>
      </c>
      <c r="P27" s="98">
        <v>0.77500000000000002</v>
      </c>
      <c r="Q27" s="98">
        <v>0.28499999999999998</v>
      </c>
      <c r="R27" s="98">
        <v>0</v>
      </c>
      <c r="S27" s="4"/>
      <c r="T27" s="4"/>
      <c r="U27" s="4"/>
      <c r="V27" s="4"/>
      <c r="W27" s="4"/>
      <c r="X27" s="4"/>
      <c r="Y27" s="4"/>
    </row>
    <row r="28" spans="1:25" s="4" customFormat="1" ht="13.15" customHeight="1" x14ac:dyDescent="0.25">
      <c r="A28" s="42"/>
      <c r="B28" s="104"/>
      <c r="C28" s="105"/>
      <c r="D28" s="104"/>
      <c r="E28" s="104"/>
      <c r="F28" s="104"/>
      <c r="G28" s="103">
        <f t="shared" si="2"/>
        <v>0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25" s="4" customFormat="1" ht="13.15" customHeight="1" x14ac:dyDescent="0.25">
      <c r="A29" s="48"/>
      <c r="B29" s="106" t="s">
        <v>25</v>
      </c>
      <c r="C29" s="112">
        <f t="shared" ref="C29:R29" si="4">SUM(C23:C28)</f>
        <v>550</v>
      </c>
      <c r="D29" s="107">
        <f t="shared" si="4"/>
        <v>20.725813253012046</v>
      </c>
      <c r="E29" s="107">
        <f t="shared" si="4"/>
        <v>21.671957831325301</v>
      </c>
      <c r="F29" s="107">
        <f t="shared" si="4"/>
        <v>84.712680722891548</v>
      </c>
      <c r="G29" s="107">
        <f t="shared" si="4"/>
        <v>616.80159638554221</v>
      </c>
      <c r="H29" s="107">
        <f t="shared" si="4"/>
        <v>0.17441967871485944</v>
      </c>
      <c r="I29" s="107">
        <f t="shared" si="4"/>
        <v>0.18026506024096386</v>
      </c>
      <c r="J29" s="107">
        <f t="shared" si="4"/>
        <v>19.683734939759034</v>
      </c>
      <c r="K29" s="107">
        <f t="shared" si="4"/>
        <v>0</v>
      </c>
      <c r="L29" s="107">
        <f t="shared" si="4"/>
        <v>0.48500000000000004</v>
      </c>
      <c r="M29" s="107">
        <f t="shared" si="4"/>
        <v>96.391686746987943</v>
      </c>
      <c r="N29" s="107">
        <f t="shared" si="4"/>
        <v>296.29301204819274</v>
      </c>
      <c r="O29" s="107">
        <f t="shared" si="4"/>
        <v>71.84518072289157</v>
      </c>
      <c r="P29" s="107">
        <f t="shared" si="4"/>
        <v>5.188807228915663</v>
      </c>
      <c r="Q29" s="107">
        <f t="shared" si="4"/>
        <v>0.503</v>
      </c>
      <c r="R29" s="107">
        <f t="shared" si="4"/>
        <v>0.01</v>
      </c>
    </row>
    <row r="30" spans="1:25" s="9" customFormat="1" ht="13.15" customHeight="1" x14ac:dyDescent="0.25">
      <c r="A30" s="61"/>
      <c r="B30" s="116"/>
      <c r="C30" s="102"/>
      <c r="D30" s="109"/>
      <c r="E30" s="109"/>
      <c r="F30" s="109"/>
      <c r="G30" s="103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7"/>
      <c r="T30" s="7"/>
      <c r="U30" s="7"/>
      <c r="V30" s="7"/>
    </row>
    <row r="31" spans="1:25" ht="13.15" customHeight="1" x14ac:dyDescent="0.25">
      <c r="A31" s="153" t="s">
        <v>146</v>
      </c>
      <c r="B31" s="154"/>
      <c r="C31" s="9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4"/>
      <c r="T31" s="4"/>
      <c r="U31" s="4"/>
      <c r="V31" s="4"/>
    </row>
    <row r="32" spans="1:25" s="5" customFormat="1" ht="13.15" customHeight="1" x14ac:dyDescent="0.25">
      <c r="A32" s="63">
        <v>131</v>
      </c>
      <c r="B32" s="101" t="s">
        <v>170</v>
      </c>
      <c r="C32" s="102">
        <v>100</v>
      </c>
      <c r="D32" s="103">
        <v>3.4</v>
      </c>
      <c r="E32" s="103">
        <v>2.5</v>
      </c>
      <c r="F32" s="103">
        <v>7.7</v>
      </c>
      <c r="G32" s="103">
        <f>D32*4+E32*9+F32*4</f>
        <v>66.900000000000006</v>
      </c>
      <c r="H32" s="103">
        <v>7.0000000000000007E-2</v>
      </c>
      <c r="I32" s="103">
        <v>0.02</v>
      </c>
      <c r="J32" s="103">
        <v>0</v>
      </c>
      <c r="K32" s="103">
        <v>0</v>
      </c>
      <c r="L32" s="103">
        <v>0.12</v>
      </c>
      <c r="M32" s="103">
        <v>21.3</v>
      </c>
      <c r="N32" s="103">
        <v>56.2</v>
      </c>
      <c r="O32" s="103">
        <v>18.399999999999999</v>
      </c>
      <c r="P32" s="103">
        <v>1.1399999999999999</v>
      </c>
      <c r="Q32" s="104">
        <v>0.54</v>
      </c>
      <c r="R32" s="104">
        <v>0</v>
      </c>
      <c r="S32" s="4"/>
      <c r="T32" s="4"/>
      <c r="U32" s="4"/>
      <c r="V32" s="4"/>
    </row>
    <row r="33" spans="1:38" ht="13.15" customHeight="1" x14ac:dyDescent="0.25">
      <c r="A33" s="42">
        <v>212</v>
      </c>
      <c r="B33" s="98" t="s">
        <v>183</v>
      </c>
      <c r="C33" s="105">
        <v>200</v>
      </c>
      <c r="D33" s="98">
        <v>15.771800000000001</v>
      </c>
      <c r="E33" s="98">
        <v>30.409400000000005</v>
      </c>
      <c r="F33" s="98">
        <v>2.7178</v>
      </c>
      <c r="G33" s="103">
        <f t="shared" ref="G33:G36" si="5">D33*4+E33*9+F33*4</f>
        <v>347.64300000000003</v>
      </c>
      <c r="H33" s="98">
        <v>0.14980000000000002</v>
      </c>
      <c r="I33" s="98">
        <v>0.47080000000000005</v>
      </c>
      <c r="J33" s="98">
        <v>0.21400000000000002</v>
      </c>
      <c r="K33" s="98">
        <v>288.04399999999998</v>
      </c>
      <c r="L33" s="98">
        <v>0.3</v>
      </c>
      <c r="M33" s="98">
        <v>95.444000000000003</v>
      </c>
      <c r="N33" s="98">
        <v>245.244</v>
      </c>
      <c r="O33" s="98">
        <v>20.0518</v>
      </c>
      <c r="P33" s="98">
        <v>2.7820000000000005</v>
      </c>
      <c r="Q33" s="104">
        <v>0.45</v>
      </c>
      <c r="R33" s="104">
        <v>1E-3</v>
      </c>
      <c r="S33" s="4"/>
      <c r="T33" s="4"/>
      <c r="U33" s="4"/>
      <c r="V33" s="4"/>
    </row>
    <row r="34" spans="1:38" s="169" customFormat="1" ht="12" customHeight="1" x14ac:dyDescent="0.2">
      <c r="A34" s="163" t="s">
        <v>184</v>
      </c>
      <c r="B34" s="164" t="s">
        <v>185</v>
      </c>
      <c r="C34" s="164">
        <v>200</v>
      </c>
      <c r="D34" s="165">
        <v>2.9</v>
      </c>
      <c r="E34" s="165">
        <v>2.5</v>
      </c>
      <c r="F34" s="165">
        <v>14.7</v>
      </c>
      <c r="G34" s="98">
        <f t="shared" ref="G34" si="6">F34*4+E34*9+D34*4</f>
        <v>92.899999999999991</v>
      </c>
      <c r="H34" s="165">
        <v>0.02</v>
      </c>
      <c r="I34" s="165">
        <v>0.13</v>
      </c>
      <c r="J34" s="165">
        <v>0.6</v>
      </c>
      <c r="K34" s="165">
        <v>0.1</v>
      </c>
      <c r="L34" s="165">
        <v>0.1</v>
      </c>
      <c r="M34" s="165">
        <v>120.3</v>
      </c>
      <c r="N34" s="165">
        <v>90</v>
      </c>
      <c r="O34" s="165">
        <v>14</v>
      </c>
      <c r="P34" s="165">
        <v>0.13</v>
      </c>
      <c r="Q34" s="165">
        <v>0.4</v>
      </c>
      <c r="R34" s="165">
        <v>0</v>
      </c>
      <c r="S34" s="166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8"/>
    </row>
    <row r="35" spans="1:38" s="4" customFormat="1" ht="13.15" customHeight="1" x14ac:dyDescent="0.25">
      <c r="A35" s="42"/>
      <c r="B35" s="98" t="s">
        <v>5</v>
      </c>
      <c r="C35" s="105">
        <v>50</v>
      </c>
      <c r="D35" s="98">
        <f>2.7/2</f>
        <v>1.35</v>
      </c>
      <c r="E35" s="98">
        <f>0.34/2</f>
        <v>0.17</v>
      </c>
      <c r="F35" s="98">
        <f>20.06/2</f>
        <v>10.029999999999999</v>
      </c>
      <c r="G35" s="103">
        <f t="shared" si="5"/>
        <v>47.05</v>
      </c>
      <c r="H35" s="98">
        <v>0.02</v>
      </c>
      <c r="I35" s="98">
        <v>0</v>
      </c>
      <c r="J35" s="98">
        <v>0</v>
      </c>
      <c r="K35" s="98">
        <v>0</v>
      </c>
      <c r="L35" s="98">
        <v>0.26</v>
      </c>
      <c r="M35" s="98">
        <v>4.5999999999999996</v>
      </c>
      <c r="N35" s="98">
        <v>17.399999999999999</v>
      </c>
      <c r="O35" s="98">
        <v>6.6</v>
      </c>
      <c r="P35" s="98">
        <v>0.22000000000000003</v>
      </c>
      <c r="Q35" s="98">
        <v>0.21</v>
      </c>
      <c r="R35" s="98">
        <v>0.01</v>
      </c>
    </row>
    <row r="36" spans="1:38" s="4" customFormat="1" ht="13.15" customHeight="1" x14ac:dyDescent="0.25">
      <c r="A36" s="46"/>
      <c r="B36" s="98" t="s">
        <v>4</v>
      </c>
      <c r="C36" s="105">
        <v>30</v>
      </c>
      <c r="D36" s="104">
        <v>1.4</v>
      </c>
      <c r="E36" s="104">
        <v>0.28000000000000003</v>
      </c>
      <c r="F36" s="104">
        <v>12.35</v>
      </c>
      <c r="G36" s="103">
        <f t="shared" si="5"/>
        <v>57.519999999999996</v>
      </c>
      <c r="H36" s="104">
        <v>0.03</v>
      </c>
      <c r="I36" s="104">
        <v>0</v>
      </c>
      <c r="J36" s="104">
        <v>0</v>
      </c>
      <c r="K36" s="104">
        <v>0</v>
      </c>
      <c r="L36" s="104">
        <v>0.23</v>
      </c>
      <c r="M36" s="104">
        <v>5.75</v>
      </c>
      <c r="N36" s="104">
        <v>26.5</v>
      </c>
      <c r="O36" s="104">
        <v>6.25</v>
      </c>
      <c r="P36" s="104">
        <v>0.78</v>
      </c>
      <c r="Q36" s="104">
        <v>0.28499999999999998</v>
      </c>
      <c r="R36" s="104">
        <v>0</v>
      </c>
    </row>
    <row r="37" spans="1:38" s="4" customFormat="1" ht="13.15" customHeight="1" x14ac:dyDescent="0.25">
      <c r="A37" s="59"/>
      <c r="B37" s="104"/>
      <c r="C37" s="105"/>
      <c r="D37" s="104"/>
      <c r="E37" s="104"/>
      <c r="F37" s="104"/>
      <c r="G37" s="103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</row>
    <row r="38" spans="1:38" ht="13.15" customHeight="1" x14ac:dyDescent="0.25">
      <c r="A38" s="48"/>
      <c r="B38" s="106" t="s">
        <v>25</v>
      </c>
      <c r="C38" s="107">
        <f t="shared" ref="C38:R38" si="7">SUM(C32:C37)</f>
        <v>580</v>
      </c>
      <c r="D38" s="107">
        <f t="shared" si="7"/>
        <v>24.8218</v>
      </c>
      <c r="E38" s="107">
        <f t="shared" si="7"/>
        <v>35.859400000000008</v>
      </c>
      <c r="F38" s="107">
        <f t="shared" si="7"/>
        <v>47.497799999999998</v>
      </c>
      <c r="G38" s="107">
        <f t="shared" si="7"/>
        <v>612.01299999999992</v>
      </c>
      <c r="H38" s="107">
        <f t="shared" si="7"/>
        <v>0.28980000000000006</v>
      </c>
      <c r="I38" s="107">
        <f t="shared" si="7"/>
        <v>0.62080000000000002</v>
      </c>
      <c r="J38" s="107">
        <f t="shared" si="7"/>
        <v>0.81400000000000006</v>
      </c>
      <c r="K38" s="107">
        <f t="shared" si="7"/>
        <v>288.14400000000001</v>
      </c>
      <c r="L38" s="107">
        <f t="shared" si="7"/>
        <v>1.01</v>
      </c>
      <c r="M38" s="107">
        <f t="shared" si="7"/>
        <v>247.39399999999998</v>
      </c>
      <c r="N38" s="107">
        <f t="shared" si="7"/>
        <v>435.34399999999999</v>
      </c>
      <c r="O38" s="107">
        <f t="shared" si="7"/>
        <v>65.3018</v>
      </c>
      <c r="P38" s="107">
        <f t="shared" si="7"/>
        <v>5.0520000000000005</v>
      </c>
      <c r="Q38" s="107">
        <f t="shared" si="7"/>
        <v>1.885</v>
      </c>
      <c r="R38" s="107">
        <f t="shared" si="7"/>
        <v>1.0999999999999999E-2</v>
      </c>
      <c r="S38" s="4"/>
      <c r="T38" s="4"/>
      <c r="U38" s="4"/>
      <c r="V38" s="4"/>
    </row>
    <row r="39" spans="1:38" s="4" customFormat="1" ht="13.15" customHeight="1" x14ac:dyDescent="0.25">
      <c r="A39" s="61"/>
      <c r="B39" s="116"/>
      <c r="C39" s="102"/>
      <c r="D39" s="109"/>
      <c r="E39" s="109"/>
      <c r="F39" s="109"/>
      <c r="G39" s="103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</row>
    <row r="40" spans="1:38" s="5" customFormat="1" ht="13.15" customHeight="1" x14ac:dyDescent="0.25">
      <c r="A40" s="153" t="s">
        <v>147</v>
      </c>
      <c r="B40" s="154"/>
      <c r="C40" s="99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4"/>
      <c r="T40" s="4"/>
      <c r="U40" s="4"/>
      <c r="V40" s="4"/>
    </row>
    <row r="41" spans="1:38" s="4" customFormat="1" ht="13.15" customHeight="1" x14ac:dyDescent="0.25">
      <c r="A41" s="71">
        <v>70</v>
      </c>
      <c r="B41" s="114" t="s">
        <v>148</v>
      </c>
      <c r="C41" s="115">
        <v>80</v>
      </c>
      <c r="D41" s="104">
        <v>0.56000000000000005</v>
      </c>
      <c r="E41" s="104">
        <v>0.05</v>
      </c>
      <c r="F41" s="104">
        <v>1.75</v>
      </c>
      <c r="G41" s="103">
        <v>9.6900000000000013</v>
      </c>
      <c r="H41" s="104">
        <v>0.01</v>
      </c>
      <c r="I41" s="104">
        <v>0.01</v>
      </c>
      <c r="J41" s="104">
        <v>5.25</v>
      </c>
      <c r="K41" s="104">
        <v>0</v>
      </c>
      <c r="L41" s="104">
        <v>0.35</v>
      </c>
      <c r="M41" s="104">
        <v>5</v>
      </c>
      <c r="N41" s="104">
        <v>17.5</v>
      </c>
      <c r="O41" s="104">
        <v>7.5</v>
      </c>
      <c r="P41" s="104">
        <v>0.4</v>
      </c>
      <c r="Q41" s="104">
        <v>7.0000000000000007E-2</v>
      </c>
      <c r="R41" s="104">
        <v>0</v>
      </c>
    </row>
    <row r="42" spans="1:38" s="4" customFormat="1" ht="13.15" customHeight="1" x14ac:dyDescent="0.25">
      <c r="A42" s="42">
        <v>268</v>
      </c>
      <c r="B42" s="36" t="s">
        <v>159</v>
      </c>
      <c r="C42" s="138">
        <v>80</v>
      </c>
      <c r="D42" s="104">
        <v>8.25</v>
      </c>
      <c r="E42" s="104">
        <v>12.1</v>
      </c>
      <c r="F42" s="104">
        <v>7.16</v>
      </c>
      <c r="G42" s="103">
        <f>D42*4+E42*9+F42*4</f>
        <v>170.53999999999996</v>
      </c>
      <c r="H42" s="104">
        <v>0.02</v>
      </c>
      <c r="I42" s="104">
        <v>0.04</v>
      </c>
      <c r="J42" s="104">
        <v>3.11</v>
      </c>
      <c r="K42" s="104">
        <v>39.200000000000003</v>
      </c>
      <c r="L42" s="104">
        <v>0.13500000000000001</v>
      </c>
      <c r="M42" s="104">
        <v>20.27</v>
      </c>
      <c r="N42" s="104">
        <v>49.1</v>
      </c>
      <c r="O42" s="104">
        <v>21.21</v>
      </c>
      <c r="P42" s="104">
        <v>0.57999999999999996</v>
      </c>
      <c r="Q42" s="104">
        <v>0.35</v>
      </c>
      <c r="R42" s="104">
        <v>8.0000000000000002E-3</v>
      </c>
    </row>
    <row r="43" spans="1:38" s="4" customFormat="1" ht="13.15" customHeight="1" x14ac:dyDescent="0.25">
      <c r="A43" s="58" t="s">
        <v>161</v>
      </c>
      <c r="B43" s="41" t="s">
        <v>174</v>
      </c>
      <c r="C43" s="139">
        <v>200</v>
      </c>
      <c r="D43" s="104">
        <v>4.8272000000000004</v>
      </c>
      <c r="E43" s="104">
        <v>5.1887999999999996</v>
      </c>
      <c r="F43" s="104">
        <v>26.622400000000003</v>
      </c>
      <c r="G43" s="103">
        <f>D43*4+E43*9+F43*4</f>
        <v>172.49760000000001</v>
      </c>
      <c r="H43" s="104">
        <v>6.720000000000001E-2</v>
      </c>
      <c r="I43" s="104">
        <v>3.3600000000000005E-2</v>
      </c>
      <c r="J43" s="104">
        <v>2.5312000000000001</v>
      </c>
      <c r="K43" s="104">
        <v>0</v>
      </c>
      <c r="L43" s="104">
        <v>0</v>
      </c>
      <c r="M43" s="104">
        <v>18.121600000000001</v>
      </c>
      <c r="N43" s="104">
        <v>47.488</v>
      </c>
      <c r="O43" s="104">
        <v>16.184000000000001</v>
      </c>
      <c r="P43" s="104">
        <v>0.96320000000000006</v>
      </c>
      <c r="Q43" s="104">
        <v>0.72</v>
      </c>
      <c r="R43" s="104">
        <v>0</v>
      </c>
    </row>
    <row r="44" spans="1:38" s="4" customFormat="1" ht="13.15" customHeight="1" x14ac:dyDescent="0.25">
      <c r="A44" s="42">
        <v>382</v>
      </c>
      <c r="B44" s="98" t="s">
        <v>7</v>
      </c>
      <c r="C44" s="105">
        <v>200</v>
      </c>
      <c r="D44" s="104">
        <v>4.0780000000000003</v>
      </c>
      <c r="E44" s="104">
        <v>3.5439999999999996</v>
      </c>
      <c r="F44" s="104">
        <v>17.577999999999999</v>
      </c>
      <c r="G44" s="103">
        <f t="shared" ref="G44" si="8">D44*4+E44*9+F44*4</f>
        <v>118.52</v>
      </c>
      <c r="H44" s="104">
        <v>5.6000000000000008E-2</v>
      </c>
      <c r="I44" s="104">
        <v>0.188</v>
      </c>
      <c r="J44" s="104">
        <v>1.5880000000000001</v>
      </c>
      <c r="K44" s="104">
        <v>24.4</v>
      </c>
      <c r="L44" s="104">
        <v>0.4</v>
      </c>
      <c r="M44" s="104">
        <v>152.22</v>
      </c>
      <c r="N44" s="104">
        <v>124.55999999999999</v>
      </c>
      <c r="O44" s="104">
        <v>21.34</v>
      </c>
      <c r="P44" s="104">
        <v>0.47800000000000004</v>
      </c>
      <c r="Q44" s="104">
        <v>1.01</v>
      </c>
      <c r="R44" s="104">
        <v>1.2999999999999999E-3</v>
      </c>
    </row>
    <row r="45" spans="1:38" s="4" customFormat="1" ht="13.15" customHeight="1" x14ac:dyDescent="0.25">
      <c r="A45" s="42"/>
      <c r="B45" s="98" t="s">
        <v>5</v>
      </c>
      <c r="C45" s="105">
        <v>30</v>
      </c>
      <c r="D45" s="98">
        <f>2.7/2</f>
        <v>1.35</v>
      </c>
      <c r="E45" s="98">
        <f>0.34/2</f>
        <v>0.17</v>
      </c>
      <c r="F45" s="98">
        <f>20.06/2</f>
        <v>10.029999999999999</v>
      </c>
      <c r="G45" s="103">
        <f t="shared" ref="G45" si="9">D45*4+E45*9+F45*4</f>
        <v>47.05</v>
      </c>
      <c r="H45" s="98">
        <v>0.02</v>
      </c>
      <c r="I45" s="98">
        <v>0</v>
      </c>
      <c r="J45" s="98">
        <v>0</v>
      </c>
      <c r="K45" s="98">
        <v>0</v>
      </c>
      <c r="L45" s="98">
        <v>0.26</v>
      </c>
      <c r="M45" s="98">
        <v>4.5999999999999996</v>
      </c>
      <c r="N45" s="98">
        <v>17.399999999999999</v>
      </c>
      <c r="O45" s="98">
        <v>6.6</v>
      </c>
      <c r="P45" s="98">
        <v>0.22000000000000003</v>
      </c>
      <c r="Q45" s="98">
        <v>0.21</v>
      </c>
      <c r="R45" s="98">
        <v>0.01</v>
      </c>
    </row>
    <row r="46" spans="1:38" ht="13.15" customHeight="1" x14ac:dyDescent="0.25">
      <c r="A46" s="42"/>
      <c r="B46" s="98" t="s">
        <v>4</v>
      </c>
      <c r="C46" s="105">
        <v>35</v>
      </c>
      <c r="D46" s="104">
        <v>1.4</v>
      </c>
      <c r="E46" s="104">
        <v>0.28000000000000003</v>
      </c>
      <c r="F46" s="104">
        <v>12.35</v>
      </c>
      <c r="G46" s="103">
        <f>D46*4+E46*9+F46*4</f>
        <v>57.519999999999996</v>
      </c>
      <c r="H46" s="104">
        <v>0.03</v>
      </c>
      <c r="I46" s="104">
        <v>0</v>
      </c>
      <c r="J46" s="104">
        <v>0</v>
      </c>
      <c r="K46" s="104">
        <v>0</v>
      </c>
      <c r="L46" s="104">
        <v>0.23</v>
      </c>
      <c r="M46" s="104">
        <v>5.75</v>
      </c>
      <c r="N46" s="104">
        <v>26.5</v>
      </c>
      <c r="O46" s="104">
        <v>6.25</v>
      </c>
      <c r="P46" s="104">
        <v>0.78</v>
      </c>
      <c r="Q46" s="103">
        <v>0.28499999999999998</v>
      </c>
      <c r="R46" s="104">
        <v>0</v>
      </c>
      <c r="S46" s="4"/>
      <c r="T46" s="4"/>
      <c r="U46" s="4"/>
      <c r="V46" s="4"/>
    </row>
    <row r="47" spans="1:38" s="5" customFormat="1" ht="13.15" customHeight="1" x14ac:dyDescent="0.25">
      <c r="A47" s="42"/>
      <c r="B47" s="98"/>
      <c r="C47" s="105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4"/>
      <c r="R47" s="104"/>
      <c r="S47" s="4"/>
      <c r="T47" s="4"/>
      <c r="U47" s="4"/>
      <c r="V47" s="4"/>
      <c r="W47" s="4"/>
      <c r="X47" s="4"/>
    </row>
    <row r="48" spans="1:38" ht="13.15" customHeight="1" x14ac:dyDescent="0.25">
      <c r="A48" s="48"/>
      <c r="B48" s="106" t="s">
        <v>25</v>
      </c>
      <c r="C48" s="112">
        <f>60+55+170+200+45+200</f>
        <v>730</v>
      </c>
      <c r="D48" s="107">
        <f t="shared" ref="D48:R48" si="10">SUM(D41:D47)</f>
        <v>20.465199999999999</v>
      </c>
      <c r="E48" s="107">
        <f t="shared" si="10"/>
        <v>21.332800000000002</v>
      </c>
      <c r="F48" s="107">
        <f t="shared" si="10"/>
        <v>75.490399999999994</v>
      </c>
      <c r="G48" s="107">
        <f t="shared" si="10"/>
        <v>575.81759999999986</v>
      </c>
      <c r="H48" s="107">
        <f t="shared" si="10"/>
        <v>0.20319999999999999</v>
      </c>
      <c r="I48" s="107">
        <f t="shared" si="10"/>
        <v>0.27160000000000001</v>
      </c>
      <c r="J48" s="107">
        <f t="shared" si="10"/>
        <v>12.479199999999999</v>
      </c>
      <c r="K48" s="107">
        <f t="shared" si="10"/>
        <v>63.6</v>
      </c>
      <c r="L48" s="107">
        <f t="shared" si="10"/>
        <v>1.375</v>
      </c>
      <c r="M48" s="107">
        <f t="shared" si="10"/>
        <v>205.9616</v>
      </c>
      <c r="N48" s="107">
        <f t="shared" si="10"/>
        <v>282.54799999999994</v>
      </c>
      <c r="O48" s="107">
        <f t="shared" si="10"/>
        <v>79.084000000000003</v>
      </c>
      <c r="P48" s="107">
        <f t="shared" si="10"/>
        <v>3.4212000000000007</v>
      </c>
      <c r="Q48" s="107">
        <f t="shared" si="10"/>
        <v>2.645</v>
      </c>
      <c r="R48" s="107">
        <f t="shared" si="10"/>
        <v>1.9299999999999998E-2</v>
      </c>
      <c r="S48" s="4"/>
      <c r="T48" s="4"/>
      <c r="U48" s="4"/>
      <c r="V48" s="4"/>
      <c r="W48" s="4"/>
      <c r="X48" s="4"/>
    </row>
    <row r="49" spans="1:24" ht="13.15" customHeight="1" x14ac:dyDescent="0.25">
      <c r="A49" s="59"/>
      <c r="B49" s="98"/>
      <c r="C49" s="102"/>
      <c r="D49" s="109"/>
      <c r="E49" s="109"/>
      <c r="F49" s="109"/>
      <c r="G49" s="103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"/>
      <c r="T49" s="4"/>
      <c r="U49" s="4"/>
      <c r="V49" s="4"/>
      <c r="W49" s="4"/>
      <c r="X49" s="4"/>
    </row>
    <row r="50" spans="1:24" ht="13.15" customHeight="1" x14ac:dyDescent="0.25">
      <c r="A50" s="153" t="s">
        <v>149</v>
      </c>
      <c r="B50" s="154"/>
      <c r="C50" s="99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"/>
      <c r="T50" s="4"/>
      <c r="U50" s="4"/>
      <c r="V50" s="4"/>
      <c r="W50" s="4"/>
      <c r="X50" s="4"/>
    </row>
    <row r="51" spans="1:24" s="4" customFormat="1" ht="13.15" customHeight="1" x14ac:dyDescent="0.25">
      <c r="A51" s="42">
        <v>15</v>
      </c>
      <c r="B51" s="98" t="s">
        <v>150</v>
      </c>
      <c r="C51" s="105">
        <v>30</v>
      </c>
      <c r="D51" s="104">
        <v>5.2</v>
      </c>
      <c r="E51" s="104">
        <v>5.3200000000000012</v>
      </c>
      <c r="F51" s="104">
        <v>0</v>
      </c>
      <c r="G51" s="103">
        <v>68.680000000000007</v>
      </c>
      <c r="H51" s="104">
        <v>0.01</v>
      </c>
      <c r="I51" s="104">
        <v>0.09</v>
      </c>
      <c r="J51" s="104">
        <v>0.21</v>
      </c>
      <c r="K51" s="104">
        <v>0.78</v>
      </c>
      <c r="L51" s="104">
        <v>0.15</v>
      </c>
      <c r="M51" s="104">
        <v>264</v>
      </c>
      <c r="N51" s="104">
        <v>150</v>
      </c>
      <c r="O51" s="104">
        <v>10.5</v>
      </c>
      <c r="P51" s="104">
        <v>0.3</v>
      </c>
      <c r="Q51" s="104">
        <v>1.05</v>
      </c>
      <c r="R51" s="104">
        <v>0</v>
      </c>
    </row>
    <row r="52" spans="1:24" s="4" customFormat="1" ht="13.15" customHeight="1" x14ac:dyDescent="0.25">
      <c r="A52" s="72">
        <v>181</v>
      </c>
      <c r="B52" s="140" t="s">
        <v>162</v>
      </c>
      <c r="C52" s="141" t="s">
        <v>163</v>
      </c>
      <c r="D52" s="103">
        <v>5.0999999999999996</v>
      </c>
      <c r="E52" s="103">
        <v>10.72</v>
      </c>
      <c r="F52" s="103">
        <v>33.42</v>
      </c>
      <c r="G52" s="103">
        <f t="shared" si="2"/>
        <v>250.56</v>
      </c>
      <c r="H52" s="103">
        <v>0.06</v>
      </c>
      <c r="I52" s="103">
        <v>0.17</v>
      </c>
      <c r="J52" s="103">
        <v>1.17</v>
      </c>
      <c r="K52" s="103">
        <v>58</v>
      </c>
      <c r="L52" s="103">
        <v>0</v>
      </c>
      <c r="M52" s="103">
        <v>130.09</v>
      </c>
      <c r="N52" s="103">
        <v>138.13999999999999</v>
      </c>
      <c r="O52" s="103">
        <v>30.12</v>
      </c>
      <c r="P52" s="103">
        <v>0.47</v>
      </c>
      <c r="Q52" s="104">
        <v>0.82</v>
      </c>
      <c r="R52" s="104">
        <v>0</v>
      </c>
    </row>
    <row r="53" spans="1:24" s="4" customFormat="1" ht="13.15" customHeight="1" x14ac:dyDescent="0.25">
      <c r="A53" s="42">
        <v>377</v>
      </c>
      <c r="B53" s="98" t="s">
        <v>41</v>
      </c>
      <c r="C53" s="105">
        <v>200</v>
      </c>
      <c r="D53" s="104">
        <v>0.13</v>
      </c>
      <c r="E53" s="104">
        <v>0.02</v>
      </c>
      <c r="F53" s="104">
        <v>15.2</v>
      </c>
      <c r="G53" s="103">
        <f>D53*4+E53*9+F53*4</f>
        <v>61.5</v>
      </c>
      <c r="H53" s="104">
        <v>0</v>
      </c>
      <c r="I53" s="104">
        <v>0</v>
      </c>
      <c r="J53" s="104">
        <v>2.83</v>
      </c>
      <c r="K53" s="104">
        <v>0</v>
      </c>
      <c r="L53" s="104">
        <v>0</v>
      </c>
      <c r="M53" s="104">
        <v>14.2</v>
      </c>
      <c r="N53" s="104">
        <v>4.4000000000000004</v>
      </c>
      <c r="O53" s="104">
        <v>2.4</v>
      </c>
      <c r="P53" s="104">
        <v>0.36</v>
      </c>
      <c r="Q53" s="104">
        <v>0</v>
      </c>
      <c r="R53" s="104">
        <v>0</v>
      </c>
    </row>
    <row r="54" spans="1:24" s="4" customFormat="1" ht="13.15" customHeight="1" x14ac:dyDescent="0.25">
      <c r="A54" s="42"/>
      <c r="B54" s="98" t="s">
        <v>151</v>
      </c>
      <c r="C54" s="105">
        <v>60</v>
      </c>
      <c r="D54" s="104">
        <v>2.7</v>
      </c>
      <c r="E54" s="104">
        <v>0.34</v>
      </c>
      <c r="F54" s="104">
        <v>20.059999999999999</v>
      </c>
      <c r="G54" s="103">
        <v>94.1</v>
      </c>
      <c r="H54" s="104">
        <v>0.04</v>
      </c>
      <c r="I54" s="104">
        <v>0.01</v>
      </c>
      <c r="J54" s="104">
        <v>0</v>
      </c>
      <c r="K54" s="104">
        <v>0</v>
      </c>
      <c r="L54" s="104">
        <v>0.44</v>
      </c>
      <c r="M54" s="104">
        <v>8</v>
      </c>
      <c r="N54" s="104">
        <v>26</v>
      </c>
      <c r="O54" s="104">
        <v>5.6</v>
      </c>
      <c r="P54" s="104">
        <v>0.44</v>
      </c>
      <c r="Q54" s="104">
        <v>0</v>
      </c>
      <c r="R54" s="104">
        <v>0</v>
      </c>
    </row>
    <row r="55" spans="1:24" ht="13.15" customHeight="1" x14ac:dyDescent="0.25">
      <c r="A55" s="42"/>
      <c r="B55" s="104"/>
      <c r="C55" s="105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4"/>
      <c r="T55" s="4"/>
      <c r="U55" s="4"/>
      <c r="V55" s="4"/>
      <c r="W55" s="4"/>
      <c r="X55" s="4"/>
    </row>
    <row r="56" spans="1:24" s="5" customFormat="1" ht="13.15" customHeight="1" x14ac:dyDescent="0.25">
      <c r="A56" s="48"/>
      <c r="B56" s="106" t="s">
        <v>25</v>
      </c>
      <c r="C56" s="112">
        <f>220+210+190</f>
        <v>620</v>
      </c>
      <c r="D56" s="107">
        <f t="shared" ref="D56:R56" si="11">SUM(D51:D55)</f>
        <v>13.130000000000003</v>
      </c>
      <c r="E56" s="107">
        <f t="shared" si="11"/>
        <v>16.400000000000002</v>
      </c>
      <c r="F56" s="107">
        <f t="shared" si="11"/>
        <v>68.680000000000007</v>
      </c>
      <c r="G56" s="107">
        <f t="shared" si="11"/>
        <v>474.84000000000003</v>
      </c>
      <c r="H56" s="107">
        <f t="shared" si="11"/>
        <v>0.10999999999999999</v>
      </c>
      <c r="I56" s="107">
        <f t="shared" si="11"/>
        <v>0.27</v>
      </c>
      <c r="J56" s="107">
        <f t="shared" si="11"/>
        <v>4.21</v>
      </c>
      <c r="K56" s="107">
        <f t="shared" si="11"/>
        <v>58.78</v>
      </c>
      <c r="L56" s="107">
        <f t="shared" si="11"/>
        <v>0.59</v>
      </c>
      <c r="M56" s="107">
        <f t="shared" si="11"/>
        <v>416.29</v>
      </c>
      <c r="N56" s="107">
        <f t="shared" si="11"/>
        <v>318.53999999999996</v>
      </c>
      <c r="O56" s="107">
        <f t="shared" si="11"/>
        <v>48.620000000000005</v>
      </c>
      <c r="P56" s="107">
        <f t="shared" si="11"/>
        <v>1.5699999999999998</v>
      </c>
      <c r="Q56" s="107">
        <f t="shared" si="11"/>
        <v>1.87</v>
      </c>
      <c r="R56" s="107">
        <f t="shared" si="11"/>
        <v>0</v>
      </c>
      <c r="S56" s="4"/>
      <c r="T56" s="4"/>
      <c r="U56" s="4"/>
      <c r="V56" s="4"/>
      <c r="W56" s="4"/>
      <c r="X56" s="4"/>
    </row>
    <row r="57" spans="1:24" ht="13.15" customHeight="1" x14ac:dyDescent="0.25">
      <c r="A57" s="42"/>
      <c r="B57" s="104"/>
      <c r="C57" s="105"/>
      <c r="D57" s="109"/>
      <c r="E57" s="109"/>
      <c r="F57" s="109"/>
      <c r="G57" s="103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4"/>
      <c r="T57" s="4"/>
      <c r="U57" s="4"/>
      <c r="V57" s="4"/>
      <c r="W57" s="4"/>
      <c r="X57" s="4"/>
    </row>
    <row r="58" spans="1:24" ht="13.15" customHeight="1" x14ac:dyDescent="0.25">
      <c r="A58" s="153" t="s">
        <v>152</v>
      </c>
      <c r="B58" s="154"/>
      <c r="C58" s="99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4"/>
      <c r="T58" s="4"/>
      <c r="U58" s="4"/>
      <c r="V58" s="4"/>
      <c r="W58" s="4"/>
      <c r="X58" s="4"/>
    </row>
    <row r="59" spans="1:24" s="4" customFormat="1" ht="13.15" customHeight="1" x14ac:dyDescent="0.25">
      <c r="A59" s="59">
        <v>45</v>
      </c>
      <c r="B59" s="98" t="s">
        <v>175</v>
      </c>
      <c r="C59" s="119">
        <v>80</v>
      </c>
      <c r="D59" s="104">
        <v>0.85</v>
      </c>
      <c r="E59" s="104">
        <v>2.5</v>
      </c>
      <c r="F59" s="104">
        <v>5.2</v>
      </c>
      <c r="G59" s="104">
        <v>46.7</v>
      </c>
      <c r="H59" s="104">
        <v>1.0999999999999999E-2</v>
      </c>
      <c r="I59" s="104">
        <v>0.01</v>
      </c>
      <c r="J59" s="104">
        <v>9.9</v>
      </c>
      <c r="K59" s="104">
        <v>0</v>
      </c>
      <c r="L59" s="104">
        <v>0.65</v>
      </c>
      <c r="M59" s="104">
        <v>26.1</v>
      </c>
      <c r="N59" s="104">
        <v>16.899999999999999</v>
      </c>
      <c r="O59" s="104">
        <v>8</v>
      </c>
      <c r="P59" s="104">
        <v>0.33</v>
      </c>
      <c r="Q59" s="104">
        <v>0</v>
      </c>
      <c r="R59" s="104">
        <v>0</v>
      </c>
    </row>
    <row r="60" spans="1:24" s="4" customFormat="1" ht="13.15" customHeight="1" x14ac:dyDescent="0.25">
      <c r="A60" s="58">
        <v>294</v>
      </c>
      <c r="B60" s="114" t="s">
        <v>179</v>
      </c>
      <c r="C60" s="115">
        <v>100</v>
      </c>
      <c r="D60" s="98">
        <f>7.9*1.4</f>
        <v>11.06</v>
      </c>
      <c r="E60" s="98">
        <v>10.642600000000002</v>
      </c>
      <c r="F60" s="98">
        <f>8.14*1.4</f>
        <v>11.396000000000001</v>
      </c>
      <c r="G60" s="103">
        <f t="shared" si="2"/>
        <v>185.60740000000001</v>
      </c>
      <c r="H60" s="98">
        <v>0.127</v>
      </c>
      <c r="I60" s="98">
        <v>0.1143</v>
      </c>
      <c r="J60" s="98">
        <v>0.57150000000000001</v>
      </c>
      <c r="K60" s="98">
        <v>34.162999999999997</v>
      </c>
      <c r="L60" s="98">
        <v>0</v>
      </c>
      <c r="M60" s="98">
        <v>37.960300000000004</v>
      </c>
      <c r="N60" s="98">
        <v>50.8</v>
      </c>
      <c r="O60" s="98">
        <v>14.097</v>
      </c>
      <c r="P60" s="98">
        <v>2.2987000000000002</v>
      </c>
      <c r="Q60" s="98">
        <v>0.7</v>
      </c>
      <c r="R60" s="98">
        <v>0</v>
      </c>
    </row>
    <row r="61" spans="1:24" s="4" customFormat="1" ht="13.15" customHeight="1" x14ac:dyDescent="0.25">
      <c r="A61" s="58" t="s">
        <v>113</v>
      </c>
      <c r="B61" s="114" t="s">
        <v>110</v>
      </c>
      <c r="C61" s="115">
        <v>180</v>
      </c>
      <c r="D61" s="104">
        <v>3.2640000000000002</v>
      </c>
      <c r="E61" s="104">
        <v>12.587999999999999</v>
      </c>
      <c r="F61" s="104">
        <v>22.655999999999999</v>
      </c>
      <c r="G61" s="103">
        <f t="shared" si="2"/>
        <v>216.97199999999998</v>
      </c>
      <c r="H61" s="104">
        <v>0.156</v>
      </c>
      <c r="I61" s="104">
        <v>0.108</v>
      </c>
      <c r="J61" s="104">
        <v>19.968</v>
      </c>
      <c r="K61" s="104">
        <v>25.2</v>
      </c>
      <c r="L61" s="104">
        <v>0</v>
      </c>
      <c r="M61" s="104">
        <v>32.555999999999997</v>
      </c>
      <c r="N61" s="104">
        <v>89.063999999999993</v>
      </c>
      <c r="O61" s="104">
        <v>31.463999999999999</v>
      </c>
      <c r="P61" s="104">
        <v>1.2</v>
      </c>
      <c r="Q61" s="104">
        <v>0.8</v>
      </c>
      <c r="R61" s="104">
        <v>0</v>
      </c>
    </row>
    <row r="62" spans="1:24" s="9" customFormat="1" ht="13.15" customHeight="1" x14ac:dyDescent="0.25">
      <c r="A62" s="42"/>
      <c r="B62" s="98" t="s">
        <v>108</v>
      </c>
      <c r="C62" s="105">
        <v>200</v>
      </c>
      <c r="D62" s="104">
        <v>1.52</v>
      </c>
      <c r="E62" s="104">
        <v>1.35</v>
      </c>
      <c r="F62" s="104">
        <v>15.9</v>
      </c>
      <c r="G62" s="103">
        <f t="shared" ref="G62" si="12">D62*4+E62*9+F62*4</f>
        <v>81.83</v>
      </c>
      <c r="H62" s="104">
        <v>0.04</v>
      </c>
      <c r="I62" s="104">
        <v>0.16</v>
      </c>
      <c r="J62" s="104">
        <v>1.33</v>
      </c>
      <c r="K62" s="104">
        <v>10</v>
      </c>
      <c r="L62" s="104">
        <v>0</v>
      </c>
      <c r="M62" s="104">
        <v>126.6</v>
      </c>
      <c r="N62" s="104">
        <v>92.8</v>
      </c>
      <c r="O62" s="104">
        <v>15.4</v>
      </c>
      <c r="P62" s="104">
        <v>0.41</v>
      </c>
      <c r="Q62" s="104">
        <v>0</v>
      </c>
      <c r="R62" s="104">
        <v>0</v>
      </c>
      <c r="S62" s="8"/>
      <c r="T62" s="8"/>
    </row>
    <row r="63" spans="1:24" s="4" customFormat="1" ht="13.15" customHeight="1" x14ac:dyDescent="0.25">
      <c r="A63" s="42"/>
      <c r="B63" s="98" t="s">
        <v>4</v>
      </c>
      <c r="C63" s="105">
        <v>30</v>
      </c>
      <c r="D63" s="104">
        <v>1.4</v>
      </c>
      <c r="E63" s="104">
        <v>0.28000000000000003</v>
      </c>
      <c r="F63" s="104">
        <v>12.35</v>
      </c>
      <c r="G63" s="103">
        <f t="shared" ref="G63:G92" si="13">D63*4+E63*9+F63*4</f>
        <v>57.519999999999996</v>
      </c>
      <c r="H63" s="104">
        <v>0.03</v>
      </c>
      <c r="I63" s="104">
        <v>0</v>
      </c>
      <c r="J63" s="104">
        <v>0</v>
      </c>
      <c r="K63" s="104">
        <v>0</v>
      </c>
      <c r="L63" s="104">
        <v>0.23</v>
      </c>
      <c r="M63" s="104">
        <v>5.75</v>
      </c>
      <c r="N63" s="104">
        <v>26.5</v>
      </c>
      <c r="O63" s="104">
        <v>6.25</v>
      </c>
      <c r="P63" s="104">
        <v>0.78</v>
      </c>
      <c r="Q63" s="104">
        <v>0.28499999999999998</v>
      </c>
      <c r="R63" s="104">
        <v>0</v>
      </c>
    </row>
    <row r="64" spans="1:24" s="4" customFormat="1" ht="13.15" customHeight="1" x14ac:dyDescent="0.25">
      <c r="A64" s="42"/>
      <c r="B64" s="98" t="s">
        <v>5</v>
      </c>
      <c r="C64" s="105">
        <v>25</v>
      </c>
      <c r="D64" s="98">
        <f>2.7/2</f>
        <v>1.35</v>
      </c>
      <c r="E64" s="98">
        <f>0.34/2</f>
        <v>0.17</v>
      </c>
      <c r="F64" s="98">
        <f>20.06/2</f>
        <v>10.029999999999999</v>
      </c>
      <c r="G64" s="103">
        <f t="shared" si="13"/>
        <v>47.05</v>
      </c>
      <c r="H64" s="98">
        <v>0.02</v>
      </c>
      <c r="I64" s="98">
        <v>0</v>
      </c>
      <c r="J64" s="98">
        <v>0</v>
      </c>
      <c r="K64" s="98">
        <v>0</v>
      </c>
      <c r="L64" s="98">
        <v>0.26</v>
      </c>
      <c r="M64" s="98">
        <v>4.5999999999999996</v>
      </c>
      <c r="N64" s="98">
        <v>17.399999999999999</v>
      </c>
      <c r="O64" s="98">
        <v>6.6</v>
      </c>
      <c r="P64" s="98">
        <v>0.22000000000000003</v>
      </c>
      <c r="Q64" s="98">
        <v>0.21</v>
      </c>
      <c r="R64" s="98">
        <v>0.01</v>
      </c>
    </row>
    <row r="65" spans="1:96" s="4" customFormat="1" ht="13.15" customHeight="1" x14ac:dyDescent="0.25">
      <c r="A65" s="59"/>
      <c r="B65" s="98"/>
      <c r="C65" s="105"/>
      <c r="D65" s="104"/>
      <c r="E65" s="104"/>
      <c r="F65" s="104"/>
      <c r="G65" s="103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96" s="5" customFormat="1" ht="13.15" customHeight="1" x14ac:dyDescent="0.25">
      <c r="A66" s="48"/>
      <c r="B66" s="106" t="s">
        <v>25</v>
      </c>
      <c r="C66" s="112">
        <f t="shared" ref="C66:R66" si="14">SUM(C59:C65)</f>
        <v>615</v>
      </c>
      <c r="D66" s="107">
        <f t="shared" si="14"/>
        <v>19.443999999999999</v>
      </c>
      <c r="E66" s="107">
        <f t="shared" si="14"/>
        <v>27.530600000000007</v>
      </c>
      <c r="F66" s="107">
        <f t="shared" si="14"/>
        <v>77.531999999999996</v>
      </c>
      <c r="G66" s="107">
        <f t="shared" si="14"/>
        <v>635.67939999999999</v>
      </c>
      <c r="H66" s="107">
        <f t="shared" si="14"/>
        <v>0.38400000000000001</v>
      </c>
      <c r="I66" s="107">
        <f t="shared" si="14"/>
        <v>0.39229999999999998</v>
      </c>
      <c r="J66" s="107">
        <f t="shared" si="14"/>
        <v>31.769500000000001</v>
      </c>
      <c r="K66" s="107">
        <f t="shared" si="14"/>
        <v>69.363</v>
      </c>
      <c r="L66" s="107">
        <f t="shared" si="14"/>
        <v>1.1400000000000001</v>
      </c>
      <c r="M66" s="107">
        <f t="shared" si="14"/>
        <v>233.56629999999998</v>
      </c>
      <c r="N66" s="107">
        <f t="shared" si="14"/>
        <v>293.46399999999994</v>
      </c>
      <c r="O66" s="107">
        <f t="shared" si="14"/>
        <v>81.810999999999993</v>
      </c>
      <c r="P66" s="107">
        <f t="shared" si="14"/>
        <v>5.2387000000000006</v>
      </c>
      <c r="Q66" s="107">
        <f t="shared" si="14"/>
        <v>1.9949999999999999</v>
      </c>
      <c r="R66" s="107">
        <f t="shared" si="14"/>
        <v>0.01</v>
      </c>
      <c r="S66" s="4"/>
      <c r="T66" s="4"/>
      <c r="U66" s="4"/>
      <c r="V66" s="4"/>
      <c r="W66" s="4"/>
      <c r="X66" s="4"/>
    </row>
    <row r="67" spans="1:96" ht="13.15" customHeight="1" x14ac:dyDescent="0.25">
      <c r="A67" s="59"/>
      <c r="B67" s="120"/>
      <c r="C67" s="102"/>
      <c r="D67" s="109"/>
      <c r="E67" s="109"/>
      <c r="F67" s="109"/>
      <c r="G67" s="103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4"/>
      <c r="T67" s="4"/>
      <c r="U67" s="4"/>
      <c r="V67" s="4"/>
      <c r="W67" s="4"/>
      <c r="X67" s="4"/>
    </row>
    <row r="68" spans="1:96" ht="13.15" customHeight="1" x14ac:dyDescent="0.25">
      <c r="A68" s="153" t="s">
        <v>153</v>
      </c>
      <c r="B68" s="154"/>
      <c r="C68" s="99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4"/>
      <c r="T68" s="4"/>
      <c r="U68" s="4"/>
      <c r="V68" s="4"/>
      <c r="W68" s="4"/>
      <c r="X68" s="4"/>
    </row>
    <row r="69" spans="1:96" s="4" customFormat="1" ht="13.15" customHeight="1" x14ac:dyDescent="0.25">
      <c r="A69" s="71">
        <v>70</v>
      </c>
      <c r="B69" s="114" t="s">
        <v>154</v>
      </c>
      <c r="C69" s="115">
        <v>80</v>
      </c>
      <c r="D69" s="103">
        <v>0.4</v>
      </c>
      <c r="E69" s="103">
        <v>0.05</v>
      </c>
      <c r="F69" s="103">
        <v>0.85</v>
      </c>
      <c r="G69" s="103">
        <v>5.45</v>
      </c>
      <c r="H69" s="103">
        <v>0.01</v>
      </c>
      <c r="I69" s="103">
        <v>0.05</v>
      </c>
      <c r="J69" s="103">
        <v>1.75</v>
      </c>
      <c r="K69" s="103">
        <v>0</v>
      </c>
      <c r="L69" s="103">
        <v>0.05</v>
      </c>
      <c r="M69" s="103">
        <v>11.5</v>
      </c>
      <c r="N69" s="103">
        <v>12</v>
      </c>
      <c r="O69" s="103">
        <v>7</v>
      </c>
      <c r="P69" s="103">
        <v>0.3</v>
      </c>
      <c r="Q69" s="104">
        <v>0</v>
      </c>
      <c r="R69" s="104">
        <v>0</v>
      </c>
    </row>
    <row r="70" spans="1:96" s="17" customFormat="1" ht="13.15" customHeight="1" x14ac:dyDescent="0.2">
      <c r="A70" s="59" t="s">
        <v>165</v>
      </c>
      <c r="B70" s="98" t="s">
        <v>112</v>
      </c>
      <c r="C70" s="102">
        <v>100</v>
      </c>
      <c r="D70" s="104">
        <f>15.8*0.5</f>
        <v>7.9</v>
      </c>
      <c r="E70" s="104">
        <f>17.38*0.5</f>
        <v>8.69</v>
      </c>
      <c r="F70" s="104">
        <v>3.2</v>
      </c>
      <c r="G70" s="103">
        <f t="shared" si="13"/>
        <v>122.61</v>
      </c>
      <c r="H70" s="104">
        <v>0.09</v>
      </c>
      <c r="I70" s="104">
        <v>0.2</v>
      </c>
      <c r="J70" s="104">
        <v>6.3</v>
      </c>
      <c r="K70" s="104">
        <v>0</v>
      </c>
      <c r="L70" s="104">
        <v>1</v>
      </c>
      <c r="M70" s="104">
        <v>34.5</v>
      </c>
      <c r="N70" s="104">
        <v>230.5</v>
      </c>
      <c r="O70" s="104">
        <v>38.4</v>
      </c>
      <c r="P70" s="104">
        <v>3.9</v>
      </c>
      <c r="Q70" s="104">
        <v>4.4000000000000004</v>
      </c>
      <c r="R70" s="104">
        <v>0.104</v>
      </c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6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</row>
    <row r="71" spans="1:96" s="4" customFormat="1" ht="13.15" customHeight="1" x14ac:dyDescent="0.25">
      <c r="A71" s="42"/>
      <c r="B71" s="98" t="s">
        <v>128</v>
      </c>
      <c r="C71" s="105">
        <v>180</v>
      </c>
      <c r="D71" s="103">
        <v>8.85</v>
      </c>
      <c r="E71" s="103">
        <v>5.15</v>
      </c>
      <c r="F71" s="103">
        <v>49.8</v>
      </c>
      <c r="G71" s="103">
        <f t="shared" si="13"/>
        <v>280.95</v>
      </c>
      <c r="H71" s="103">
        <v>7.0000000000000007E-2</v>
      </c>
      <c r="I71" s="103">
        <v>4.1000000000000002E-2</v>
      </c>
      <c r="J71" s="103">
        <v>0</v>
      </c>
      <c r="K71" s="103">
        <v>6.7</v>
      </c>
      <c r="L71" s="103">
        <v>0.217</v>
      </c>
      <c r="M71" s="103">
        <v>9.8000000000000007</v>
      </c>
      <c r="N71" s="103">
        <v>50.3</v>
      </c>
      <c r="O71" s="103">
        <v>50.8</v>
      </c>
      <c r="P71" s="103">
        <v>4.67</v>
      </c>
      <c r="Q71" s="104">
        <v>0.52400000000000002</v>
      </c>
      <c r="R71" s="104">
        <v>8.0000000000000002E-3</v>
      </c>
    </row>
    <row r="72" spans="1:96" s="4" customFormat="1" ht="13.15" customHeight="1" x14ac:dyDescent="0.25">
      <c r="A72" s="42">
        <v>382</v>
      </c>
      <c r="B72" s="98" t="s">
        <v>176</v>
      </c>
      <c r="C72" s="105">
        <v>200</v>
      </c>
      <c r="D72" s="104">
        <v>4.0780000000000003</v>
      </c>
      <c r="E72" s="104">
        <v>3.5439999999999996</v>
      </c>
      <c r="F72" s="104">
        <v>17.577999999999999</v>
      </c>
      <c r="G72" s="103">
        <f t="shared" si="13"/>
        <v>118.52</v>
      </c>
      <c r="H72" s="104">
        <v>5.6000000000000008E-2</v>
      </c>
      <c r="I72" s="104">
        <v>0.188</v>
      </c>
      <c r="J72" s="104">
        <v>1.5880000000000001</v>
      </c>
      <c r="K72" s="104">
        <v>24.4</v>
      </c>
      <c r="L72" s="104">
        <v>0.4</v>
      </c>
      <c r="M72" s="104">
        <v>152.22</v>
      </c>
      <c r="N72" s="104">
        <v>124.55999999999999</v>
      </c>
      <c r="O72" s="104">
        <v>21.34</v>
      </c>
      <c r="P72" s="104">
        <v>0.47800000000000004</v>
      </c>
      <c r="Q72" s="104">
        <v>1.01</v>
      </c>
      <c r="R72" s="104">
        <v>1.2999999999999999E-3</v>
      </c>
    </row>
    <row r="73" spans="1:96" s="4" customFormat="1" ht="13.15" customHeight="1" x14ac:dyDescent="0.25">
      <c r="A73" s="45"/>
      <c r="B73" s="98" t="s">
        <v>5</v>
      </c>
      <c r="C73" s="105">
        <v>30</v>
      </c>
      <c r="D73" s="98">
        <f>1.35*25/20</f>
        <v>1.6875</v>
      </c>
      <c r="E73" s="98">
        <f>0.17*25/20</f>
        <v>0.21249999999999999</v>
      </c>
      <c r="F73" s="98">
        <f>10.03*25/20</f>
        <v>12.537499999999998</v>
      </c>
      <c r="G73" s="103">
        <f>D73*4+E73*9+F73*4</f>
        <v>58.812499999999993</v>
      </c>
      <c r="H73" s="98">
        <v>0.02</v>
      </c>
      <c r="I73" s="98">
        <v>0</v>
      </c>
      <c r="J73" s="98">
        <v>0</v>
      </c>
      <c r="K73" s="98">
        <v>0</v>
      </c>
      <c r="L73" s="98">
        <v>0.26</v>
      </c>
      <c r="M73" s="98">
        <v>4.5999999999999996</v>
      </c>
      <c r="N73" s="98">
        <v>17.399999999999999</v>
      </c>
      <c r="O73" s="98">
        <v>6.6</v>
      </c>
      <c r="P73" s="98">
        <v>0.22000000000000003</v>
      </c>
      <c r="Q73" s="98">
        <v>0.20799999999999999</v>
      </c>
      <c r="R73" s="98">
        <v>0.01</v>
      </c>
    </row>
    <row r="74" spans="1:96" s="4" customFormat="1" ht="13.15" customHeight="1" x14ac:dyDescent="0.25">
      <c r="A74" s="42"/>
      <c r="B74" s="98" t="s">
        <v>4</v>
      </c>
      <c r="C74" s="105">
        <v>30</v>
      </c>
      <c r="D74" s="104">
        <v>1.4</v>
      </c>
      <c r="E74" s="104">
        <v>0.28000000000000003</v>
      </c>
      <c r="F74" s="104">
        <v>12.35</v>
      </c>
      <c r="G74" s="103">
        <f t="shared" si="13"/>
        <v>57.519999999999996</v>
      </c>
      <c r="H74" s="104">
        <v>0.03</v>
      </c>
      <c r="I74" s="104">
        <v>0</v>
      </c>
      <c r="J74" s="104">
        <v>0</v>
      </c>
      <c r="K74" s="104">
        <v>0</v>
      </c>
      <c r="L74" s="104">
        <v>0.23</v>
      </c>
      <c r="M74" s="104">
        <v>5.75</v>
      </c>
      <c r="N74" s="104">
        <v>26.5</v>
      </c>
      <c r="O74" s="104">
        <v>6.25</v>
      </c>
      <c r="P74" s="104">
        <v>0.78</v>
      </c>
      <c r="Q74" s="104">
        <v>0.28499999999999998</v>
      </c>
      <c r="R74" s="104">
        <v>0</v>
      </c>
    </row>
    <row r="75" spans="1:96" ht="13.15" customHeight="1" x14ac:dyDescent="0.25">
      <c r="A75" s="42"/>
      <c r="B75" s="104"/>
      <c r="C75" s="105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4"/>
      <c r="T75" s="4"/>
      <c r="U75" s="4"/>
      <c r="V75" s="4"/>
      <c r="W75" s="4"/>
      <c r="X75" s="4"/>
    </row>
    <row r="76" spans="1:96" ht="13.15" customHeight="1" x14ac:dyDescent="0.25">
      <c r="A76" s="48"/>
      <c r="B76" s="111" t="s">
        <v>25</v>
      </c>
      <c r="C76" s="112">
        <f t="shared" ref="C76:R76" si="15">SUM(C69:C75)</f>
        <v>620</v>
      </c>
      <c r="D76" s="107">
        <f t="shared" si="15"/>
        <v>24.315499999999997</v>
      </c>
      <c r="E76" s="107">
        <f t="shared" si="15"/>
        <v>17.926500000000001</v>
      </c>
      <c r="F76" s="107">
        <f t="shared" si="15"/>
        <v>96.315499999999986</v>
      </c>
      <c r="G76" s="107">
        <f t="shared" si="15"/>
        <v>643.86249999999995</v>
      </c>
      <c r="H76" s="107">
        <f t="shared" si="15"/>
        <v>0.27599999999999997</v>
      </c>
      <c r="I76" s="107">
        <f t="shared" si="15"/>
        <v>0.47899999999999998</v>
      </c>
      <c r="J76" s="107">
        <f t="shared" si="15"/>
        <v>9.6380000000000017</v>
      </c>
      <c r="K76" s="107">
        <f t="shared" si="15"/>
        <v>31.099999999999998</v>
      </c>
      <c r="L76" s="107">
        <f t="shared" si="15"/>
        <v>2.1570000000000005</v>
      </c>
      <c r="M76" s="107">
        <f t="shared" si="15"/>
        <v>218.36999999999998</v>
      </c>
      <c r="N76" s="107">
        <f t="shared" si="15"/>
        <v>461.26</v>
      </c>
      <c r="O76" s="107">
        <f t="shared" si="15"/>
        <v>130.38999999999999</v>
      </c>
      <c r="P76" s="107">
        <f t="shared" si="15"/>
        <v>10.348000000000001</v>
      </c>
      <c r="Q76" s="107">
        <f t="shared" si="15"/>
        <v>6.4270000000000005</v>
      </c>
      <c r="R76" s="107">
        <f t="shared" si="15"/>
        <v>0.12329999999999998</v>
      </c>
      <c r="S76" s="4"/>
      <c r="T76" s="4"/>
      <c r="U76" s="4"/>
      <c r="V76" s="4"/>
      <c r="W76" s="4"/>
      <c r="X76" s="4"/>
    </row>
    <row r="77" spans="1:96" s="5" customFormat="1" ht="13.15" customHeight="1" x14ac:dyDescent="0.25">
      <c r="A77" s="61"/>
      <c r="B77" s="113"/>
      <c r="C77" s="102"/>
      <c r="D77" s="109"/>
      <c r="E77" s="109"/>
      <c r="F77" s="109"/>
      <c r="G77" s="103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4"/>
      <c r="T77" s="4"/>
      <c r="U77" s="4"/>
      <c r="V77" s="4"/>
      <c r="W77" s="4"/>
      <c r="X77" s="4"/>
    </row>
    <row r="78" spans="1:96" ht="13.15" customHeight="1" x14ac:dyDescent="0.25">
      <c r="A78" s="153" t="s">
        <v>155</v>
      </c>
      <c r="B78" s="154"/>
      <c r="C78" s="99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4"/>
      <c r="T78" s="4"/>
      <c r="U78" s="4"/>
      <c r="V78" s="4"/>
      <c r="W78" s="4"/>
      <c r="X78" s="4"/>
    </row>
    <row r="79" spans="1:96" ht="13.15" customHeight="1" x14ac:dyDescent="0.25">
      <c r="A79" s="59">
        <v>133</v>
      </c>
      <c r="B79" s="98" t="s">
        <v>177</v>
      </c>
      <c r="C79" s="102">
        <v>80</v>
      </c>
      <c r="D79" s="104">
        <v>1.7</v>
      </c>
      <c r="E79" s="104">
        <v>2.5</v>
      </c>
      <c r="F79" s="104">
        <v>9.3000000000000007</v>
      </c>
      <c r="G79" s="103">
        <f t="shared" si="13"/>
        <v>66.5</v>
      </c>
      <c r="H79" s="104">
        <v>0.04</v>
      </c>
      <c r="I79" s="104">
        <v>0.02</v>
      </c>
      <c r="J79" s="104">
        <v>2.75</v>
      </c>
      <c r="K79" s="104">
        <v>6.0000000000000001E-3</v>
      </c>
      <c r="L79" s="104">
        <v>0.04</v>
      </c>
      <c r="M79" s="104">
        <v>1.5</v>
      </c>
      <c r="N79" s="104">
        <v>38.5</v>
      </c>
      <c r="O79" s="104">
        <v>13</v>
      </c>
      <c r="P79" s="104">
        <v>0.22</v>
      </c>
      <c r="Q79" s="104">
        <v>0.31</v>
      </c>
      <c r="R79" s="104">
        <v>0</v>
      </c>
      <c r="S79" s="4"/>
      <c r="T79" s="4"/>
      <c r="U79" s="4"/>
      <c r="V79" s="4"/>
      <c r="W79" s="4"/>
      <c r="X79" s="4"/>
    </row>
    <row r="80" spans="1:96" s="4" customFormat="1" ht="13.15" customHeight="1" x14ac:dyDescent="0.25">
      <c r="A80" s="42" t="s">
        <v>166</v>
      </c>
      <c r="B80" s="104" t="s">
        <v>178</v>
      </c>
      <c r="C80" s="105">
        <v>100</v>
      </c>
      <c r="D80" s="98">
        <v>13.137</v>
      </c>
      <c r="E80" s="98">
        <v>9.1204999999999998</v>
      </c>
      <c r="F80" s="98">
        <v>0.66700000000000004</v>
      </c>
      <c r="G80" s="103">
        <f t="shared" si="13"/>
        <v>137.3005</v>
      </c>
      <c r="H80" s="98">
        <v>0.10150000000000001</v>
      </c>
      <c r="I80" s="98">
        <v>8.6999999999999994E-2</v>
      </c>
      <c r="J80" s="98">
        <v>0.8264999999999999</v>
      </c>
      <c r="K80" s="98">
        <v>35.524999999999999</v>
      </c>
      <c r="L80" s="98">
        <v>0</v>
      </c>
      <c r="M80" s="98">
        <v>40.802999999999997</v>
      </c>
      <c r="N80" s="98">
        <v>122.96</v>
      </c>
      <c r="O80" s="98">
        <v>9.6859999999999999</v>
      </c>
      <c r="P80" s="98">
        <v>0.78300000000000003</v>
      </c>
      <c r="Q80" s="104">
        <v>0.28999999999999998</v>
      </c>
      <c r="R80" s="104">
        <v>0</v>
      </c>
    </row>
    <row r="81" spans="1:38" s="4" customFormat="1" ht="13.15" customHeight="1" x14ac:dyDescent="0.25">
      <c r="A81" s="42">
        <v>125</v>
      </c>
      <c r="B81" s="98" t="s">
        <v>81</v>
      </c>
      <c r="C81" s="105">
        <v>180</v>
      </c>
      <c r="D81" s="98">
        <v>2.8683999999999998</v>
      </c>
      <c r="E81" s="98">
        <v>5.6231999999999998</v>
      </c>
      <c r="F81" s="98">
        <v>19.8658</v>
      </c>
      <c r="G81" s="103">
        <f t="shared" si="13"/>
        <v>141.54559999999998</v>
      </c>
      <c r="H81" s="98">
        <v>0.15620000000000001</v>
      </c>
      <c r="I81" s="98">
        <v>9.9400000000000002E-2</v>
      </c>
      <c r="J81" s="98">
        <v>20.476399999999998</v>
      </c>
      <c r="K81" s="98">
        <v>28.4</v>
      </c>
      <c r="L81" s="98">
        <v>0</v>
      </c>
      <c r="M81" s="98">
        <v>19.397199999999998</v>
      </c>
      <c r="N81" s="98">
        <v>79.221800000000002</v>
      </c>
      <c r="O81" s="98">
        <v>28.854399999999998</v>
      </c>
      <c r="P81" s="98">
        <v>1.1643999999999999</v>
      </c>
      <c r="Q81" s="104">
        <v>0.40500000000000003</v>
      </c>
      <c r="R81" s="104">
        <v>0</v>
      </c>
    </row>
    <row r="82" spans="1:38" s="169" customFormat="1" ht="12" customHeight="1" x14ac:dyDescent="0.2">
      <c r="A82" s="163" t="s">
        <v>184</v>
      </c>
      <c r="B82" s="164" t="s">
        <v>185</v>
      </c>
      <c r="C82" s="164">
        <v>200</v>
      </c>
      <c r="D82" s="165">
        <v>2.9</v>
      </c>
      <c r="E82" s="165">
        <v>2.5</v>
      </c>
      <c r="F82" s="165">
        <v>14.7</v>
      </c>
      <c r="G82" s="98">
        <f t="shared" ref="G82" si="16">F82*4+E82*9+D82*4</f>
        <v>92.899999999999991</v>
      </c>
      <c r="H82" s="165">
        <v>0.02</v>
      </c>
      <c r="I82" s="165">
        <v>0.13</v>
      </c>
      <c r="J82" s="165">
        <v>0.6</v>
      </c>
      <c r="K82" s="165">
        <v>0.1</v>
      </c>
      <c r="L82" s="165">
        <v>0.1</v>
      </c>
      <c r="M82" s="165">
        <v>120.3</v>
      </c>
      <c r="N82" s="165">
        <v>90</v>
      </c>
      <c r="O82" s="165">
        <v>14</v>
      </c>
      <c r="P82" s="165">
        <v>0.13</v>
      </c>
      <c r="Q82" s="165">
        <v>0.4</v>
      </c>
      <c r="R82" s="165">
        <v>0</v>
      </c>
      <c r="S82" s="166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8"/>
    </row>
    <row r="83" spans="1:38" s="4" customFormat="1" ht="13.15" customHeight="1" x14ac:dyDescent="0.25">
      <c r="A83" s="42"/>
      <c r="B83" s="98" t="s">
        <v>4</v>
      </c>
      <c r="C83" s="105">
        <v>35</v>
      </c>
      <c r="D83" s="104">
        <v>1.4</v>
      </c>
      <c r="E83" s="104">
        <v>0.28000000000000003</v>
      </c>
      <c r="F83" s="104">
        <v>12.35</v>
      </c>
      <c r="G83" s="103">
        <f t="shared" si="13"/>
        <v>57.519999999999996</v>
      </c>
      <c r="H83" s="104">
        <v>0.03</v>
      </c>
      <c r="I83" s="104">
        <v>0</v>
      </c>
      <c r="J83" s="104">
        <v>0</v>
      </c>
      <c r="K83" s="104">
        <v>0</v>
      </c>
      <c r="L83" s="104">
        <v>0.23</v>
      </c>
      <c r="M83" s="104">
        <v>5.75</v>
      </c>
      <c r="N83" s="104">
        <v>26.5</v>
      </c>
      <c r="O83" s="104">
        <v>6.25</v>
      </c>
      <c r="P83" s="104">
        <v>0.78</v>
      </c>
      <c r="Q83" s="104">
        <v>0.28499999999999998</v>
      </c>
      <c r="R83" s="104">
        <v>0</v>
      </c>
    </row>
    <row r="84" spans="1:38" ht="13.15" customHeight="1" x14ac:dyDescent="0.25">
      <c r="A84" s="42"/>
      <c r="B84" s="104" t="s">
        <v>182</v>
      </c>
      <c r="C84" s="102">
        <v>50</v>
      </c>
      <c r="D84" s="104">
        <v>4.7</v>
      </c>
      <c r="E84" s="104">
        <v>5.6</v>
      </c>
      <c r="F84" s="104">
        <v>33.299999999999997</v>
      </c>
      <c r="G84" s="103">
        <f t="shared" si="13"/>
        <v>202.39999999999998</v>
      </c>
      <c r="H84" s="104">
        <v>0.06</v>
      </c>
      <c r="I84" s="104">
        <v>0.04</v>
      </c>
      <c r="J84" s="104">
        <v>0</v>
      </c>
      <c r="K84" s="104">
        <v>11.4</v>
      </c>
      <c r="L84" s="104">
        <v>2.4</v>
      </c>
      <c r="M84" s="104">
        <v>18.600000000000001</v>
      </c>
      <c r="N84" s="104">
        <v>53.4</v>
      </c>
      <c r="O84" s="104">
        <v>7.8</v>
      </c>
      <c r="P84" s="104">
        <v>0.78</v>
      </c>
      <c r="Q84" s="104">
        <v>0</v>
      </c>
      <c r="R84" s="104">
        <v>0</v>
      </c>
      <c r="S84" s="4"/>
      <c r="T84" s="4"/>
      <c r="U84" s="4"/>
      <c r="V84" s="4"/>
      <c r="W84" s="4"/>
      <c r="X84" s="4"/>
    </row>
    <row r="85" spans="1:38" ht="13.15" customHeight="1" x14ac:dyDescent="0.25">
      <c r="A85" s="48"/>
      <c r="B85" s="111" t="s">
        <v>25</v>
      </c>
      <c r="C85" s="112">
        <f t="shared" ref="C85:R85" si="17">SUM(C79:C84)</f>
        <v>645</v>
      </c>
      <c r="D85" s="107">
        <f t="shared" si="17"/>
        <v>26.705399999999997</v>
      </c>
      <c r="E85" s="107">
        <f t="shared" si="17"/>
        <v>25.623699999999999</v>
      </c>
      <c r="F85" s="107">
        <f t="shared" si="17"/>
        <v>90.182799999999986</v>
      </c>
      <c r="G85" s="107">
        <f t="shared" si="17"/>
        <v>698.16609999999991</v>
      </c>
      <c r="H85" s="107">
        <f t="shared" si="17"/>
        <v>0.40770000000000001</v>
      </c>
      <c r="I85" s="107">
        <f t="shared" si="17"/>
        <v>0.37640000000000001</v>
      </c>
      <c r="J85" s="107">
        <f t="shared" si="17"/>
        <v>24.652899999999999</v>
      </c>
      <c r="K85" s="107">
        <f t="shared" si="17"/>
        <v>75.430999999999997</v>
      </c>
      <c r="L85" s="107">
        <f t="shared" si="17"/>
        <v>2.77</v>
      </c>
      <c r="M85" s="107">
        <f t="shared" si="17"/>
        <v>206.3502</v>
      </c>
      <c r="N85" s="107">
        <f t="shared" si="17"/>
        <v>410.58179999999993</v>
      </c>
      <c r="O85" s="107">
        <f t="shared" si="17"/>
        <v>79.590400000000002</v>
      </c>
      <c r="P85" s="107">
        <f t="shared" si="17"/>
        <v>3.8574000000000002</v>
      </c>
      <c r="Q85" s="107">
        <f t="shared" si="17"/>
        <v>1.6899999999999997</v>
      </c>
      <c r="R85" s="107">
        <f t="shared" si="17"/>
        <v>0</v>
      </c>
      <c r="S85" s="4"/>
      <c r="T85" s="4"/>
      <c r="U85" s="4"/>
      <c r="V85" s="4"/>
      <c r="W85" s="4"/>
      <c r="X85" s="4"/>
    </row>
    <row r="86" spans="1:38" ht="13.15" customHeight="1" x14ac:dyDescent="0.25">
      <c r="A86" s="61"/>
      <c r="B86" s="116"/>
      <c r="C86" s="102"/>
      <c r="D86" s="109"/>
      <c r="E86" s="109"/>
      <c r="F86" s="109"/>
      <c r="G86" s="103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4"/>
      <c r="T86" s="4"/>
      <c r="U86" s="4"/>
      <c r="V86" s="4"/>
      <c r="W86" s="4"/>
      <c r="X86" s="4"/>
    </row>
    <row r="87" spans="1:38" s="10" customFormat="1" ht="13.15" customHeight="1" x14ac:dyDescent="0.25">
      <c r="A87" s="153" t="s">
        <v>156</v>
      </c>
      <c r="B87" s="154"/>
      <c r="C87" s="99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4"/>
      <c r="T87" s="4"/>
      <c r="U87" s="4"/>
      <c r="V87" s="4"/>
      <c r="W87" s="4"/>
      <c r="X87" s="4"/>
    </row>
    <row r="88" spans="1:38" s="4" customFormat="1" ht="13.15" customHeight="1" x14ac:dyDescent="0.25">
      <c r="A88" s="42">
        <v>222</v>
      </c>
      <c r="B88" s="98" t="s">
        <v>79</v>
      </c>
      <c r="C88" s="105">
        <v>200</v>
      </c>
      <c r="D88" s="104">
        <f>9.1*2</f>
        <v>18.2</v>
      </c>
      <c r="E88" s="104">
        <v>16.920000000000002</v>
      </c>
      <c r="F88" s="104">
        <f>14.6*2</f>
        <v>29.2</v>
      </c>
      <c r="G88" s="103">
        <f t="shared" si="13"/>
        <v>341.88000000000005</v>
      </c>
      <c r="H88" s="104">
        <v>0.1</v>
      </c>
      <c r="I88" s="104">
        <v>0.26</v>
      </c>
      <c r="J88" s="104">
        <v>0.42</v>
      </c>
      <c r="K88" s="104">
        <v>83.8</v>
      </c>
      <c r="L88" s="104">
        <v>0</v>
      </c>
      <c r="M88" s="104">
        <v>170.72</v>
      </c>
      <c r="N88" s="104">
        <v>224.08</v>
      </c>
      <c r="O88" s="104">
        <v>29.82</v>
      </c>
      <c r="P88" s="104">
        <v>1.18</v>
      </c>
      <c r="Q88" s="104">
        <v>0.95799999999999996</v>
      </c>
      <c r="R88" s="104">
        <v>0</v>
      </c>
    </row>
    <row r="89" spans="1:38" s="4" customFormat="1" ht="13.15" customHeight="1" x14ac:dyDescent="0.25">
      <c r="A89" s="59"/>
      <c r="B89" s="98" t="s">
        <v>136</v>
      </c>
      <c r="C89" s="102">
        <v>30</v>
      </c>
      <c r="D89" s="103">
        <v>0.124</v>
      </c>
      <c r="E89" s="103">
        <v>0</v>
      </c>
      <c r="F89" s="103">
        <v>15.76</v>
      </c>
      <c r="G89" s="103">
        <f t="shared" si="13"/>
        <v>63.536000000000001</v>
      </c>
      <c r="H89" s="103">
        <v>4.7999999999999996E-3</v>
      </c>
      <c r="I89" s="103">
        <v>7.2000000000000008E-2</v>
      </c>
      <c r="J89" s="103">
        <v>0.96</v>
      </c>
      <c r="K89" s="103">
        <v>0</v>
      </c>
      <c r="L89" s="103">
        <v>0</v>
      </c>
      <c r="M89" s="103">
        <v>8.984</v>
      </c>
      <c r="N89" s="103">
        <v>7.4</v>
      </c>
      <c r="O89" s="103">
        <v>2.9039999999999999</v>
      </c>
      <c r="P89" s="103">
        <v>7.6799999999999993E-2</v>
      </c>
      <c r="Q89" s="104">
        <v>0.01</v>
      </c>
      <c r="R89" s="104">
        <v>0</v>
      </c>
    </row>
    <row r="90" spans="1:38" s="4" customFormat="1" ht="13.15" customHeight="1" x14ac:dyDescent="0.25">
      <c r="A90" s="42">
        <v>382</v>
      </c>
      <c r="B90" s="98" t="s">
        <v>7</v>
      </c>
      <c r="C90" s="105">
        <v>200</v>
      </c>
      <c r="D90" s="104">
        <v>4.0780000000000003</v>
      </c>
      <c r="E90" s="104">
        <v>3.5439999999999996</v>
      </c>
      <c r="F90" s="104">
        <v>17.577999999999999</v>
      </c>
      <c r="G90" s="103">
        <f t="shared" si="13"/>
        <v>118.52</v>
      </c>
      <c r="H90" s="104">
        <v>5.6000000000000008E-2</v>
      </c>
      <c r="I90" s="104">
        <v>0.188</v>
      </c>
      <c r="J90" s="104">
        <v>1.5880000000000001</v>
      </c>
      <c r="K90" s="104">
        <v>24.4</v>
      </c>
      <c r="L90" s="104">
        <v>0.4</v>
      </c>
      <c r="M90" s="104">
        <v>152.22</v>
      </c>
      <c r="N90" s="104">
        <v>124.55999999999999</v>
      </c>
      <c r="O90" s="104">
        <v>21.34</v>
      </c>
      <c r="P90" s="104">
        <v>0.47800000000000004</v>
      </c>
      <c r="Q90" s="104">
        <v>1.01</v>
      </c>
      <c r="R90" s="104">
        <v>1.2999999999999999E-3</v>
      </c>
    </row>
    <row r="91" spans="1:38" s="4" customFormat="1" ht="13.15" customHeight="1" x14ac:dyDescent="0.25">
      <c r="A91" s="42"/>
      <c r="B91" s="98" t="s">
        <v>5</v>
      </c>
      <c r="C91" s="105">
        <v>30</v>
      </c>
      <c r="D91" s="98">
        <f>2.7/2</f>
        <v>1.35</v>
      </c>
      <c r="E91" s="98">
        <f>0.34/2</f>
        <v>0.17</v>
      </c>
      <c r="F91" s="98">
        <f>20.06/2</f>
        <v>10.029999999999999</v>
      </c>
      <c r="G91" s="103">
        <f t="shared" si="13"/>
        <v>47.05</v>
      </c>
      <c r="H91" s="98">
        <v>0.02</v>
      </c>
      <c r="I91" s="98">
        <v>0</v>
      </c>
      <c r="J91" s="98">
        <v>0</v>
      </c>
      <c r="K91" s="98">
        <v>0</v>
      </c>
      <c r="L91" s="98">
        <v>0.26</v>
      </c>
      <c r="M91" s="98">
        <v>4.5999999999999996</v>
      </c>
      <c r="N91" s="98">
        <v>17.399999999999999</v>
      </c>
      <c r="O91" s="98">
        <v>6.6</v>
      </c>
      <c r="P91" s="98">
        <v>0.22000000000000003</v>
      </c>
      <c r="Q91" s="98">
        <v>0.21</v>
      </c>
      <c r="R91" s="98">
        <v>0.01</v>
      </c>
    </row>
    <row r="92" spans="1:38" s="4" customFormat="1" ht="13.15" customHeight="1" x14ac:dyDescent="0.25">
      <c r="A92" s="42">
        <v>338</v>
      </c>
      <c r="B92" s="98" t="s">
        <v>180</v>
      </c>
      <c r="C92" s="105">
        <v>50</v>
      </c>
      <c r="D92" s="104">
        <v>0.5</v>
      </c>
      <c r="E92" s="104">
        <v>0.5</v>
      </c>
      <c r="F92" s="104">
        <v>12.25</v>
      </c>
      <c r="G92" s="103">
        <f t="shared" si="13"/>
        <v>55.5</v>
      </c>
      <c r="H92" s="104">
        <v>3.3333333333333333E-2</v>
      </c>
      <c r="I92" s="104">
        <v>0</v>
      </c>
      <c r="J92" s="104">
        <v>12.5</v>
      </c>
      <c r="K92" s="104">
        <v>0</v>
      </c>
      <c r="L92" s="104">
        <v>0.25</v>
      </c>
      <c r="M92" s="104">
        <v>20</v>
      </c>
      <c r="N92" s="104">
        <v>13.75</v>
      </c>
      <c r="O92" s="104">
        <v>11.25</v>
      </c>
      <c r="P92" s="104">
        <v>2.75</v>
      </c>
      <c r="Q92" s="104">
        <v>0.125</v>
      </c>
      <c r="R92" s="104">
        <v>1.6666666666666668E-3</v>
      </c>
    </row>
    <row r="93" spans="1:38" s="4" customFormat="1" ht="13.15" customHeight="1" x14ac:dyDescent="0.25">
      <c r="A93" s="31"/>
      <c r="B93" s="122"/>
      <c r="C93" s="102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4"/>
      <c r="R93" s="104"/>
    </row>
    <row r="94" spans="1:38" s="4" customFormat="1" ht="13.15" customHeight="1" x14ac:dyDescent="0.25">
      <c r="A94" s="48"/>
      <c r="B94" s="106" t="s">
        <v>25</v>
      </c>
      <c r="C94" s="112">
        <f t="shared" ref="C94:R94" si="18">SUM(C88:C93)</f>
        <v>510</v>
      </c>
      <c r="D94" s="107">
        <f t="shared" si="18"/>
        <v>24.251999999999999</v>
      </c>
      <c r="E94" s="107">
        <f t="shared" si="18"/>
        <v>21.134000000000004</v>
      </c>
      <c r="F94" s="107">
        <f t="shared" si="18"/>
        <v>84.817999999999998</v>
      </c>
      <c r="G94" s="107">
        <f t="shared" si="18"/>
        <v>626.48599999999999</v>
      </c>
      <c r="H94" s="107">
        <f t="shared" si="18"/>
        <v>0.21413333333333331</v>
      </c>
      <c r="I94" s="107">
        <f t="shared" si="18"/>
        <v>0.52</v>
      </c>
      <c r="J94" s="107">
        <f t="shared" si="18"/>
        <v>15.468</v>
      </c>
      <c r="K94" s="107">
        <f t="shared" si="18"/>
        <v>108.19999999999999</v>
      </c>
      <c r="L94" s="107">
        <f t="shared" si="18"/>
        <v>0.91</v>
      </c>
      <c r="M94" s="107">
        <f t="shared" si="18"/>
        <v>356.524</v>
      </c>
      <c r="N94" s="107">
        <f t="shared" si="18"/>
        <v>387.19</v>
      </c>
      <c r="O94" s="107">
        <f t="shared" si="18"/>
        <v>71.914000000000016</v>
      </c>
      <c r="P94" s="107">
        <f t="shared" si="18"/>
        <v>4.7047999999999996</v>
      </c>
      <c r="Q94" s="107">
        <f t="shared" si="18"/>
        <v>2.3130000000000002</v>
      </c>
      <c r="R94" s="107">
        <f t="shared" si="18"/>
        <v>1.2966666666666668E-2</v>
      </c>
    </row>
    <row r="95" spans="1:38" ht="13.15" customHeight="1" x14ac:dyDescent="0.25">
      <c r="A95" s="123"/>
      <c r="B95" s="124"/>
      <c r="C95" s="125"/>
      <c r="D95" s="109"/>
      <c r="E95" s="109"/>
      <c r="F95" s="109"/>
      <c r="G95" s="103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4"/>
      <c r="T95" s="4"/>
      <c r="U95" s="4"/>
      <c r="V95" s="4"/>
      <c r="W95" s="4"/>
      <c r="X95" s="4"/>
    </row>
    <row r="96" spans="1:38" s="10" customFormat="1" ht="13.15" customHeight="1" x14ac:dyDescent="0.25">
      <c r="A96" s="13"/>
      <c r="B96" s="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19" ht="13.15" customHeight="1" x14ac:dyDescent="0.25">
      <c r="B97" s="12"/>
      <c r="C97" s="10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3.15" customHeight="1" x14ac:dyDescent="0.2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3.15" customHeight="1" x14ac:dyDescent="0.2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s="4" customFormat="1" ht="13.15" customHeight="1" x14ac:dyDescent="0.25">
      <c r="A100" s="14"/>
      <c r="B100" s="2"/>
      <c r="C100" s="1"/>
    </row>
    <row r="101" spans="1:19" s="4" customFormat="1" ht="13.15" customHeight="1" x14ac:dyDescent="0.25">
      <c r="A101" s="14"/>
      <c r="B101" s="2"/>
      <c r="C101" s="1"/>
    </row>
    <row r="102" spans="1:19" s="4" customFormat="1" ht="13.15" customHeight="1" x14ac:dyDescent="0.25">
      <c r="A102" s="14"/>
      <c r="B102" s="11"/>
    </row>
    <row r="103" spans="1:19" s="4" customFormat="1" ht="13.15" customHeight="1" x14ac:dyDescent="0.25">
      <c r="A103" s="14"/>
      <c r="B103" s="11"/>
    </row>
    <row r="104" spans="1:19" s="4" customFormat="1" ht="13.15" customHeight="1" x14ac:dyDescent="0.25">
      <c r="A104" s="14"/>
      <c r="B104" s="11"/>
    </row>
    <row r="105" spans="1:19" s="4" customFormat="1" ht="13.15" customHeight="1" x14ac:dyDescent="0.25">
      <c r="A105" s="14"/>
      <c r="B105" s="11"/>
    </row>
    <row r="106" spans="1:19" ht="13.15" customHeight="1" x14ac:dyDescent="0.25">
      <c r="B106" s="1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3.15" customHeight="1" x14ac:dyDescent="0.25">
      <c r="B107" s="1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3.15" customHeight="1" x14ac:dyDescent="0.2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3.15" customHeight="1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3.15" customHeight="1" x14ac:dyDescent="0.2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3.15" customHeight="1" x14ac:dyDescent="0.2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3.15" customHeight="1" x14ac:dyDescent="0.2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4:19" ht="13.15" customHeight="1" x14ac:dyDescent="0.2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4:19" ht="13.15" customHeight="1" x14ac:dyDescent="0.2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4:19" ht="13.15" customHeight="1" x14ac:dyDescent="0.2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4:19" ht="13.15" customHeight="1" x14ac:dyDescent="0.2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19" ht="13.15" customHeight="1" x14ac:dyDescent="0.2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4:19" ht="13.15" customHeight="1" x14ac:dyDescent="0.2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4:19" ht="13.15" customHeight="1" x14ac:dyDescent="0.2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4:19" ht="13.15" customHeight="1" x14ac:dyDescent="0.2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4:19" ht="13.15" customHeight="1" x14ac:dyDescent="0.2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4:19" ht="13.15" customHeight="1" x14ac:dyDescent="0.2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4:19" ht="13.15" customHeight="1" x14ac:dyDescent="0.2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4:19" ht="13.15" customHeight="1" x14ac:dyDescent="0.2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19" ht="13.15" customHeight="1" x14ac:dyDescent="0.2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4:19" ht="13.15" customHeight="1" x14ac:dyDescent="0.2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19" ht="13.15" customHeight="1" x14ac:dyDescent="0.2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4:19" ht="13.15" customHeight="1" x14ac:dyDescent="0.2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4:19" ht="13.15" customHeight="1" x14ac:dyDescent="0.2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4:19" ht="13.15" customHeight="1" x14ac:dyDescent="0.2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4:19" ht="13.15" customHeight="1" x14ac:dyDescent="0.2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4:19" ht="13.15" customHeight="1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4:19" ht="13.15" customHeight="1" x14ac:dyDescent="0.2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4:19" ht="13.15" customHeight="1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4:19" ht="13.15" customHeight="1" x14ac:dyDescent="0.2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4:19" ht="13.15" customHeight="1" x14ac:dyDescent="0.2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4:19" ht="13.15" customHeight="1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4:19" ht="13.15" customHeight="1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4:19" ht="13.15" customHeight="1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4:19" ht="13.15" customHeight="1" x14ac:dyDescent="0.2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4:19" ht="13.15" customHeight="1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4:19" ht="13.15" customHeight="1" x14ac:dyDescent="0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4:19" ht="13.15" customHeight="1" x14ac:dyDescent="0.2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4:19" ht="13.15" customHeight="1" x14ac:dyDescent="0.2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4:19" ht="13.15" customHeight="1" x14ac:dyDescent="0.2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4:19" ht="13.15" customHeight="1" x14ac:dyDescent="0.2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4:19" ht="13.15" customHeight="1" x14ac:dyDescent="0.2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4:19" ht="13.15" customHeight="1" x14ac:dyDescent="0.2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4:19" ht="13.15" customHeight="1" x14ac:dyDescent="0.2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</sheetData>
  <mergeCells count="14">
    <mergeCell ref="A58:B58"/>
    <mergeCell ref="A68:B68"/>
    <mergeCell ref="A78:B78"/>
    <mergeCell ref="A87:B87"/>
    <mergeCell ref="A12:B12"/>
    <mergeCell ref="A22:B22"/>
    <mergeCell ref="A31:B31"/>
    <mergeCell ref="A40:B40"/>
    <mergeCell ref="A50:B50"/>
    <mergeCell ref="D2:F2"/>
    <mergeCell ref="G2:G3"/>
    <mergeCell ref="H2:L2"/>
    <mergeCell ref="M2:R2"/>
    <mergeCell ref="A3:B3"/>
  </mergeCells>
  <pageMargins left="0.62992125984251968" right="0.23622047244094491" top="0.74803149606299213" bottom="0.74803149606299213" header="0.31496062992125984" footer="0.31496062992125984"/>
  <pageSetup paperSize="9" scale="91" fitToHeight="0" orientation="landscape" r:id="rId1"/>
  <rowBreaks count="3" manualBreakCount="3">
    <brk id="30" max="17" man="1"/>
    <brk id="67" max="17" man="1"/>
    <brk id="9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29"/>
  <sheetViews>
    <sheetView zoomScale="90" zoomScaleNormal="90" workbookViewId="0">
      <pane ySplit="1" topLeftCell="A81" activePane="bottomLeft" state="frozen"/>
      <selection pane="bottomLeft" activeCell="H113" sqref="H113"/>
    </sheetView>
  </sheetViews>
  <sheetFormatPr defaultColWidth="4.28515625" defaultRowHeight="13.15" customHeight="1" x14ac:dyDescent="0.2"/>
  <cols>
    <col min="1" max="1" width="6.42578125" style="59" customWidth="1"/>
    <col min="2" max="2" width="36.42578125" style="36" customWidth="1"/>
    <col min="3" max="3" width="7.42578125" style="102" customWidth="1"/>
    <col min="4" max="4" width="5.42578125" style="36" customWidth="1"/>
    <col min="5" max="5" width="6.28515625" style="36" customWidth="1"/>
    <col min="6" max="7" width="7" style="36" customWidth="1"/>
    <col min="8" max="10" width="6" style="36" customWidth="1"/>
    <col min="11" max="11" width="6.140625" style="36" customWidth="1"/>
    <col min="12" max="12" width="7.28515625" style="36" customWidth="1"/>
    <col min="13" max="13" width="5.42578125" style="36" customWidth="1"/>
    <col min="14" max="14" width="5.85546875" style="36" customWidth="1"/>
    <col min="15" max="15" width="7" style="36" customWidth="1"/>
    <col min="16" max="16" width="6" style="36" customWidth="1"/>
    <col min="17" max="18" width="5.28515625" style="36" customWidth="1"/>
    <col min="19" max="19" width="6.5703125" style="36" customWidth="1"/>
    <col min="20" max="20" width="5.42578125" style="36" customWidth="1"/>
    <col min="21" max="21" width="4.5703125" style="36" customWidth="1"/>
    <col min="22" max="22" width="5.28515625" style="36" customWidth="1"/>
    <col min="23" max="23" width="5.42578125" style="36" customWidth="1"/>
    <col min="24" max="24" width="6" style="36" customWidth="1"/>
    <col min="25" max="25" width="5.28515625" style="36" customWidth="1"/>
    <col min="26" max="26" width="5.42578125" style="36" customWidth="1"/>
    <col min="27" max="28" width="5.140625" style="36" customWidth="1"/>
    <col min="29" max="29" width="5.5703125" style="36" bestFit="1" customWidth="1"/>
    <col min="30" max="30" width="6.28515625" style="36" customWidth="1"/>
    <col min="31" max="31" width="7.28515625" style="36" customWidth="1"/>
    <col min="32" max="32" width="6.140625" style="36" customWidth="1"/>
    <col min="33" max="33" width="6.140625" style="37" bestFit="1" customWidth="1"/>
    <col min="34" max="36" width="4.28515625" style="37"/>
    <col min="37" max="37" width="22.7109375" style="37" customWidth="1"/>
    <col min="38" max="38" width="5.28515625" style="37" customWidth="1"/>
    <col min="39" max="16384" width="4.28515625" style="37"/>
  </cols>
  <sheetData>
    <row r="1" spans="1:96" s="30" customFormat="1" ht="41.45" customHeight="1" x14ac:dyDescent="0.2">
      <c r="A1" s="24" t="s">
        <v>82</v>
      </c>
      <c r="B1" s="25" t="s">
        <v>8</v>
      </c>
      <c r="C1" s="128" t="s">
        <v>83</v>
      </c>
      <c r="D1" s="26" t="s">
        <v>15</v>
      </c>
      <c r="E1" s="26" t="s">
        <v>16</v>
      </c>
      <c r="F1" s="26" t="s">
        <v>18</v>
      </c>
      <c r="G1" s="26" t="s">
        <v>17</v>
      </c>
      <c r="H1" s="26" t="s">
        <v>56</v>
      </c>
      <c r="I1" s="26" t="s">
        <v>13</v>
      </c>
      <c r="J1" s="26" t="s">
        <v>70</v>
      </c>
      <c r="K1" s="26" t="s">
        <v>6</v>
      </c>
      <c r="L1" s="26" t="s">
        <v>158</v>
      </c>
      <c r="M1" s="26" t="s">
        <v>14</v>
      </c>
      <c r="N1" s="26" t="s">
        <v>9</v>
      </c>
      <c r="O1" s="26" t="s">
        <v>157</v>
      </c>
      <c r="P1" s="26" t="s">
        <v>10</v>
      </c>
      <c r="Q1" s="26" t="s">
        <v>11</v>
      </c>
      <c r="R1" s="26" t="s">
        <v>76</v>
      </c>
      <c r="S1" s="26" t="s">
        <v>78</v>
      </c>
      <c r="T1" s="26" t="s">
        <v>77</v>
      </c>
      <c r="U1" s="26" t="s">
        <v>43</v>
      </c>
      <c r="V1" s="26" t="s">
        <v>40</v>
      </c>
      <c r="W1" s="26" t="s">
        <v>24</v>
      </c>
      <c r="X1" s="26" t="s">
        <v>19</v>
      </c>
      <c r="Y1" s="26" t="s">
        <v>12</v>
      </c>
      <c r="Z1" s="26" t="s">
        <v>22</v>
      </c>
      <c r="AA1" s="26" t="s">
        <v>71</v>
      </c>
      <c r="AB1" s="26" t="s">
        <v>20</v>
      </c>
      <c r="AC1" s="26" t="s">
        <v>21</v>
      </c>
      <c r="AD1" s="26" t="s">
        <v>23</v>
      </c>
      <c r="AE1" s="26" t="s">
        <v>72</v>
      </c>
      <c r="AF1" s="27" t="s">
        <v>65</v>
      </c>
      <c r="AG1" s="27" t="s">
        <v>115</v>
      </c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</row>
    <row r="2" spans="1:96" s="29" customFormat="1" ht="13.15" customHeight="1" x14ac:dyDescent="0.2">
      <c r="A2" s="31"/>
      <c r="B2" s="32"/>
      <c r="C2" s="12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28"/>
      <c r="AG2" s="34"/>
    </row>
    <row r="3" spans="1:96" s="38" customFormat="1" ht="13.15" customHeight="1" x14ac:dyDescent="0.2">
      <c r="A3" s="159" t="s">
        <v>116</v>
      </c>
      <c r="B3" s="160"/>
      <c r="C3" s="99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6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</row>
    <row r="4" spans="1:96" ht="13.15" customHeight="1" x14ac:dyDescent="0.2">
      <c r="A4" s="39">
        <v>131</v>
      </c>
      <c r="B4" s="40" t="s">
        <v>104</v>
      </c>
      <c r="C4" s="102">
        <v>100</v>
      </c>
      <c r="D4" s="41"/>
      <c r="E4" s="41"/>
      <c r="F4" s="41"/>
      <c r="G4" s="41"/>
      <c r="H4" s="41"/>
      <c r="I4" s="41"/>
      <c r="J4" s="41">
        <v>80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>
        <v>3.3</v>
      </c>
      <c r="X4" s="41"/>
      <c r="Y4" s="41"/>
      <c r="Z4" s="41"/>
      <c r="AA4" s="41"/>
      <c r="AB4" s="41"/>
      <c r="AC4" s="41"/>
      <c r="AD4" s="41"/>
      <c r="AE4" s="41"/>
      <c r="AG4" s="36"/>
    </row>
    <row r="5" spans="1:96" s="44" customFormat="1" ht="13.15" customHeight="1" x14ac:dyDescent="0.2">
      <c r="A5" s="42">
        <v>212</v>
      </c>
      <c r="B5" s="36" t="s">
        <v>96</v>
      </c>
      <c r="C5" s="105">
        <v>200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>
        <v>50</v>
      </c>
      <c r="P5" s="43"/>
      <c r="Q5" s="43"/>
      <c r="R5" s="43">
        <v>43.5</v>
      </c>
      <c r="S5" s="43"/>
      <c r="T5" s="43"/>
      <c r="U5" s="43"/>
      <c r="V5" s="43"/>
      <c r="W5" s="43">
        <v>3</v>
      </c>
      <c r="X5" s="43"/>
      <c r="Y5" s="43">
        <v>120.5</v>
      </c>
      <c r="Z5" s="43"/>
      <c r="AA5" s="43"/>
      <c r="AB5" s="43"/>
      <c r="AC5" s="43"/>
      <c r="AD5" s="43"/>
      <c r="AE5" s="43"/>
      <c r="AF5" s="43"/>
      <c r="AG5" s="36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</row>
    <row r="6" spans="1:96" s="44" customFormat="1" ht="13.15" customHeight="1" x14ac:dyDescent="0.2">
      <c r="A6" s="42"/>
      <c r="B6" s="36" t="s">
        <v>94</v>
      </c>
      <c r="C6" s="105">
        <v>200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>
        <v>10</v>
      </c>
      <c r="AA6" s="43"/>
      <c r="AB6" s="43">
        <v>0.4</v>
      </c>
      <c r="AC6" s="43"/>
      <c r="AD6" s="43"/>
      <c r="AE6" s="43"/>
      <c r="AF6" s="43"/>
      <c r="AG6" s="36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</row>
    <row r="7" spans="1:96" s="44" customFormat="1" ht="13.15" customHeight="1" x14ac:dyDescent="0.2">
      <c r="A7" s="45"/>
      <c r="B7" s="36" t="s">
        <v>5</v>
      </c>
      <c r="C7" s="105">
        <v>50</v>
      </c>
      <c r="D7" s="43"/>
      <c r="E7" s="43">
        <v>50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36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</row>
    <row r="8" spans="1:96" ht="13.15" customHeight="1" x14ac:dyDescent="0.2">
      <c r="A8" s="46"/>
      <c r="B8" s="36" t="s">
        <v>4</v>
      </c>
      <c r="C8" s="105">
        <v>30</v>
      </c>
      <c r="D8" s="43">
        <v>30</v>
      </c>
      <c r="AG8" s="36"/>
    </row>
    <row r="9" spans="1:96" s="47" customFormat="1" ht="13.15" customHeight="1" x14ac:dyDescent="0.2">
      <c r="A9" s="42">
        <v>338</v>
      </c>
      <c r="B9" s="36" t="s">
        <v>107</v>
      </c>
      <c r="C9" s="105">
        <v>120</v>
      </c>
      <c r="D9" s="43"/>
      <c r="E9" s="43"/>
      <c r="F9" s="43"/>
      <c r="G9" s="43"/>
      <c r="H9" s="43"/>
      <c r="I9" s="43"/>
      <c r="J9" s="43"/>
      <c r="K9" s="43">
        <v>120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36"/>
      <c r="AG9" s="43"/>
    </row>
    <row r="10" spans="1:96" s="44" customFormat="1" ht="13.15" customHeight="1" x14ac:dyDescent="0.2">
      <c r="A10" s="42"/>
      <c r="B10" s="36"/>
      <c r="C10" s="105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36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</row>
    <row r="11" spans="1:96" s="52" customFormat="1" ht="13.15" customHeight="1" x14ac:dyDescent="0.2">
      <c r="A11" s="48"/>
      <c r="B11" s="49" t="s">
        <v>25</v>
      </c>
      <c r="C11" s="112">
        <f t="shared" ref="C11:AG11" si="0">SUM(C4:C10)</f>
        <v>700</v>
      </c>
      <c r="D11" s="50">
        <f t="shared" si="0"/>
        <v>30</v>
      </c>
      <c r="E11" s="50">
        <f t="shared" si="0"/>
        <v>50</v>
      </c>
      <c r="F11" s="50">
        <f t="shared" si="0"/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80</v>
      </c>
      <c r="K11" s="50">
        <f t="shared" si="0"/>
        <v>120</v>
      </c>
      <c r="L11" s="50">
        <f t="shared" si="0"/>
        <v>0</v>
      </c>
      <c r="M11" s="50">
        <f t="shared" si="0"/>
        <v>0</v>
      </c>
      <c r="N11" s="50">
        <f t="shared" si="0"/>
        <v>0</v>
      </c>
      <c r="O11" s="50">
        <f t="shared" si="0"/>
        <v>50</v>
      </c>
      <c r="P11" s="50">
        <f t="shared" si="0"/>
        <v>0</v>
      </c>
      <c r="Q11" s="50">
        <f t="shared" si="0"/>
        <v>0</v>
      </c>
      <c r="R11" s="50">
        <f t="shared" si="0"/>
        <v>43.5</v>
      </c>
      <c r="S11" s="50">
        <f t="shared" si="0"/>
        <v>0</v>
      </c>
      <c r="T11" s="50">
        <f t="shared" si="0"/>
        <v>0</v>
      </c>
      <c r="U11" s="50">
        <f t="shared" si="0"/>
        <v>0</v>
      </c>
      <c r="V11" s="50">
        <f t="shared" si="0"/>
        <v>0</v>
      </c>
      <c r="W11" s="50">
        <f t="shared" si="0"/>
        <v>6.3</v>
      </c>
      <c r="X11" s="50">
        <f t="shared" si="0"/>
        <v>0</v>
      </c>
      <c r="Y11" s="50">
        <f t="shared" si="0"/>
        <v>120.5</v>
      </c>
      <c r="Z11" s="50">
        <f t="shared" si="0"/>
        <v>10</v>
      </c>
      <c r="AA11" s="50">
        <f t="shared" si="0"/>
        <v>0</v>
      </c>
      <c r="AB11" s="50">
        <f t="shared" si="0"/>
        <v>0.4</v>
      </c>
      <c r="AC11" s="50">
        <f t="shared" si="0"/>
        <v>0</v>
      </c>
      <c r="AD11" s="50">
        <f t="shared" si="0"/>
        <v>0</v>
      </c>
      <c r="AE11" s="50">
        <f t="shared" si="0"/>
        <v>0</v>
      </c>
      <c r="AF11" s="50">
        <f t="shared" si="0"/>
        <v>0</v>
      </c>
      <c r="AG11" s="50">
        <f t="shared" si="0"/>
        <v>0</v>
      </c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</row>
    <row r="12" spans="1:96" s="51" customFormat="1" ht="13.15" customHeight="1" x14ac:dyDescent="0.2">
      <c r="A12" s="53"/>
      <c r="B12" s="54"/>
      <c r="C12" s="108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</row>
    <row r="13" spans="1:96" s="38" customFormat="1" ht="13.15" customHeight="1" x14ac:dyDescent="0.2">
      <c r="A13" s="157" t="s">
        <v>117</v>
      </c>
      <c r="B13" s="158"/>
      <c r="C13" s="130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36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</row>
    <row r="14" spans="1:96" s="47" customFormat="1" ht="13.15" customHeight="1" x14ac:dyDescent="0.2">
      <c r="A14" s="42">
        <v>52</v>
      </c>
      <c r="B14" s="43" t="s">
        <v>102</v>
      </c>
      <c r="C14" s="105">
        <v>100</v>
      </c>
      <c r="D14" s="43"/>
      <c r="E14" s="43"/>
      <c r="F14" s="43"/>
      <c r="G14" s="43"/>
      <c r="H14" s="43"/>
      <c r="I14" s="43"/>
      <c r="J14" s="43">
        <v>86.2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>
        <v>5</v>
      </c>
      <c r="Y14" s="43"/>
      <c r="Z14" s="43"/>
      <c r="AA14" s="43"/>
      <c r="AB14" s="43"/>
      <c r="AC14" s="43"/>
      <c r="AD14" s="43"/>
      <c r="AE14" s="43"/>
      <c r="AF14" s="36"/>
      <c r="AG14" s="43"/>
    </row>
    <row r="15" spans="1:96" s="44" customFormat="1" ht="13.15" customHeight="1" x14ac:dyDescent="0.2">
      <c r="A15" s="42" t="s">
        <v>124</v>
      </c>
      <c r="B15" s="36" t="s">
        <v>123</v>
      </c>
      <c r="C15" s="105">
        <v>100</v>
      </c>
      <c r="D15" s="43"/>
      <c r="E15" s="43">
        <v>9</v>
      </c>
      <c r="F15" s="43">
        <v>1</v>
      </c>
      <c r="G15" s="43"/>
      <c r="H15" s="43"/>
      <c r="I15" s="43"/>
      <c r="J15" s="43">
        <v>7</v>
      </c>
      <c r="K15" s="43"/>
      <c r="L15" s="43"/>
      <c r="M15" s="43"/>
      <c r="N15" s="43"/>
      <c r="O15" s="43"/>
      <c r="P15" s="43">
        <v>46.3</v>
      </c>
      <c r="Q15" s="43"/>
      <c r="R15" s="43">
        <v>16.3</v>
      </c>
      <c r="S15" s="43"/>
      <c r="T15" s="43"/>
      <c r="U15" s="43"/>
      <c r="V15" s="43"/>
      <c r="W15" s="43">
        <v>3</v>
      </c>
      <c r="X15" s="43"/>
      <c r="Y15" s="43"/>
      <c r="Z15" s="43"/>
      <c r="AA15" s="43"/>
      <c r="AB15" s="43"/>
      <c r="AC15" s="43"/>
      <c r="AD15" s="43"/>
      <c r="AE15" s="43"/>
      <c r="AF15" s="43"/>
      <c r="AG15" s="36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</row>
    <row r="16" spans="1:96" s="44" customFormat="1" ht="13.15" customHeight="1" x14ac:dyDescent="0.2">
      <c r="A16" s="58"/>
      <c r="B16" s="36" t="s">
        <v>164</v>
      </c>
      <c r="C16" s="105">
        <v>180</v>
      </c>
      <c r="D16" s="43"/>
      <c r="E16" s="43"/>
      <c r="F16" s="43"/>
      <c r="G16" s="43">
        <f>25*1.5</f>
        <v>37.5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>
        <v>6</v>
      </c>
      <c r="X16" s="43"/>
      <c r="Y16" s="43"/>
      <c r="Z16" s="43"/>
      <c r="AA16" s="43"/>
      <c r="AB16" s="43"/>
      <c r="AC16" s="43"/>
      <c r="AD16" s="43"/>
      <c r="AE16" s="43"/>
      <c r="AF16" s="43"/>
      <c r="AG16" s="36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</row>
    <row r="17" spans="1:96" s="44" customFormat="1" ht="13.15" customHeight="1" x14ac:dyDescent="0.2">
      <c r="A17" s="42"/>
      <c r="B17" s="36" t="s">
        <v>108</v>
      </c>
      <c r="C17" s="105">
        <v>200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>
        <v>75</v>
      </c>
      <c r="S17" s="43"/>
      <c r="T17" s="43"/>
      <c r="U17" s="43"/>
      <c r="V17" s="43"/>
      <c r="W17" s="43"/>
      <c r="X17" s="43"/>
      <c r="Y17" s="43"/>
      <c r="Z17" s="43">
        <v>8</v>
      </c>
      <c r="AA17" s="43"/>
      <c r="AB17" s="43">
        <v>0.4</v>
      </c>
      <c r="AC17" s="43"/>
      <c r="AD17" s="43"/>
      <c r="AE17" s="43"/>
      <c r="AF17" s="43"/>
      <c r="AG17" s="36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</row>
    <row r="18" spans="1:96" s="44" customFormat="1" ht="13.15" customHeight="1" x14ac:dyDescent="0.2">
      <c r="A18" s="42"/>
      <c r="B18" s="36" t="s">
        <v>5</v>
      </c>
      <c r="C18" s="105">
        <v>30</v>
      </c>
      <c r="D18" s="43"/>
      <c r="E18" s="43">
        <v>30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36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</row>
    <row r="19" spans="1:96" s="44" customFormat="1" ht="13.15" customHeight="1" x14ac:dyDescent="0.2">
      <c r="A19" s="42"/>
      <c r="B19" s="36" t="s">
        <v>4</v>
      </c>
      <c r="C19" s="105">
        <v>30</v>
      </c>
      <c r="D19" s="43">
        <v>30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36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</row>
    <row r="20" spans="1:96" ht="13.15" customHeight="1" x14ac:dyDescent="0.2">
      <c r="B20" s="36" t="s">
        <v>126</v>
      </c>
      <c r="C20" s="105">
        <v>115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>
        <v>115</v>
      </c>
      <c r="AG20" s="36"/>
    </row>
    <row r="21" spans="1:96" ht="13.15" customHeight="1" x14ac:dyDescent="0.2">
      <c r="B21" s="43"/>
      <c r="C21" s="105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AG21" s="36"/>
    </row>
    <row r="22" spans="1:96" s="52" customFormat="1" ht="13.15" customHeight="1" x14ac:dyDescent="0.2">
      <c r="A22" s="48"/>
      <c r="B22" s="60" t="s">
        <v>25</v>
      </c>
      <c r="C22" s="112">
        <f>SUM(C14:C21)</f>
        <v>755</v>
      </c>
      <c r="D22" s="50">
        <f t="shared" ref="D22:AG22" si="1">SUM(D14:D21)</f>
        <v>30</v>
      </c>
      <c r="E22" s="50">
        <f t="shared" si="1"/>
        <v>39</v>
      </c>
      <c r="F22" s="50">
        <f t="shared" si="1"/>
        <v>1</v>
      </c>
      <c r="G22" s="50">
        <f t="shared" si="1"/>
        <v>37.5</v>
      </c>
      <c r="H22" s="50">
        <f t="shared" si="1"/>
        <v>0</v>
      </c>
      <c r="I22" s="50">
        <f t="shared" si="1"/>
        <v>0</v>
      </c>
      <c r="J22" s="50">
        <f t="shared" si="1"/>
        <v>93.2</v>
      </c>
      <c r="K22" s="50">
        <f t="shared" si="1"/>
        <v>0</v>
      </c>
      <c r="L22" s="50">
        <f t="shared" si="1"/>
        <v>0</v>
      </c>
      <c r="M22" s="50">
        <f t="shared" si="1"/>
        <v>0</v>
      </c>
      <c r="N22" s="50">
        <f t="shared" si="1"/>
        <v>0</v>
      </c>
      <c r="O22" s="50">
        <f t="shared" si="1"/>
        <v>0</v>
      </c>
      <c r="P22" s="50">
        <f t="shared" si="1"/>
        <v>46.3</v>
      </c>
      <c r="Q22" s="50">
        <f t="shared" si="1"/>
        <v>0</v>
      </c>
      <c r="R22" s="50">
        <f t="shared" si="1"/>
        <v>91.3</v>
      </c>
      <c r="S22" s="50">
        <f t="shared" si="1"/>
        <v>115</v>
      </c>
      <c r="T22" s="50">
        <f t="shared" si="1"/>
        <v>0</v>
      </c>
      <c r="U22" s="50">
        <f t="shared" si="1"/>
        <v>0</v>
      </c>
      <c r="V22" s="50">
        <f t="shared" si="1"/>
        <v>0</v>
      </c>
      <c r="W22" s="50">
        <f t="shared" si="1"/>
        <v>9</v>
      </c>
      <c r="X22" s="50">
        <f t="shared" si="1"/>
        <v>5</v>
      </c>
      <c r="Y22" s="50">
        <f t="shared" si="1"/>
        <v>0</v>
      </c>
      <c r="Z22" s="50">
        <f t="shared" si="1"/>
        <v>8</v>
      </c>
      <c r="AA22" s="50">
        <f t="shared" si="1"/>
        <v>0</v>
      </c>
      <c r="AB22" s="50">
        <f t="shared" si="1"/>
        <v>0.4</v>
      </c>
      <c r="AC22" s="50">
        <f t="shared" si="1"/>
        <v>0</v>
      </c>
      <c r="AD22" s="50">
        <f t="shared" si="1"/>
        <v>0</v>
      </c>
      <c r="AE22" s="50">
        <f t="shared" si="1"/>
        <v>0</v>
      </c>
      <c r="AF22" s="50">
        <f t="shared" si="1"/>
        <v>0</v>
      </c>
      <c r="AG22" s="50">
        <f t="shared" si="1"/>
        <v>0</v>
      </c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</row>
    <row r="23" spans="1:96" s="51" customFormat="1" ht="13.15" customHeight="1" x14ac:dyDescent="0.2">
      <c r="A23" s="61"/>
      <c r="B23" s="62"/>
      <c r="C23" s="10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56"/>
    </row>
    <row r="24" spans="1:96" s="38" customFormat="1" ht="13.15" customHeight="1" x14ac:dyDescent="0.2">
      <c r="A24" s="159" t="s">
        <v>118</v>
      </c>
      <c r="B24" s="160"/>
      <c r="C24" s="9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</row>
    <row r="25" spans="1:96" s="36" customFormat="1" ht="13.15" customHeight="1" x14ac:dyDescent="0.2">
      <c r="A25" s="63">
        <v>47</v>
      </c>
      <c r="B25" s="64" t="s">
        <v>103</v>
      </c>
      <c r="C25" s="102">
        <v>100</v>
      </c>
      <c r="J25" s="36">
        <v>72.8</v>
      </c>
      <c r="X25" s="36">
        <v>4</v>
      </c>
      <c r="Z25" s="36">
        <v>3.3</v>
      </c>
      <c r="AH25" s="65"/>
    </row>
    <row r="26" spans="1:96" s="47" customFormat="1" ht="13.15" customHeight="1" x14ac:dyDescent="0.2">
      <c r="A26" s="58">
        <v>258</v>
      </c>
      <c r="B26" s="41" t="s">
        <v>125</v>
      </c>
      <c r="C26" s="115">
        <v>200</v>
      </c>
      <c r="D26" s="43"/>
      <c r="E26" s="43"/>
      <c r="F26" s="43">
        <v>3</v>
      </c>
      <c r="G26" s="43"/>
      <c r="H26" s="43"/>
      <c r="I26" s="43">
        <v>94.2</v>
      </c>
      <c r="J26" s="43">
        <v>32</v>
      </c>
      <c r="K26" s="43"/>
      <c r="L26" s="43"/>
      <c r="M26" s="43"/>
      <c r="N26" s="43">
        <v>79</v>
      </c>
      <c r="O26" s="43"/>
      <c r="P26" s="43"/>
      <c r="Q26" s="36"/>
      <c r="R26" s="43"/>
      <c r="S26" s="43"/>
      <c r="T26" s="43"/>
      <c r="U26" s="43"/>
      <c r="V26" s="43">
        <v>8</v>
      </c>
      <c r="W26" s="43"/>
      <c r="X26" s="43">
        <v>6</v>
      </c>
      <c r="Y26" s="43"/>
      <c r="Z26" s="43"/>
      <c r="AA26" s="43"/>
      <c r="AB26" s="43"/>
      <c r="AC26" s="43"/>
      <c r="AD26" s="43"/>
      <c r="AE26" s="43"/>
      <c r="AF26" s="36"/>
      <c r="AG26" s="43"/>
    </row>
    <row r="27" spans="1:96" s="23" customFormat="1" ht="13.15" customHeight="1" x14ac:dyDescent="0.2">
      <c r="A27" s="67">
        <v>358</v>
      </c>
      <c r="B27" s="22" t="s">
        <v>114</v>
      </c>
      <c r="C27" s="105">
        <v>200</v>
      </c>
      <c r="D27" s="21"/>
      <c r="E27" s="21"/>
      <c r="F27" s="21"/>
      <c r="G27" s="21"/>
      <c r="H27" s="21"/>
      <c r="I27" s="21"/>
      <c r="J27" s="21"/>
      <c r="K27" s="21"/>
      <c r="L27" s="21"/>
      <c r="M27" s="21">
        <v>100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v>5</v>
      </c>
      <c r="AA27" s="21"/>
      <c r="AB27" s="21"/>
      <c r="AC27" s="21"/>
      <c r="AD27" s="21"/>
      <c r="AE27" s="21"/>
      <c r="AF27" s="21"/>
      <c r="AG27" s="22">
        <v>10</v>
      </c>
    </row>
    <row r="28" spans="1:96" s="44" customFormat="1" ht="13.15" customHeight="1" x14ac:dyDescent="0.2">
      <c r="A28" s="42"/>
      <c r="B28" s="36" t="s">
        <v>5</v>
      </c>
      <c r="C28" s="105">
        <v>25</v>
      </c>
      <c r="D28" s="43"/>
      <c r="E28" s="43">
        <v>25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36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</row>
    <row r="29" spans="1:96" s="44" customFormat="1" ht="13.15" customHeight="1" x14ac:dyDescent="0.2">
      <c r="A29" s="42"/>
      <c r="B29" s="36" t="s">
        <v>4</v>
      </c>
      <c r="C29" s="105">
        <v>25</v>
      </c>
      <c r="D29" s="43">
        <v>25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36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</row>
    <row r="30" spans="1:96" ht="13.15" customHeight="1" x14ac:dyDescent="0.2">
      <c r="B30" s="36" t="s">
        <v>127</v>
      </c>
      <c r="C30" s="105">
        <v>150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>
        <v>150</v>
      </c>
      <c r="AG30" s="36"/>
    </row>
    <row r="31" spans="1:96" s="44" customFormat="1" ht="13.15" customHeight="1" x14ac:dyDescent="0.2">
      <c r="A31" s="42"/>
      <c r="B31" s="43"/>
      <c r="C31" s="105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36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</row>
    <row r="32" spans="1:96" s="52" customFormat="1" ht="13.15" customHeight="1" x14ac:dyDescent="0.2">
      <c r="A32" s="48"/>
      <c r="B32" s="49" t="s">
        <v>25</v>
      </c>
      <c r="C32" s="112">
        <f>SUM(C25:C31)</f>
        <v>700</v>
      </c>
      <c r="D32" s="50">
        <f t="shared" ref="D32:AG32" si="2">SUM(D25:D31)</f>
        <v>25</v>
      </c>
      <c r="E32" s="50">
        <f t="shared" si="2"/>
        <v>25</v>
      </c>
      <c r="F32" s="50">
        <f t="shared" si="2"/>
        <v>3</v>
      </c>
      <c r="G32" s="50">
        <f t="shared" si="2"/>
        <v>0</v>
      </c>
      <c r="H32" s="50">
        <f t="shared" si="2"/>
        <v>0</v>
      </c>
      <c r="I32" s="50">
        <f t="shared" si="2"/>
        <v>94.2</v>
      </c>
      <c r="J32" s="50">
        <f t="shared" si="2"/>
        <v>104.8</v>
      </c>
      <c r="K32" s="50">
        <f t="shared" si="2"/>
        <v>0</v>
      </c>
      <c r="L32" s="50">
        <f t="shared" si="2"/>
        <v>0</v>
      </c>
      <c r="M32" s="50">
        <f t="shared" si="2"/>
        <v>100</v>
      </c>
      <c r="N32" s="50">
        <f t="shared" si="2"/>
        <v>79</v>
      </c>
      <c r="O32" s="50">
        <f t="shared" si="2"/>
        <v>0</v>
      </c>
      <c r="P32" s="50">
        <f t="shared" si="2"/>
        <v>0</v>
      </c>
      <c r="Q32" s="50">
        <f t="shared" si="2"/>
        <v>0</v>
      </c>
      <c r="R32" s="50">
        <f t="shared" si="2"/>
        <v>0</v>
      </c>
      <c r="S32" s="50">
        <f t="shared" si="2"/>
        <v>150</v>
      </c>
      <c r="T32" s="50">
        <f t="shared" si="2"/>
        <v>0</v>
      </c>
      <c r="U32" s="50">
        <f t="shared" si="2"/>
        <v>0</v>
      </c>
      <c r="V32" s="50">
        <f t="shared" si="2"/>
        <v>8</v>
      </c>
      <c r="W32" s="50">
        <f t="shared" si="2"/>
        <v>0</v>
      </c>
      <c r="X32" s="50">
        <f t="shared" si="2"/>
        <v>10</v>
      </c>
      <c r="Y32" s="50">
        <f t="shared" si="2"/>
        <v>0</v>
      </c>
      <c r="Z32" s="50">
        <f t="shared" si="2"/>
        <v>8.3000000000000007</v>
      </c>
      <c r="AA32" s="50">
        <f t="shared" si="2"/>
        <v>0</v>
      </c>
      <c r="AB32" s="50">
        <f t="shared" si="2"/>
        <v>0</v>
      </c>
      <c r="AC32" s="50">
        <f t="shared" si="2"/>
        <v>0</v>
      </c>
      <c r="AD32" s="50">
        <f t="shared" si="2"/>
        <v>0</v>
      </c>
      <c r="AE32" s="50">
        <f t="shared" si="2"/>
        <v>0</v>
      </c>
      <c r="AF32" s="50">
        <f t="shared" si="2"/>
        <v>0</v>
      </c>
      <c r="AG32" s="50">
        <f t="shared" si="2"/>
        <v>10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</row>
    <row r="33" spans="1:96" s="51" customFormat="1" ht="13.15" customHeight="1" x14ac:dyDescent="0.2">
      <c r="A33" s="61"/>
      <c r="B33" s="68"/>
      <c r="C33" s="10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56"/>
    </row>
    <row r="34" spans="1:96" s="38" customFormat="1" ht="13.15" customHeight="1" x14ac:dyDescent="0.2">
      <c r="A34" s="159" t="s">
        <v>119</v>
      </c>
      <c r="B34" s="160"/>
      <c r="C34" s="99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</row>
    <row r="35" spans="1:96" s="51" customFormat="1" ht="13.15" customHeight="1" x14ac:dyDescent="0.2">
      <c r="A35" s="46" t="s">
        <v>105</v>
      </c>
      <c r="B35" s="65" t="s">
        <v>121</v>
      </c>
      <c r="C35" s="22">
        <v>80</v>
      </c>
      <c r="D35" s="36"/>
      <c r="E35" s="36"/>
      <c r="F35" s="36"/>
      <c r="G35" s="36"/>
      <c r="H35" s="36"/>
      <c r="I35" s="36"/>
      <c r="J35" s="36">
        <v>81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>
        <v>1.2</v>
      </c>
      <c r="AA35" s="36"/>
      <c r="AB35" s="36"/>
      <c r="AC35" s="36"/>
      <c r="AD35" s="36"/>
      <c r="AE35" s="36"/>
      <c r="AF35" s="56"/>
      <c r="AG35" s="56"/>
    </row>
    <row r="36" spans="1:96" s="44" customFormat="1" ht="13.15" customHeight="1" x14ac:dyDescent="0.2">
      <c r="A36" s="42">
        <v>234</v>
      </c>
      <c r="B36" s="36" t="s">
        <v>111</v>
      </c>
      <c r="C36" s="105">
        <v>100</v>
      </c>
      <c r="D36" s="43"/>
      <c r="E36" s="43">
        <f>(9+5)*1.6</f>
        <v>22.400000000000002</v>
      </c>
      <c r="F36" s="43"/>
      <c r="G36" s="43"/>
      <c r="H36" s="43"/>
      <c r="I36" s="43"/>
      <c r="J36" s="43">
        <v>5</v>
      </c>
      <c r="K36" s="43"/>
      <c r="L36" s="43"/>
      <c r="M36" s="43"/>
      <c r="N36" s="43"/>
      <c r="O36" s="43"/>
      <c r="P36" s="43"/>
      <c r="Q36" s="43">
        <v>75</v>
      </c>
      <c r="R36" s="43">
        <v>18.8</v>
      </c>
      <c r="S36" s="43"/>
      <c r="T36" s="43"/>
      <c r="U36" s="43"/>
      <c r="V36" s="43"/>
      <c r="W36" s="43">
        <v>6</v>
      </c>
      <c r="X36" s="43">
        <v>6</v>
      </c>
      <c r="Y36" s="43"/>
      <c r="Z36" s="43"/>
      <c r="AA36" s="43"/>
      <c r="AB36" s="43"/>
      <c r="AC36" s="43"/>
      <c r="AD36" s="43"/>
      <c r="AE36" s="43"/>
      <c r="AF36" s="43"/>
      <c r="AG36" s="36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</row>
    <row r="37" spans="1:96" s="44" customFormat="1" ht="13.15" customHeight="1" x14ac:dyDescent="0.2">
      <c r="A37" s="42">
        <v>312</v>
      </c>
      <c r="B37" s="36" t="s">
        <v>81</v>
      </c>
      <c r="C37" s="105">
        <v>180</v>
      </c>
      <c r="D37" s="43"/>
      <c r="E37" s="43"/>
      <c r="F37" s="43"/>
      <c r="G37" s="43"/>
      <c r="H37" s="43"/>
      <c r="I37" s="43">
        <v>154</v>
      </c>
      <c r="J37" s="43"/>
      <c r="K37" s="43"/>
      <c r="L37" s="43"/>
      <c r="M37" s="43"/>
      <c r="N37" s="43"/>
      <c r="O37" s="43"/>
      <c r="P37" s="43"/>
      <c r="Q37" s="36"/>
      <c r="R37" s="43">
        <v>27</v>
      </c>
      <c r="S37" s="43"/>
      <c r="T37" s="43"/>
      <c r="U37" s="43"/>
      <c r="V37" s="43"/>
      <c r="W37" s="43">
        <v>6.4</v>
      </c>
      <c r="X37" s="43"/>
      <c r="Y37" s="43"/>
      <c r="Z37" s="43"/>
      <c r="AA37" s="43"/>
      <c r="AB37" s="43"/>
      <c r="AC37" s="43"/>
      <c r="AD37" s="43"/>
      <c r="AE37" s="43"/>
      <c r="AF37" s="43"/>
      <c r="AG37" s="36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</row>
    <row r="38" spans="1:96" s="44" customFormat="1" ht="13.15" customHeight="1" x14ac:dyDescent="0.2">
      <c r="A38" s="42">
        <v>397</v>
      </c>
      <c r="B38" s="36" t="s">
        <v>7</v>
      </c>
      <c r="C38" s="105">
        <v>200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>
        <v>100</v>
      </c>
      <c r="S38" s="43"/>
      <c r="T38" s="43"/>
      <c r="U38" s="43"/>
      <c r="V38" s="43"/>
      <c r="W38" s="43"/>
      <c r="X38" s="43"/>
      <c r="Y38" s="43"/>
      <c r="Z38" s="43">
        <v>10</v>
      </c>
      <c r="AA38" s="43"/>
      <c r="AB38" s="43"/>
      <c r="AC38" s="43">
        <v>1.5</v>
      </c>
      <c r="AD38" s="43"/>
      <c r="AE38" s="43"/>
      <c r="AF38" s="43"/>
      <c r="AG38" s="36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</row>
    <row r="39" spans="1:96" s="44" customFormat="1" ht="13.15" customHeight="1" x14ac:dyDescent="0.2">
      <c r="A39" s="42"/>
      <c r="B39" s="36" t="s">
        <v>5</v>
      </c>
      <c r="C39" s="105">
        <v>30</v>
      </c>
      <c r="D39" s="43"/>
      <c r="E39" s="43">
        <v>30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36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</row>
    <row r="40" spans="1:96" s="44" customFormat="1" ht="13.15" customHeight="1" x14ac:dyDescent="0.2">
      <c r="A40" s="42"/>
      <c r="B40" s="36" t="s">
        <v>4</v>
      </c>
      <c r="C40" s="105">
        <v>30</v>
      </c>
      <c r="D40" s="43">
        <v>30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36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</row>
    <row r="41" spans="1:96" s="44" customFormat="1" ht="13.15" customHeight="1" x14ac:dyDescent="0.2">
      <c r="A41" s="69"/>
      <c r="B41" s="55" t="s">
        <v>140</v>
      </c>
      <c r="C41" s="118">
        <v>20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>
        <v>15</v>
      </c>
      <c r="AB41" s="70"/>
      <c r="AC41" s="70"/>
      <c r="AD41" s="70"/>
      <c r="AE41" s="70"/>
      <c r="AF41" s="70"/>
      <c r="AG41" s="36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</row>
    <row r="42" spans="1:96" s="44" customFormat="1" ht="13.15" customHeight="1" x14ac:dyDescent="0.2">
      <c r="A42" s="42"/>
      <c r="B42" s="43"/>
      <c r="C42" s="10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36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</row>
    <row r="43" spans="1:96" s="52" customFormat="1" ht="13.15" customHeight="1" x14ac:dyDescent="0.2">
      <c r="A43" s="48"/>
      <c r="B43" s="49" t="s">
        <v>25</v>
      </c>
      <c r="C43" s="112">
        <f t="shared" ref="C43:AG43" si="3">SUM(C35:C42)</f>
        <v>640</v>
      </c>
      <c r="D43" s="50">
        <f t="shared" si="3"/>
        <v>30</v>
      </c>
      <c r="E43" s="50">
        <f t="shared" si="3"/>
        <v>52.400000000000006</v>
      </c>
      <c r="F43" s="50">
        <f t="shared" si="3"/>
        <v>0</v>
      </c>
      <c r="G43" s="50">
        <f t="shared" si="3"/>
        <v>0</v>
      </c>
      <c r="H43" s="50">
        <f t="shared" si="3"/>
        <v>0</v>
      </c>
      <c r="I43" s="50">
        <f t="shared" si="3"/>
        <v>154</v>
      </c>
      <c r="J43" s="50">
        <f t="shared" si="3"/>
        <v>86</v>
      </c>
      <c r="K43" s="50">
        <f t="shared" si="3"/>
        <v>0</v>
      </c>
      <c r="L43" s="50">
        <f t="shared" si="3"/>
        <v>0</v>
      </c>
      <c r="M43" s="50">
        <f t="shared" si="3"/>
        <v>0</v>
      </c>
      <c r="N43" s="50">
        <f t="shared" si="3"/>
        <v>0</v>
      </c>
      <c r="O43" s="50">
        <f t="shared" si="3"/>
        <v>0</v>
      </c>
      <c r="P43" s="50">
        <f t="shared" si="3"/>
        <v>0</v>
      </c>
      <c r="Q43" s="50">
        <f t="shared" si="3"/>
        <v>75</v>
      </c>
      <c r="R43" s="50">
        <f t="shared" si="3"/>
        <v>145.80000000000001</v>
      </c>
      <c r="S43" s="50">
        <f t="shared" si="3"/>
        <v>0</v>
      </c>
      <c r="T43" s="50">
        <f t="shared" si="3"/>
        <v>0</v>
      </c>
      <c r="U43" s="50">
        <f t="shared" si="3"/>
        <v>0</v>
      </c>
      <c r="V43" s="50">
        <f t="shared" si="3"/>
        <v>0</v>
      </c>
      <c r="W43" s="50">
        <f t="shared" si="3"/>
        <v>12.4</v>
      </c>
      <c r="X43" s="50">
        <f t="shared" si="3"/>
        <v>6</v>
      </c>
      <c r="Y43" s="50">
        <f t="shared" si="3"/>
        <v>0</v>
      </c>
      <c r="Z43" s="50">
        <f t="shared" si="3"/>
        <v>11.2</v>
      </c>
      <c r="AA43" s="50">
        <f t="shared" si="3"/>
        <v>15</v>
      </c>
      <c r="AB43" s="50">
        <f t="shared" si="3"/>
        <v>0</v>
      </c>
      <c r="AC43" s="50">
        <f t="shared" si="3"/>
        <v>1.5</v>
      </c>
      <c r="AD43" s="50">
        <f t="shared" si="3"/>
        <v>0</v>
      </c>
      <c r="AE43" s="50">
        <f t="shared" si="3"/>
        <v>0</v>
      </c>
      <c r="AF43" s="50">
        <f t="shared" si="3"/>
        <v>0</v>
      </c>
      <c r="AG43" s="50">
        <f t="shared" si="3"/>
        <v>0</v>
      </c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</row>
    <row r="44" spans="1:96" s="51" customFormat="1" ht="13.15" customHeight="1" x14ac:dyDescent="0.2">
      <c r="A44" s="61"/>
      <c r="B44" s="68"/>
      <c r="C44" s="102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56"/>
    </row>
    <row r="45" spans="1:96" s="38" customFormat="1" ht="13.15" customHeight="1" x14ac:dyDescent="0.2">
      <c r="A45" s="159" t="s">
        <v>120</v>
      </c>
      <c r="B45" s="160"/>
      <c r="C45" s="99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</row>
    <row r="46" spans="1:96" s="44" customFormat="1" ht="13.15" customHeight="1" x14ac:dyDescent="0.2">
      <c r="A46" s="71">
        <v>70</v>
      </c>
      <c r="B46" s="41" t="s">
        <v>129</v>
      </c>
      <c r="C46" s="115">
        <v>60</v>
      </c>
      <c r="D46" s="66"/>
      <c r="E46" s="66"/>
      <c r="F46" s="66"/>
      <c r="G46" s="66"/>
      <c r="H46" s="66"/>
      <c r="I46" s="66"/>
      <c r="J46" s="66">
        <v>60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</row>
    <row r="47" spans="1:96" s="44" customFormat="1" ht="13.15" customHeight="1" x14ac:dyDescent="0.2">
      <c r="A47" s="42">
        <v>268</v>
      </c>
      <c r="B47" s="36" t="s">
        <v>159</v>
      </c>
      <c r="C47" s="138" t="s">
        <v>168</v>
      </c>
      <c r="D47" s="43"/>
      <c r="E47" s="43">
        <f>9+8</f>
        <v>17</v>
      </c>
      <c r="F47" s="43"/>
      <c r="G47" s="43"/>
      <c r="H47" s="43"/>
      <c r="I47" s="43"/>
      <c r="J47" s="43"/>
      <c r="K47" s="43"/>
      <c r="L47" s="43"/>
      <c r="M47" s="43"/>
      <c r="N47" s="43">
        <v>53.3</v>
      </c>
      <c r="O47" s="43"/>
      <c r="P47" s="43"/>
      <c r="Q47" s="43"/>
      <c r="R47" s="43">
        <v>19</v>
      </c>
      <c r="S47" s="43"/>
      <c r="T47" s="43"/>
      <c r="U47" s="43"/>
      <c r="V47" s="43"/>
      <c r="W47" s="43">
        <v>7</v>
      </c>
      <c r="X47" s="43">
        <v>4</v>
      </c>
      <c r="Y47" s="43"/>
      <c r="Z47" s="43"/>
      <c r="AA47" s="43"/>
      <c r="AB47" s="43"/>
      <c r="AC47" s="43"/>
      <c r="AD47" s="43"/>
      <c r="AE47" s="43"/>
      <c r="AF47" s="43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</row>
    <row r="48" spans="1:96" s="44" customFormat="1" ht="13.15" customHeight="1" x14ac:dyDescent="0.2">
      <c r="A48" s="58" t="s">
        <v>161</v>
      </c>
      <c r="B48" s="41" t="s">
        <v>160</v>
      </c>
      <c r="C48" s="139" t="s">
        <v>169</v>
      </c>
      <c r="D48" s="43"/>
      <c r="E48" s="43"/>
      <c r="F48" s="43"/>
      <c r="G48" s="43"/>
      <c r="H48" s="36">
        <v>129</v>
      </c>
      <c r="I48" s="43"/>
      <c r="J48" s="43">
        <v>154.9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>
        <v>4</v>
      </c>
      <c r="X48" s="43"/>
      <c r="Y48" s="43"/>
      <c r="Z48" s="43"/>
      <c r="AA48" s="43"/>
      <c r="AB48" s="43"/>
      <c r="AC48" s="43"/>
      <c r="AD48" s="43"/>
      <c r="AE48" s="43"/>
      <c r="AF48" s="43"/>
      <c r="AG48" s="36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</row>
    <row r="49" spans="1:96" s="44" customFormat="1" ht="13.15" customHeight="1" x14ac:dyDescent="0.2">
      <c r="A49" s="42">
        <v>388</v>
      </c>
      <c r="B49" s="36" t="s">
        <v>141</v>
      </c>
      <c r="C49" s="105">
        <v>200</v>
      </c>
      <c r="D49" s="43"/>
      <c r="E49" s="43"/>
      <c r="F49" s="43"/>
      <c r="G49" s="43"/>
      <c r="H49" s="43"/>
      <c r="I49" s="43"/>
      <c r="J49" s="43"/>
      <c r="K49" s="43"/>
      <c r="L49" s="43">
        <v>13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>
        <v>5</v>
      </c>
      <c r="AA49" s="43"/>
      <c r="AB49" s="43"/>
      <c r="AC49" s="43"/>
      <c r="AD49" s="43"/>
      <c r="AE49" s="43"/>
      <c r="AF49" s="43"/>
      <c r="AG49" s="36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</row>
    <row r="50" spans="1:96" s="44" customFormat="1" ht="13.15" customHeight="1" x14ac:dyDescent="0.2">
      <c r="A50" s="42"/>
      <c r="B50" s="36" t="s">
        <v>4</v>
      </c>
      <c r="C50" s="105">
        <v>30</v>
      </c>
      <c r="D50" s="43">
        <v>30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36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</row>
    <row r="51" spans="1:96" s="44" customFormat="1" ht="13.15" customHeight="1" x14ac:dyDescent="0.2">
      <c r="A51" s="42"/>
      <c r="B51" s="36" t="s">
        <v>5</v>
      </c>
      <c r="C51" s="105">
        <v>35</v>
      </c>
      <c r="D51" s="43"/>
      <c r="E51" s="43">
        <v>35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36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</row>
    <row r="52" spans="1:96" s="44" customFormat="1" ht="13.15" customHeight="1" x14ac:dyDescent="0.2">
      <c r="A52" s="42"/>
      <c r="B52" s="36" t="s">
        <v>92</v>
      </c>
      <c r="C52" s="105">
        <v>200</v>
      </c>
      <c r="D52" s="43"/>
      <c r="E52" s="43"/>
      <c r="F52" s="43"/>
      <c r="G52" s="43"/>
      <c r="H52" s="43"/>
      <c r="I52" s="43"/>
      <c r="J52" s="43"/>
      <c r="K52" s="43"/>
      <c r="L52" s="43"/>
      <c r="M52" s="43">
        <v>200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36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</row>
    <row r="53" spans="1:96" s="44" customFormat="1" ht="13.15" customHeight="1" x14ac:dyDescent="0.2">
      <c r="A53" s="42"/>
      <c r="B53" s="43"/>
      <c r="C53" s="105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36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</row>
    <row r="54" spans="1:96" s="52" customFormat="1" ht="13.15" customHeight="1" x14ac:dyDescent="0.2">
      <c r="A54" s="48"/>
      <c r="B54" s="49" t="s">
        <v>25</v>
      </c>
      <c r="C54" s="112">
        <f>60+55+170+200+45+200</f>
        <v>730</v>
      </c>
      <c r="D54" s="50">
        <f t="shared" ref="D54:AG54" si="4">SUM(D46:D53)</f>
        <v>30</v>
      </c>
      <c r="E54" s="50">
        <f t="shared" si="4"/>
        <v>52</v>
      </c>
      <c r="F54" s="50">
        <f t="shared" si="4"/>
        <v>0</v>
      </c>
      <c r="G54" s="50">
        <f t="shared" si="4"/>
        <v>0</v>
      </c>
      <c r="H54" s="50">
        <f t="shared" si="4"/>
        <v>129</v>
      </c>
      <c r="I54" s="50">
        <f t="shared" si="4"/>
        <v>0</v>
      </c>
      <c r="J54" s="50">
        <f t="shared" si="4"/>
        <v>214.9</v>
      </c>
      <c r="K54" s="50">
        <f t="shared" si="4"/>
        <v>0</v>
      </c>
      <c r="L54" s="50">
        <f t="shared" si="4"/>
        <v>13</v>
      </c>
      <c r="M54" s="50">
        <f t="shared" si="4"/>
        <v>200</v>
      </c>
      <c r="N54" s="50">
        <f t="shared" si="4"/>
        <v>53.3</v>
      </c>
      <c r="O54" s="50">
        <f t="shared" si="4"/>
        <v>0</v>
      </c>
      <c r="P54" s="50">
        <f t="shared" si="4"/>
        <v>0</v>
      </c>
      <c r="Q54" s="50">
        <f t="shared" si="4"/>
        <v>0</v>
      </c>
      <c r="R54" s="50">
        <f t="shared" si="4"/>
        <v>19</v>
      </c>
      <c r="S54" s="50">
        <f t="shared" si="4"/>
        <v>0</v>
      </c>
      <c r="T54" s="50">
        <f t="shared" si="4"/>
        <v>0</v>
      </c>
      <c r="U54" s="50">
        <f t="shared" si="4"/>
        <v>0</v>
      </c>
      <c r="V54" s="50">
        <f t="shared" si="4"/>
        <v>0</v>
      </c>
      <c r="W54" s="50">
        <f t="shared" si="4"/>
        <v>11</v>
      </c>
      <c r="X54" s="50">
        <f t="shared" si="4"/>
        <v>4</v>
      </c>
      <c r="Y54" s="50">
        <f t="shared" si="4"/>
        <v>0</v>
      </c>
      <c r="Z54" s="50">
        <f t="shared" si="4"/>
        <v>5</v>
      </c>
      <c r="AA54" s="50">
        <f t="shared" si="4"/>
        <v>0</v>
      </c>
      <c r="AB54" s="50">
        <f t="shared" si="4"/>
        <v>0</v>
      </c>
      <c r="AC54" s="50">
        <f t="shared" si="4"/>
        <v>0</v>
      </c>
      <c r="AD54" s="50">
        <f t="shared" si="4"/>
        <v>0</v>
      </c>
      <c r="AE54" s="50">
        <f t="shared" si="4"/>
        <v>0</v>
      </c>
      <c r="AF54" s="50">
        <f t="shared" si="4"/>
        <v>0</v>
      </c>
      <c r="AG54" s="50">
        <f t="shared" si="4"/>
        <v>0</v>
      </c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</row>
    <row r="55" spans="1:96" ht="13.15" customHeight="1" x14ac:dyDescent="0.2">
      <c r="AG55" s="36"/>
    </row>
    <row r="56" spans="1:96" s="38" customFormat="1" ht="13.15" customHeight="1" x14ac:dyDescent="0.2">
      <c r="A56" s="159" t="s">
        <v>116</v>
      </c>
      <c r="B56" s="160"/>
      <c r="C56" s="9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6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</row>
    <row r="57" spans="1:96" s="44" customFormat="1" ht="13.15" customHeight="1" x14ac:dyDescent="0.2">
      <c r="A57" s="42">
        <v>15</v>
      </c>
      <c r="B57" s="36" t="s">
        <v>137</v>
      </c>
      <c r="C57" s="105">
        <v>30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>
        <v>30</v>
      </c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36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</row>
    <row r="58" spans="1:96" ht="14.45" customHeight="1" x14ac:dyDescent="0.2">
      <c r="A58" s="72">
        <v>181</v>
      </c>
      <c r="B58" s="140" t="s">
        <v>162</v>
      </c>
      <c r="C58" s="141" t="s">
        <v>163</v>
      </c>
      <c r="G58" s="36">
        <v>31</v>
      </c>
      <c r="R58" s="36">
        <f>88*2.3</f>
        <v>202.39999999999998</v>
      </c>
      <c r="W58" s="36">
        <v>10</v>
      </c>
      <c r="Z58" s="36">
        <v>5</v>
      </c>
      <c r="AG58" s="36"/>
    </row>
    <row r="59" spans="1:96" s="44" customFormat="1" ht="13.15" customHeight="1" x14ac:dyDescent="0.2">
      <c r="A59" s="42"/>
      <c r="B59" s="36" t="s">
        <v>94</v>
      </c>
      <c r="C59" s="105">
        <v>200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>
        <v>10</v>
      </c>
      <c r="AA59" s="43"/>
      <c r="AB59" s="43">
        <v>0.4</v>
      </c>
      <c r="AC59" s="43"/>
      <c r="AD59" s="43"/>
      <c r="AE59" s="43"/>
      <c r="AF59" s="43"/>
      <c r="AG59" s="36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</row>
    <row r="60" spans="1:96" s="44" customFormat="1" ht="13.15" customHeight="1" x14ac:dyDescent="0.2">
      <c r="A60" s="42"/>
      <c r="B60" s="36" t="s">
        <v>5</v>
      </c>
      <c r="C60" s="105">
        <v>60</v>
      </c>
      <c r="D60" s="43"/>
      <c r="E60" s="43">
        <v>60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36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</row>
    <row r="61" spans="1:96" s="47" customFormat="1" ht="13.15" customHeight="1" x14ac:dyDescent="0.2">
      <c r="A61" s="42">
        <v>338</v>
      </c>
      <c r="B61" s="36" t="s">
        <v>107</v>
      </c>
      <c r="C61" s="105">
        <v>150</v>
      </c>
      <c r="D61" s="43"/>
      <c r="E61" s="43"/>
      <c r="F61" s="43"/>
      <c r="G61" s="43"/>
      <c r="H61" s="43"/>
      <c r="I61" s="43"/>
      <c r="J61" s="43"/>
      <c r="K61" s="43">
        <v>150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36"/>
      <c r="AG61" s="43"/>
    </row>
    <row r="62" spans="1:96" s="44" customFormat="1" ht="13.15" customHeight="1" x14ac:dyDescent="0.2">
      <c r="A62" s="42"/>
      <c r="B62" s="43"/>
      <c r="C62" s="105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36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</row>
    <row r="63" spans="1:96" s="52" customFormat="1" ht="13.15" customHeight="1" x14ac:dyDescent="0.2">
      <c r="A63" s="48"/>
      <c r="B63" s="49" t="s">
        <v>25</v>
      </c>
      <c r="C63" s="112">
        <f t="shared" ref="C63:AG63" si="5">SUM(C57:C62)</f>
        <v>440</v>
      </c>
      <c r="D63" s="50">
        <f t="shared" si="5"/>
        <v>0</v>
      </c>
      <c r="E63" s="50">
        <f t="shared" si="5"/>
        <v>60</v>
      </c>
      <c r="F63" s="50">
        <f t="shared" si="5"/>
        <v>0</v>
      </c>
      <c r="G63" s="50">
        <f t="shared" si="5"/>
        <v>31</v>
      </c>
      <c r="H63" s="50">
        <f t="shared" si="5"/>
        <v>0</v>
      </c>
      <c r="I63" s="50">
        <f t="shared" si="5"/>
        <v>0</v>
      </c>
      <c r="J63" s="50">
        <f t="shared" si="5"/>
        <v>0</v>
      </c>
      <c r="K63" s="50">
        <f t="shared" si="5"/>
        <v>150</v>
      </c>
      <c r="L63" s="50">
        <f t="shared" si="5"/>
        <v>0</v>
      </c>
      <c r="M63" s="50">
        <f t="shared" si="5"/>
        <v>0</v>
      </c>
      <c r="N63" s="50">
        <f t="shared" si="5"/>
        <v>0</v>
      </c>
      <c r="O63" s="50">
        <f t="shared" si="5"/>
        <v>0</v>
      </c>
      <c r="P63" s="50">
        <f t="shared" si="5"/>
        <v>0</v>
      </c>
      <c r="Q63" s="50">
        <f t="shared" si="5"/>
        <v>0</v>
      </c>
      <c r="R63" s="50">
        <f t="shared" si="5"/>
        <v>202.39999999999998</v>
      </c>
      <c r="S63" s="50">
        <f t="shared" si="5"/>
        <v>0</v>
      </c>
      <c r="T63" s="50">
        <f t="shared" si="5"/>
        <v>0</v>
      </c>
      <c r="U63" s="50">
        <f t="shared" si="5"/>
        <v>30</v>
      </c>
      <c r="V63" s="50">
        <f t="shared" si="5"/>
        <v>0</v>
      </c>
      <c r="W63" s="50">
        <f t="shared" si="5"/>
        <v>10</v>
      </c>
      <c r="X63" s="50">
        <f t="shared" si="5"/>
        <v>0</v>
      </c>
      <c r="Y63" s="50">
        <f t="shared" si="5"/>
        <v>0</v>
      </c>
      <c r="Z63" s="50">
        <f t="shared" si="5"/>
        <v>15</v>
      </c>
      <c r="AA63" s="50">
        <f t="shared" si="5"/>
        <v>0</v>
      </c>
      <c r="AB63" s="50">
        <f t="shared" si="5"/>
        <v>0.4</v>
      </c>
      <c r="AC63" s="50">
        <f t="shared" si="5"/>
        <v>0</v>
      </c>
      <c r="AD63" s="50">
        <f t="shared" si="5"/>
        <v>0</v>
      </c>
      <c r="AE63" s="50">
        <f t="shared" si="5"/>
        <v>0</v>
      </c>
      <c r="AF63" s="50">
        <f t="shared" si="5"/>
        <v>0</v>
      </c>
      <c r="AG63" s="50">
        <f t="shared" si="5"/>
        <v>0</v>
      </c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</row>
    <row r="64" spans="1:96" s="44" customFormat="1" ht="13.15" customHeight="1" x14ac:dyDescent="0.2">
      <c r="A64" s="42"/>
      <c r="B64" s="43"/>
      <c r="C64" s="105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36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</row>
    <row r="65" spans="1:96" s="73" customFormat="1" ht="13.15" customHeight="1" x14ac:dyDescent="0.2">
      <c r="A65" s="159" t="s">
        <v>117</v>
      </c>
      <c r="B65" s="160"/>
      <c r="C65" s="99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56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</row>
    <row r="66" spans="1:96" s="44" customFormat="1" ht="13.15" customHeight="1" x14ac:dyDescent="0.2">
      <c r="A66" s="74">
        <v>45</v>
      </c>
      <c r="B66" s="75" t="s">
        <v>134</v>
      </c>
      <c r="C66" s="119">
        <v>80</v>
      </c>
      <c r="D66" s="66"/>
      <c r="E66" s="66"/>
      <c r="F66" s="66"/>
      <c r="G66" s="66"/>
      <c r="H66" s="66"/>
      <c r="I66" s="66"/>
      <c r="J66" s="66">
        <f>49+6</f>
        <v>55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>
        <v>4</v>
      </c>
      <c r="Y66" s="66"/>
      <c r="Z66" s="66">
        <v>2</v>
      </c>
      <c r="AA66" s="66"/>
      <c r="AB66" s="66"/>
      <c r="AC66" s="66"/>
      <c r="AD66" s="66"/>
      <c r="AE66" s="66"/>
      <c r="AF66" s="66"/>
      <c r="AG66" s="36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</row>
    <row r="67" spans="1:96" s="47" customFormat="1" ht="13.15" customHeight="1" x14ac:dyDescent="0.2">
      <c r="A67" s="58">
        <v>294</v>
      </c>
      <c r="B67" s="41" t="s">
        <v>109</v>
      </c>
      <c r="C67" s="115">
        <v>100</v>
      </c>
      <c r="D67" s="43"/>
      <c r="E67" s="43">
        <v>20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>
        <v>68</v>
      </c>
      <c r="Q67" s="43"/>
      <c r="R67" s="43">
        <v>27.5</v>
      </c>
      <c r="S67" s="43"/>
      <c r="T67" s="43"/>
      <c r="U67" s="43"/>
      <c r="V67" s="43"/>
      <c r="W67" s="43">
        <v>7</v>
      </c>
      <c r="X67" s="43">
        <v>4</v>
      </c>
      <c r="Y67" s="43"/>
      <c r="Z67" s="43"/>
      <c r="AA67" s="43"/>
      <c r="AB67" s="43"/>
      <c r="AC67" s="43"/>
      <c r="AD67" s="43"/>
      <c r="AE67" s="43"/>
      <c r="AF67" s="43"/>
      <c r="AG67" s="36"/>
    </row>
    <row r="68" spans="1:96" s="44" customFormat="1" ht="13.15" customHeight="1" x14ac:dyDescent="0.2">
      <c r="A68" s="58" t="s">
        <v>113</v>
      </c>
      <c r="B68" s="41" t="s">
        <v>110</v>
      </c>
      <c r="C68" s="115">
        <v>180</v>
      </c>
      <c r="D68" s="43"/>
      <c r="E68" s="43"/>
      <c r="F68" s="43">
        <v>1</v>
      </c>
      <c r="G68" s="43"/>
      <c r="H68" s="43"/>
      <c r="I68" s="43">
        <v>177</v>
      </c>
      <c r="J68" s="43">
        <v>16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>
        <f>2*3</f>
        <v>6</v>
      </c>
      <c r="W68" s="43">
        <v>6</v>
      </c>
      <c r="X68" s="43"/>
      <c r="Y68" s="43"/>
      <c r="Z68" s="43"/>
      <c r="AA68" s="43"/>
      <c r="AB68" s="43"/>
      <c r="AC68" s="43"/>
      <c r="AD68" s="43"/>
      <c r="AE68" s="43"/>
      <c r="AF68" s="43">
        <v>0.3</v>
      </c>
      <c r="AG68" s="36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</row>
    <row r="69" spans="1:96" s="44" customFormat="1" ht="13.15" customHeight="1" x14ac:dyDescent="0.2">
      <c r="A69" s="42">
        <v>377</v>
      </c>
      <c r="B69" s="36" t="s">
        <v>41</v>
      </c>
      <c r="C69" s="105">
        <v>200</v>
      </c>
      <c r="D69" s="43"/>
      <c r="E69" s="43"/>
      <c r="F69" s="43"/>
      <c r="G69" s="43"/>
      <c r="H69" s="43"/>
      <c r="I69" s="43"/>
      <c r="J69" s="43"/>
      <c r="K69" s="43">
        <v>7</v>
      </c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>
        <v>10</v>
      </c>
      <c r="AA69" s="43"/>
      <c r="AB69" s="43">
        <v>0.4</v>
      </c>
      <c r="AC69" s="43"/>
      <c r="AD69" s="43"/>
      <c r="AE69" s="43"/>
      <c r="AF69" s="43"/>
      <c r="AG69" s="36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</row>
    <row r="70" spans="1:96" s="44" customFormat="1" ht="13.15" customHeight="1" x14ac:dyDescent="0.2">
      <c r="A70" s="42"/>
      <c r="B70" s="36" t="s">
        <v>4</v>
      </c>
      <c r="C70" s="105">
        <v>30</v>
      </c>
      <c r="D70" s="43">
        <v>30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36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</row>
    <row r="71" spans="1:96" s="44" customFormat="1" ht="13.15" customHeight="1" x14ac:dyDescent="0.2">
      <c r="A71" s="42"/>
      <c r="B71" s="36" t="s">
        <v>5</v>
      </c>
      <c r="C71" s="105">
        <v>25</v>
      </c>
      <c r="D71" s="43"/>
      <c r="E71" s="43">
        <v>25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36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</row>
    <row r="72" spans="1:96" ht="13.15" customHeight="1" x14ac:dyDescent="0.2">
      <c r="B72" s="36" t="s">
        <v>127</v>
      </c>
      <c r="C72" s="105">
        <v>115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>
        <v>115</v>
      </c>
      <c r="AG72" s="36"/>
    </row>
    <row r="73" spans="1:96" ht="13.15" customHeight="1" x14ac:dyDescent="0.2">
      <c r="A73" s="72"/>
      <c r="B73" s="37"/>
      <c r="C73" s="119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36"/>
    </row>
    <row r="74" spans="1:96" s="52" customFormat="1" ht="13.15" customHeight="1" x14ac:dyDescent="0.2">
      <c r="A74" s="48"/>
      <c r="B74" s="49" t="s">
        <v>25</v>
      </c>
      <c r="C74" s="112">
        <f t="shared" ref="C74:AG74" si="6">SUM(C66:C73)</f>
        <v>730</v>
      </c>
      <c r="D74" s="50">
        <f t="shared" si="6"/>
        <v>30</v>
      </c>
      <c r="E74" s="50">
        <f t="shared" si="6"/>
        <v>45</v>
      </c>
      <c r="F74" s="50">
        <f t="shared" si="6"/>
        <v>1</v>
      </c>
      <c r="G74" s="50">
        <f t="shared" si="6"/>
        <v>0</v>
      </c>
      <c r="H74" s="50">
        <f t="shared" si="6"/>
        <v>0</v>
      </c>
      <c r="I74" s="50">
        <f t="shared" si="6"/>
        <v>177</v>
      </c>
      <c r="J74" s="50">
        <f t="shared" si="6"/>
        <v>71</v>
      </c>
      <c r="K74" s="50">
        <f t="shared" si="6"/>
        <v>7</v>
      </c>
      <c r="L74" s="50">
        <f t="shared" si="6"/>
        <v>0</v>
      </c>
      <c r="M74" s="50">
        <f t="shared" si="6"/>
        <v>0</v>
      </c>
      <c r="N74" s="50">
        <f t="shared" si="6"/>
        <v>0</v>
      </c>
      <c r="O74" s="50">
        <f t="shared" si="6"/>
        <v>0</v>
      </c>
      <c r="P74" s="50">
        <f t="shared" si="6"/>
        <v>68</v>
      </c>
      <c r="Q74" s="50">
        <f t="shared" si="6"/>
        <v>0</v>
      </c>
      <c r="R74" s="50">
        <f t="shared" si="6"/>
        <v>27.5</v>
      </c>
      <c r="S74" s="50">
        <f t="shared" si="6"/>
        <v>115</v>
      </c>
      <c r="T74" s="50">
        <f t="shared" si="6"/>
        <v>0</v>
      </c>
      <c r="U74" s="50">
        <f t="shared" si="6"/>
        <v>0</v>
      </c>
      <c r="V74" s="50">
        <f t="shared" si="6"/>
        <v>6</v>
      </c>
      <c r="W74" s="50">
        <f t="shared" si="6"/>
        <v>13</v>
      </c>
      <c r="X74" s="50">
        <f t="shared" si="6"/>
        <v>8</v>
      </c>
      <c r="Y74" s="50">
        <f t="shared" si="6"/>
        <v>0</v>
      </c>
      <c r="Z74" s="50">
        <f t="shared" si="6"/>
        <v>12</v>
      </c>
      <c r="AA74" s="50">
        <f t="shared" si="6"/>
        <v>0</v>
      </c>
      <c r="AB74" s="50">
        <f t="shared" si="6"/>
        <v>0.4</v>
      </c>
      <c r="AC74" s="50">
        <f t="shared" si="6"/>
        <v>0</v>
      </c>
      <c r="AD74" s="50">
        <f t="shared" si="6"/>
        <v>0</v>
      </c>
      <c r="AE74" s="50">
        <f t="shared" si="6"/>
        <v>0</v>
      </c>
      <c r="AF74" s="50">
        <f t="shared" si="6"/>
        <v>0.3</v>
      </c>
      <c r="AG74" s="50">
        <f t="shared" si="6"/>
        <v>0</v>
      </c>
      <c r="AH74" s="50"/>
      <c r="AI74" s="50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</row>
    <row r="75" spans="1:96" ht="13.15" customHeight="1" x14ac:dyDescent="0.2">
      <c r="B75" s="76"/>
      <c r="AG75" s="36"/>
    </row>
    <row r="76" spans="1:96" s="38" customFormat="1" ht="13.15" customHeight="1" x14ac:dyDescent="0.2">
      <c r="A76" s="159" t="s">
        <v>118</v>
      </c>
      <c r="B76" s="160"/>
      <c r="C76" s="99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6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</row>
    <row r="77" spans="1:96" s="44" customFormat="1" ht="13.15" customHeight="1" x14ac:dyDescent="0.2">
      <c r="A77" s="71">
        <v>70</v>
      </c>
      <c r="B77" s="41" t="s">
        <v>130</v>
      </c>
      <c r="C77" s="115">
        <v>80</v>
      </c>
      <c r="D77" s="66"/>
      <c r="E77" s="66"/>
      <c r="F77" s="66"/>
      <c r="G77" s="66"/>
      <c r="H77" s="66"/>
      <c r="I77" s="66"/>
      <c r="J77" s="66">
        <v>80</v>
      </c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36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</row>
    <row r="78" spans="1:96" ht="13.15" customHeight="1" x14ac:dyDescent="0.2">
      <c r="A78" s="59">
        <v>442</v>
      </c>
      <c r="B78" s="36" t="s">
        <v>112</v>
      </c>
      <c r="C78" s="102">
        <v>100</v>
      </c>
      <c r="E78" s="36">
        <v>6.3</v>
      </c>
      <c r="J78" s="36">
        <v>20</v>
      </c>
      <c r="N78" s="36">
        <v>82.3</v>
      </c>
      <c r="X78" s="36">
        <v>6.3</v>
      </c>
      <c r="Z78" s="36">
        <v>2.5</v>
      </c>
      <c r="AG78" s="36"/>
    </row>
    <row r="79" spans="1:96" s="44" customFormat="1" ht="13.15" customHeight="1" x14ac:dyDescent="0.2">
      <c r="A79" s="42">
        <v>302</v>
      </c>
      <c r="B79" s="36" t="s">
        <v>139</v>
      </c>
      <c r="C79" s="105">
        <v>180</v>
      </c>
      <c r="D79" s="43"/>
      <c r="E79" s="43"/>
      <c r="F79" s="43"/>
      <c r="G79" s="43">
        <v>45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>
        <v>6</v>
      </c>
      <c r="X79" s="43"/>
      <c r="Y79" s="43"/>
      <c r="Z79" s="43"/>
      <c r="AA79" s="43"/>
      <c r="AB79" s="43"/>
      <c r="AC79" s="43"/>
      <c r="AD79" s="43"/>
      <c r="AE79" s="43"/>
      <c r="AF79" s="43"/>
      <c r="AG79" s="36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</row>
    <row r="80" spans="1:96" s="44" customFormat="1" ht="13.15" customHeight="1" x14ac:dyDescent="0.2">
      <c r="A80" s="42">
        <v>382</v>
      </c>
      <c r="B80" s="36" t="s">
        <v>7</v>
      </c>
      <c r="C80" s="105">
        <v>200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>
        <v>100</v>
      </c>
      <c r="S80" s="43"/>
      <c r="T80" s="43"/>
      <c r="U80" s="43"/>
      <c r="V80" s="43"/>
      <c r="W80" s="43"/>
      <c r="X80" s="43"/>
      <c r="Y80" s="43"/>
      <c r="Z80" s="43">
        <v>10</v>
      </c>
      <c r="AA80" s="43"/>
      <c r="AB80" s="43"/>
      <c r="AC80" s="43">
        <v>1.5</v>
      </c>
      <c r="AD80" s="43"/>
      <c r="AE80" s="43"/>
      <c r="AF80" s="43"/>
      <c r="AG80" s="36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</row>
    <row r="81" spans="1:96" s="44" customFormat="1" ht="13.15" customHeight="1" x14ac:dyDescent="0.2">
      <c r="A81" s="42"/>
      <c r="B81" s="36" t="s">
        <v>4</v>
      </c>
      <c r="C81" s="105">
        <v>30</v>
      </c>
      <c r="D81" s="43">
        <v>30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36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</row>
    <row r="82" spans="1:96" s="44" customFormat="1" ht="13.15" customHeight="1" x14ac:dyDescent="0.2">
      <c r="A82" s="42"/>
      <c r="B82" s="36" t="s">
        <v>5</v>
      </c>
      <c r="C82" s="105">
        <v>30</v>
      </c>
      <c r="D82" s="43"/>
      <c r="E82" s="43">
        <v>30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36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</row>
    <row r="83" spans="1:96" s="44" customFormat="1" ht="13.15" customHeight="1" x14ac:dyDescent="0.2">
      <c r="A83" s="42"/>
      <c r="B83" s="36" t="s">
        <v>91</v>
      </c>
      <c r="C83" s="105">
        <v>200</v>
      </c>
      <c r="D83" s="43"/>
      <c r="E83" s="43"/>
      <c r="F83" s="43"/>
      <c r="G83" s="43"/>
      <c r="H83" s="43"/>
      <c r="I83" s="43"/>
      <c r="J83" s="43"/>
      <c r="K83" s="43"/>
      <c r="L83" s="43"/>
      <c r="M83" s="43">
        <v>200</v>
      </c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36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</row>
    <row r="84" spans="1:96" s="44" customFormat="1" ht="13.15" customHeight="1" x14ac:dyDescent="0.2">
      <c r="A84" s="42"/>
      <c r="B84" s="43"/>
      <c r="C84" s="105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36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</row>
    <row r="85" spans="1:96" s="52" customFormat="1" ht="13.15" customHeight="1" x14ac:dyDescent="0.2">
      <c r="A85" s="48"/>
      <c r="B85" s="60" t="s">
        <v>25</v>
      </c>
      <c r="C85" s="112">
        <f>SUM(C77:C84)</f>
        <v>820</v>
      </c>
      <c r="D85" s="50">
        <f t="shared" ref="D85:AG85" si="7">SUM(D77:D84)</f>
        <v>30</v>
      </c>
      <c r="E85" s="50">
        <f t="shared" si="7"/>
        <v>36.299999999999997</v>
      </c>
      <c r="F85" s="50">
        <f t="shared" si="7"/>
        <v>0</v>
      </c>
      <c r="G85" s="50">
        <f t="shared" si="7"/>
        <v>45</v>
      </c>
      <c r="H85" s="50">
        <f t="shared" si="7"/>
        <v>0</v>
      </c>
      <c r="I85" s="50">
        <f t="shared" si="7"/>
        <v>0</v>
      </c>
      <c r="J85" s="50">
        <f t="shared" si="7"/>
        <v>100</v>
      </c>
      <c r="K85" s="50">
        <f t="shared" si="7"/>
        <v>0</v>
      </c>
      <c r="L85" s="50">
        <f t="shared" si="7"/>
        <v>0</v>
      </c>
      <c r="M85" s="50">
        <f t="shared" si="7"/>
        <v>200</v>
      </c>
      <c r="N85" s="50">
        <f t="shared" si="7"/>
        <v>82.3</v>
      </c>
      <c r="O85" s="50">
        <f t="shared" si="7"/>
        <v>0</v>
      </c>
      <c r="P85" s="50">
        <f t="shared" si="7"/>
        <v>0</v>
      </c>
      <c r="Q85" s="50">
        <f t="shared" si="7"/>
        <v>0</v>
      </c>
      <c r="R85" s="50">
        <f t="shared" si="7"/>
        <v>100</v>
      </c>
      <c r="S85" s="50">
        <f t="shared" si="7"/>
        <v>0</v>
      </c>
      <c r="T85" s="50">
        <f t="shared" si="7"/>
        <v>0</v>
      </c>
      <c r="U85" s="50">
        <f t="shared" si="7"/>
        <v>0</v>
      </c>
      <c r="V85" s="50">
        <f t="shared" si="7"/>
        <v>0</v>
      </c>
      <c r="W85" s="50">
        <f t="shared" si="7"/>
        <v>6</v>
      </c>
      <c r="X85" s="50">
        <f t="shared" si="7"/>
        <v>6.3</v>
      </c>
      <c r="Y85" s="50">
        <f t="shared" si="7"/>
        <v>0</v>
      </c>
      <c r="Z85" s="50">
        <f t="shared" si="7"/>
        <v>12.5</v>
      </c>
      <c r="AA85" s="50">
        <f t="shared" si="7"/>
        <v>0</v>
      </c>
      <c r="AB85" s="50">
        <f t="shared" si="7"/>
        <v>0</v>
      </c>
      <c r="AC85" s="50">
        <f t="shared" si="7"/>
        <v>1.5</v>
      </c>
      <c r="AD85" s="50">
        <f t="shared" si="7"/>
        <v>0</v>
      </c>
      <c r="AE85" s="50">
        <f t="shared" si="7"/>
        <v>0</v>
      </c>
      <c r="AF85" s="50">
        <f t="shared" si="7"/>
        <v>0</v>
      </c>
      <c r="AG85" s="50">
        <f t="shared" si="7"/>
        <v>0</v>
      </c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</row>
    <row r="86" spans="1:96" s="51" customFormat="1" ht="13.15" customHeight="1" x14ac:dyDescent="0.2">
      <c r="A86" s="61"/>
      <c r="B86" s="62"/>
      <c r="C86" s="102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56"/>
    </row>
    <row r="87" spans="1:96" s="73" customFormat="1" ht="13.15" customHeight="1" x14ac:dyDescent="0.2">
      <c r="A87" s="159" t="s">
        <v>119</v>
      </c>
      <c r="B87" s="160"/>
      <c r="C87" s="99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56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</row>
    <row r="88" spans="1:96" ht="13.15" customHeight="1" x14ac:dyDescent="0.2">
      <c r="A88" s="59">
        <v>133</v>
      </c>
      <c r="B88" s="36" t="s">
        <v>106</v>
      </c>
      <c r="C88" s="102">
        <v>80</v>
      </c>
      <c r="J88" s="36">
        <v>80</v>
      </c>
      <c r="W88" s="36">
        <v>4</v>
      </c>
      <c r="AG88" s="36"/>
    </row>
    <row r="89" spans="1:96" s="23" customFormat="1" ht="13.15" customHeight="1" x14ac:dyDescent="0.2">
      <c r="A89" s="19" t="s">
        <v>131</v>
      </c>
      <c r="B89" s="20" t="s">
        <v>132</v>
      </c>
      <c r="C89" s="105">
        <v>100</v>
      </c>
      <c r="D89" s="21"/>
      <c r="E89" s="21"/>
      <c r="F89" s="21">
        <v>2</v>
      </c>
      <c r="G89" s="21"/>
      <c r="H89" s="21"/>
      <c r="I89" s="21"/>
      <c r="J89" s="21">
        <v>30</v>
      </c>
      <c r="K89" s="21"/>
      <c r="L89" s="21"/>
      <c r="M89" s="22"/>
      <c r="N89" s="21"/>
      <c r="O89" s="21"/>
      <c r="P89" s="21"/>
      <c r="Q89" s="22">
        <v>85</v>
      </c>
      <c r="R89" s="21">
        <v>50</v>
      </c>
      <c r="S89" s="21"/>
      <c r="T89" s="21"/>
      <c r="U89" s="21">
        <v>4</v>
      </c>
      <c r="V89" s="21"/>
      <c r="W89" s="21">
        <v>5</v>
      </c>
      <c r="X89" s="21">
        <v>2</v>
      </c>
      <c r="Y89" s="21"/>
      <c r="Z89" s="21">
        <v>2</v>
      </c>
      <c r="AA89" s="21"/>
      <c r="AB89" s="21"/>
      <c r="AC89" s="21"/>
      <c r="AD89" s="21"/>
      <c r="AE89" s="21"/>
      <c r="AF89" s="21"/>
      <c r="AG89" s="22"/>
    </row>
    <row r="90" spans="1:96" s="23" customFormat="1" ht="13.15" customHeight="1" x14ac:dyDescent="0.2">
      <c r="A90" s="19">
        <v>311</v>
      </c>
      <c r="B90" s="20" t="s">
        <v>133</v>
      </c>
      <c r="C90" s="105">
        <v>180</v>
      </c>
      <c r="D90" s="21"/>
      <c r="E90" s="21"/>
      <c r="F90" s="21">
        <v>0.7</v>
      </c>
      <c r="G90" s="21"/>
      <c r="H90" s="21"/>
      <c r="I90" s="21">
        <v>147</v>
      </c>
      <c r="J90" s="21"/>
      <c r="K90" s="21"/>
      <c r="L90" s="21"/>
      <c r="M90" s="22"/>
      <c r="N90" s="21"/>
      <c r="O90" s="21"/>
      <c r="P90" s="21"/>
      <c r="Q90" s="22"/>
      <c r="R90" s="21">
        <v>67</v>
      </c>
      <c r="S90" s="21"/>
      <c r="T90" s="21"/>
      <c r="U90" s="21"/>
      <c r="V90" s="21"/>
      <c r="W90" s="21">
        <v>7</v>
      </c>
      <c r="X90" s="21"/>
      <c r="Y90" s="21"/>
      <c r="Z90" s="21"/>
      <c r="AA90" s="21"/>
      <c r="AB90" s="21"/>
      <c r="AC90" s="21"/>
      <c r="AD90" s="21"/>
      <c r="AE90" s="21"/>
      <c r="AF90" s="21"/>
      <c r="AG90" s="22"/>
    </row>
    <row r="91" spans="1:96" s="44" customFormat="1" ht="13.15" customHeight="1" x14ac:dyDescent="0.2">
      <c r="A91" s="42"/>
      <c r="B91" s="36" t="s">
        <v>95</v>
      </c>
      <c r="C91" s="105">
        <v>200</v>
      </c>
      <c r="D91" s="43"/>
      <c r="E91" s="43"/>
      <c r="F91" s="43"/>
      <c r="G91" s="43"/>
      <c r="H91" s="43"/>
      <c r="I91" s="43"/>
      <c r="J91" s="43"/>
      <c r="K91" s="43">
        <v>40</v>
      </c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>
        <v>5</v>
      </c>
      <c r="AA91" s="43"/>
      <c r="AB91" s="43">
        <v>0.1</v>
      </c>
      <c r="AC91" s="43"/>
      <c r="AD91" s="43"/>
      <c r="AE91" s="43"/>
      <c r="AF91" s="43"/>
      <c r="AG91" s="36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</row>
    <row r="92" spans="1:96" s="44" customFormat="1" ht="13.15" customHeight="1" x14ac:dyDescent="0.2">
      <c r="A92" s="42"/>
      <c r="B92" s="36" t="s">
        <v>4</v>
      </c>
      <c r="C92" s="105">
        <v>35</v>
      </c>
      <c r="D92" s="43">
        <v>35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36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</row>
    <row r="93" spans="1:96" s="77" customFormat="1" ht="13.15" customHeight="1" x14ac:dyDescent="0.2">
      <c r="A93" s="67" t="s">
        <v>135</v>
      </c>
      <c r="B93" s="22" t="s">
        <v>138</v>
      </c>
      <c r="C93" s="102">
        <v>60</v>
      </c>
      <c r="D93" s="22"/>
      <c r="E93" s="22"/>
      <c r="F93" s="22">
        <f>52*0.6</f>
        <v>31.2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>
        <v>20</v>
      </c>
      <c r="S93" s="22"/>
      <c r="T93" s="22"/>
      <c r="U93" s="22"/>
      <c r="V93" s="22"/>
      <c r="W93" s="22">
        <v>3</v>
      </c>
      <c r="X93" s="22">
        <v>0.5</v>
      </c>
      <c r="Y93" s="22">
        <v>2</v>
      </c>
      <c r="Z93" s="22">
        <f>3.3*0.6</f>
        <v>1.9799999999999998</v>
      </c>
      <c r="AA93" s="22">
        <v>10</v>
      </c>
      <c r="AB93" s="22"/>
      <c r="AC93" s="22"/>
      <c r="AD93" s="22">
        <v>1.5</v>
      </c>
      <c r="AE93" s="22"/>
      <c r="AF93" s="22"/>
      <c r="AG93" s="22"/>
    </row>
    <row r="94" spans="1:96" s="44" customFormat="1" ht="13.15" customHeight="1" x14ac:dyDescent="0.2">
      <c r="A94" s="42"/>
      <c r="B94" s="43"/>
      <c r="C94" s="121"/>
      <c r="D94" s="66"/>
      <c r="E94" s="66"/>
      <c r="F94" s="66"/>
      <c r="G94" s="66"/>
      <c r="H94" s="66"/>
      <c r="I94" s="43"/>
      <c r="J94" s="43"/>
      <c r="K94" s="43"/>
      <c r="L94" s="66"/>
      <c r="M94" s="66"/>
      <c r="N94" s="43"/>
      <c r="O94" s="43"/>
      <c r="P94" s="43"/>
      <c r="Q94" s="43"/>
      <c r="R94" s="43"/>
      <c r="S94" s="43"/>
      <c r="T94" s="43"/>
      <c r="U94" s="43"/>
      <c r="V94" s="43"/>
      <c r="W94" s="66"/>
      <c r="X94" s="66"/>
      <c r="Y94" s="43"/>
      <c r="Z94" s="66"/>
      <c r="AA94" s="66"/>
      <c r="AB94" s="66"/>
      <c r="AC94" s="66"/>
      <c r="AD94" s="66"/>
      <c r="AE94" s="66"/>
      <c r="AF94" s="43"/>
      <c r="AG94" s="36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</row>
    <row r="95" spans="1:96" s="52" customFormat="1" ht="13.15" customHeight="1" x14ac:dyDescent="0.2">
      <c r="A95" s="48"/>
      <c r="B95" s="60" t="s">
        <v>25</v>
      </c>
      <c r="C95" s="112">
        <f t="shared" ref="C95:AG95" si="8">SUM(C88:C94)</f>
        <v>655</v>
      </c>
      <c r="D95" s="50">
        <f t="shared" si="8"/>
        <v>35</v>
      </c>
      <c r="E95" s="50">
        <f t="shared" si="8"/>
        <v>0</v>
      </c>
      <c r="F95" s="50">
        <f t="shared" si="8"/>
        <v>33.9</v>
      </c>
      <c r="G95" s="50">
        <f t="shared" si="8"/>
        <v>0</v>
      </c>
      <c r="H95" s="50">
        <f t="shared" si="8"/>
        <v>0</v>
      </c>
      <c r="I95" s="50">
        <f t="shared" si="8"/>
        <v>147</v>
      </c>
      <c r="J95" s="50">
        <f t="shared" si="8"/>
        <v>110</v>
      </c>
      <c r="K95" s="50">
        <f t="shared" si="8"/>
        <v>40</v>
      </c>
      <c r="L95" s="50">
        <f t="shared" si="8"/>
        <v>0</v>
      </c>
      <c r="M95" s="50">
        <f t="shared" si="8"/>
        <v>0</v>
      </c>
      <c r="N95" s="50">
        <f t="shared" si="8"/>
        <v>0</v>
      </c>
      <c r="O95" s="50">
        <f t="shared" si="8"/>
        <v>0</v>
      </c>
      <c r="P95" s="50">
        <f t="shared" si="8"/>
        <v>0</v>
      </c>
      <c r="Q95" s="50">
        <f t="shared" si="8"/>
        <v>85</v>
      </c>
      <c r="R95" s="50">
        <f t="shared" si="8"/>
        <v>137</v>
      </c>
      <c r="S95" s="50">
        <f t="shared" si="8"/>
        <v>0</v>
      </c>
      <c r="T95" s="50">
        <f t="shared" si="8"/>
        <v>0</v>
      </c>
      <c r="U95" s="50">
        <f t="shared" si="8"/>
        <v>4</v>
      </c>
      <c r="V95" s="50">
        <f t="shared" si="8"/>
        <v>0</v>
      </c>
      <c r="W95" s="50">
        <f t="shared" si="8"/>
        <v>19</v>
      </c>
      <c r="X95" s="50">
        <f t="shared" si="8"/>
        <v>2.5</v>
      </c>
      <c r="Y95" s="50">
        <f t="shared" si="8"/>
        <v>2</v>
      </c>
      <c r="Z95" s="50">
        <f t="shared" si="8"/>
        <v>8.98</v>
      </c>
      <c r="AA95" s="50">
        <f t="shared" si="8"/>
        <v>10</v>
      </c>
      <c r="AB95" s="50">
        <f t="shared" si="8"/>
        <v>0.1</v>
      </c>
      <c r="AC95" s="50">
        <f t="shared" si="8"/>
        <v>0</v>
      </c>
      <c r="AD95" s="50">
        <f t="shared" si="8"/>
        <v>1.5</v>
      </c>
      <c r="AE95" s="50">
        <f t="shared" si="8"/>
        <v>0</v>
      </c>
      <c r="AF95" s="50">
        <f t="shared" si="8"/>
        <v>0</v>
      </c>
      <c r="AG95" s="50">
        <f t="shared" si="8"/>
        <v>0</v>
      </c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</row>
    <row r="96" spans="1:96" s="51" customFormat="1" ht="13.15" customHeight="1" x14ac:dyDescent="0.2">
      <c r="A96" s="61"/>
      <c r="B96" s="68"/>
      <c r="C96" s="102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56"/>
    </row>
    <row r="97" spans="1:96" s="73" customFormat="1" ht="13.15" customHeight="1" x14ac:dyDescent="0.2">
      <c r="A97" s="159" t="s">
        <v>120</v>
      </c>
      <c r="B97" s="160"/>
      <c r="C97" s="99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56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</row>
    <row r="98" spans="1:96" s="51" customFormat="1" ht="13.15" customHeight="1" x14ac:dyDescent="0.2">
      <c r="A98" s="78">
        <v>61</v>
      </c>
      <c r="B98" s="79" t="s">
        <v>122</v>
      </c>
      <c r="C98" s="102">
        <v>80</v>
      </c>
      <c r="D98" s="36"/>
      <c r="E98" s="36"/>
      <c r="F98" s="36"/>
      <c r="G98" s="36"/>
      <c r="H98" s="36"/>
      <c r="I98" s="36"/>
      <c r="J98" s="36">
        <v>50</v>
      </c>
      <c r="K98" s="36">
        <v>10</v>
      </c>
      <c r="L98" s="36">
        <v>6</v>
      </c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>
        <v>3</v>
      </c>
      <c r="Y98" s="36"/>
      <c r="Z98" s="36">
        <v>8</v>
      </c>
      <c r="AA98" s="36"/>
      <c r="AB98" s="36"/>
      <c r="AC98" s="36"/>
      <c r="AD98" s="36"/>
      <c r="AE98" s="36"/>
      <c r="AF98" s="36"/>
      <c r="AG98" s="56"/>
    </row>
    <row r="99" spans="1:96" s="44" customFormat="1" ht="13.15" customHeight="1" x14ac:dyDescent="0.2">
      <c r="A99" s="42">
        <v>222</v>
      </c>
      <c r="B99" s="36" t="s">
        <v>79</v>
      </c>
      <c r="C99" s="105">
        <v>200</v>
      </c>
      <c r="D99" s="43"/>
      <c r="E99" s="43">
        <v>7.5</v>
      </c>
      <c r="F99" s="43"/>
      <c r="G99" s="43">
        <v>15</v>
      </c>
      <c r="H99" s="43"/>
      <c r="I99" s="43"/>
      <c r="J99" s="43"/>
      <c r="K99" s="43"/>
      <c r="L99" s="43">
        <v>6</v>
      </c>
      <c r="M99" s="43"/>
      <c r="N99" s="43"/>
      <c r="O99" s="43"/>
      <c r="P99" s="43"/>
      <c r="Q99" s="43"/>
      <c r="R99" s="43"/>
      <c r="S99" s="43"/>
      <c r="T99" s="43">
        <v>160</v>
      </c>
      <c r="U99" s="43"/>
      <c r="V99" s="43">
        <v>14</v>
      </c>
      <c r="W99" s="43"/>
      <c r="X99" s="43"/>
      <c r="Y99" s="43">
        <v>6</v>
      </c>
      <c r="Z99" s="43">
        <v>6.3</v>
      </c>
      <c r="AA99" s="43"/>
      <c r="AB99" s="43"/>
      <c r="AC99" s="43"/>
      <c r="AD99" s="43"/>
      <c r="AE99" s="43"/>
      <c r="AF99" s="43"/>
      <c r="AG99" s="36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</row>
    <row r="100" spans="1:96" ht="13.15" customHeight="1" x14ac:dyDescent="0.2">
      <c r="B100" s="36" t="s">
        <v>136</v>
      </c>
      <c r="C100" s="102">
        <v>30</v>
      </c>
      <c r="R100" s="36">
        <v>30</v>
      </c>
      <c r="AG100" s="36">
        <v>5</v>
      </c>
    </row>
    <row r="101" spans="1:96" s="44" customFormat="1" ht="13.15" customHeight="1" x14ac:dyDescent="0.2">
      <c r="A101" s="42" t="s">
        <v>42</v>
      </c>
      <c r="B101" s="36" t="s">
        <v>93</v>
      </c>
      <c r="C101" s="105">
        <v>200</v>
      </c>
      <c r="D101" s="43"/>
      <c r="E101" s="43"/>
      <c r="F101" s="43"/>
      <c r="G101" s="43"/>
      <c r="H101" s="43"/>
      <c r="I101" s="43"/>
      <c r="J101" s="43"/>
      <c r="K101" s="43"/>
      <c r="L101" s="43">
        <v>13</v>
      </c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>
        <v>5</v>
      </c>
      <c r="AA101" s="43"/>
      <c r="AB101" s="43"/>
      <c r="AC101" s="43"/>
      <c r="AD101" s="43"/>
      <c r="AE101" s="43"/>
      <c r="AF101" s="43"/>
      <c r="AG101" s="36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</row>
    <row r="102" spans="1:96" s="44" customFormat="1" ht="13.15" customHeight="1" x14ac:dyDescent="0.2">
      <c r="A102" s="42"/>
      <c r="B102" s="36" t="s">
        <v>5</v>
      </c>
      <c r="C102" s="105">
        <v>30</v>
      </c>
      <c r="D102" s="43"/>
      <c r="E102" s="43">
        <v>30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36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</row>
    <row r="103" spans="1:96" s="47" customFormat="1" ht="13.15" customHeight="1" x14ac:dyDescent="0.2">
      <c r="A103" s="42">
        <v>338</v>
      </c>
      <c r="B103" s="36" t="s">
        <v>107</v>
      </c>
      <c r="C103" s="105">
        <v>120</v>
      </c>
      <c r="D103" s="43"/>
      <c r="E103" s="43"/>
      <c r="F103" s="43"/>
      <c r="G103" s="43"/>
      <c r="H103" s="43"/>
      <c r="I103" s="43"/>
      <c r="J103" s="43"/>
      <c r="K103" s="43">
        <v>120</v>
      </c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36"/>
      <c r="AG103" s="43"/>
    </row>
    <row r="104" spans="1:96" s="51" customFormat="1" ht="13.15" customHeight="1" x14ac:dyDescent="0.2">
      <c r="A104" s="31"/>
      <c r="B104" s="80"/>
      <c r="C104" s="102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56"/>
    </row>
    <row r="105" spans="1:96" s="52" customFormat="1" ht="13.15" customHeight="1" x14ac:dyDescent="0.2">
      <c r="A105" s="48"/>
      <c r="B105" s="49" t="s">
        <v>25</v>
      </c>
      <c r="C105" s="112">
        <f t="shared" ref="C105:AE105" si="9">SUM(C98:C104)</f>
        <v>660</v>
      </c>
      <c r="D105" s="50">
        <f t="shared" si="9"/>
        <v>0</v>
      </c>
      <c r="E105" s="50">
        <f t="shared" si="9"/>
        <v>37.5</v>
      </c>
      <c r="F105" s="50">
        <f t="shared" si="9"/>
        <v>0</v>
      </c>
      <c r="G105" s="50">
        <f t="shared" si="9"/>
        <v>15</v>
      </c>
      <c r="H105" s="50">
        <f t="shared" si="9"/>
        <v>0</v>
      </c>
      <c r="I105" s="50">
        <f t="shared" si="9"/>
        <v>0</v>
      </c>
      <c r="J105" s="50">
        <f t="shared" si="9"/>
        <v>50</v>
      </c>
      <c r="K105" s="50">
        <f t="shared" si="9"/>
        <v>130</v>
      </c>
      <c r="L105" s="50">
        <f t="shared" si="9"/>
        <v>25</v>
      </c>
      <c r="M105" s="50">
        <f t="shared" si="9"/>
        <v>0</v>
      </c>
      <c r="N105" s="50">
        <f t="shared" si="9"/>
        <v>0</v>
      </c>
      <c r="O105" s="50">
        <f t="shared" si="9"/>
        <v>0</v>
      </c>
      <c r="P105" s="50">
        <f t="shared" si="9"/>
        <v>0</v>
      </c>
      <c r="Q105" s="50">
        <f t="shared" si="9"/>
        <v>0</v>
      </c>
      <c r="R105" s="50">
        <f t="shared" si="9"/>
        <v>30</v>
      </c>
      <c r="S105" s="50">
        <f t="shared" si="9"/>
        <v>0</v>
      </c>
      <c r="T105" s="50">
        <f t="shared" si="9"/>
        <v>160</v>
      </c>
      <c r="U105" s="50">
        <f t="shared" si="9"/>
        <v>0</v>
      </c>
      <c r="V105" s="50">
        <f t="shared" si="9"/>
        <v>14</v>
      </c>
      <c r="W105" s="50">
        <f t="shared" si="9"/>
        <v>0</v>
      </c>
      <c r="X105" s="50">
        <f t="shared" si="9"/>
        <v>3</v>
      </c>
      <c r="Y105" s="50">
        <f t="shared" si="9"/>
        <v>6</v>
      </c>
      <c r="Z105" s="50">
        <f t="shared" si="9"/>
        <v>19.3</v>
      </c>
      <c r="AA105" s="50">
        <f t="shared" si="9"/>
        <v>0</v>
      </c>
      <c r="AB105" s="50">
        <f t="shared" si="9"/>
        <v>0</v>
      </c>
      <c r="AC105" s="50">
        <f t="shared" si="9"/>
        <v>0</v>
      </c>
      <c r="AD105" s="50">
        <f t="shared" si="9"/>
        <v>0</v>
      </c>
      <c r="AE105" s="50">
        <f t="shared" si="9"/>
        <v>0</v>
      </c>
      <c r="AF105" s="50">
        <f>SUM(AF62:AF104)</f>
        <v>0.6</v>
      </c>
      <c r="AG105" s="50"/>
      <c r="AH105" s="8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</row>
    <row r="106" spans="1:96" s="51" customFormat="1" ht="13.15" customHeight="1" x14ac:dyDescent="0.2">
      <c r="A106" s="61"/>
      <c r="B106" s="62"/>
      <c r="C106" s="102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56"/>
    </row>
    <row r="107" spans="1:96" s="73" customFormat="1" ht="13.15" customHeight="1" x14ac:dyDescent="0.2">
      <c r="A107" s="82"/>
      <c r="B107" s="83" t="s">
        <v>75</v>
      </c>
      <c r="C107" s="131"/>
      <c r="D107" s="127">
        <f t="shared" ref="D107:N107" si="10">D32+D85+D105+D54+D74+D63+D11+D43+D95+D22</f>
        <v>240</v>
      </c>
      <c r="E107" s="127">
        <f t="shared" si="10"/>
        <v>397.20000000000005</v>
      </c>
      <c r="F107" s="127">
        <f t="shared" si="10"/>
        <v>38.9</v>
      </c>
      <c r="G107" s="127">
        <f t="shared" si="10"/>
        <v>128.5</v>
      </c>
      <c r="H107" s="127">
        <f t="shared" si="10"/>
        <v>129</v>
      </c>
      <c r="I107" s="127">
        <f t="shared" si="10"/>
        <v>572.20000000000005</v>
      </c>
      <c r="J107" s="127">
        <f t="shared" si="10"/>
        <v>909.90000000000009</v>
      </c>
      <c r="K107" s="127">
        <f t="shared" si="10"/>
        <v>447</v>
      </c>
      <c r="L107" s="127">
        <f t="shared" si="10"/>
        <v>38</v>
      </c>
      <c r="M107" s="127">
        <f t="shared" si="10"/>
        <v>500</v>
      </c>
      <c r="N107" s="127">
        <f t="shared" si="10"/>
        <v>214.60000000000002</v>
      </c>
      <c r="O107" s="127">
        <f t="shared" ref="O107:AG107" si="11">O32+O105+O95+O85+O43+O63+O54+O74+O11+O22</f>
        <v>50</v>
      </c>
      <c r="P107" s="127">
        <f t="shared" si="11"/>
        <v>114.3</v>
      </c>
      <c r="Q107" s="127">
        <f t="shared" si="11"/>
        <v>160</v>
      </c>
      <c r="R107" s="127">
        <f t="shared" si="11"/>
        <v>796.5</v>
      </c>
      <c r="S107" s="127">
        <f t="shared" si="11"/>
        <v>380</v>
      </c>
      <c r="T107" s="127">
        <f t="shared" si="11"/>
        <v>160</v>
      </c>
      <c r="U107" s="127">
        <f t="shared" si="11"/>
        <v>34</v>
      </c>
      <c r="V107" s="127">
        <f t="shared" si="11"/>
        <v>28</v>
      </c>
      <c r="W107" s="127">
        <f t="shared" si="11"/>
        <v>86.7</v>
      </c>
      <c r="X107" s="127">
        <f t="shared" si="11"/>
        <v>44.8</v>
      </c>
      <c r="Y107" s="127">
        <f t="shared" si="11"/>
        <v>128.5</v>
      </c>
      <c r="Z107" s="127">
        <f t="shared" si="11"/>
        <v>110.28</v>
      </c>
      <c r="AA107" s="127">
        <f t="shared" si="11"/>
        <v>25</v>
      </c>
      <c r="AB107" s="127">
        <f t="shared" si="11"/>
        <v>1.7000000000000002</v>
      </c>
      <c r="AC107" s="127">
        <f t="shared" si="11"/>
        <v>3</v>
      </c>
      <c r="AD107" s="127">
        <f t="shared" si="11"/>
        <v>1.5</v>
      </c>
      <c r="AE107" s="127">
        <f t="shared" si="11"/>
        <v>0</v>
      </c>
      <c r="AF107" s="127">
        <f t="shared" si="11"/>
        <v>0.89999999999999991</v>
      </c>
      <c r="AG107" s="127">
        <f t="shared" si="11"/>
        <v>10</v>
      </c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</row>
    <row r="108" spans="1:96" s="51" customFormat="1" ht="13.15" customHeight="1" x14ac:dyDescent="0.2">
      <c r="A108" s="61"/>
      <c r="B108" s="126"/>
      <c r="C108" s="102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1:96" s="73" customFormat="1" ht="13.15" customHeight="1" x14ac:dyDescent="0.2">
      <c r="A109" s="84"/>
      <c r="B109" s="85" t="s">
        <v>99</v>
      </c>
      <c r="C109" s="99"/>
      <c r="D109" s="35">
        <v>300</v>
      </c>
      <c r="E109" s="35">
        <v>500</v>
      </c>
      <c r="F109" s="35">
        <v>5</v>
      </c>
      <c r="G109" s="35">
        <v>125</v>
      </c>
      <c r="H109" s="35">
        <v>50</v>
      </c>
      <c r="I109" s="35">
        <v>470</v>
      </c>
      <c r="J109" s="35">
        <v>800</v>
      </c>
      <c r="K109" s="35">
        <v>462.5</v>
      </c>
      <c r="L109" s="35">
        <v>50</v>
      </c>
      <c r="M109" s="35">
        <f>H127</f>
        <v>500</v>
      </c>
      <c r="N109" s="35">
        <v>195</v>
      </c>
      <c r="O109" s="35">
        <v>50</v>
      </c>
      <c r="P109" s="35">
        <v>132.5</v>
      </c>
      <c r="Q109" s="35">
        <v>192.5</v>
      </c>
      <c r="R109" s="35">
        <f>H132</f>
        <v>750</v>
      </c>
      <c r="S109" s="35">
        <v>450</v>
      </c>
      <c r="T109" s="35">
        <v>150</v>
      </c>
      <c r="U109" s="35">
        <v>29.5</v>
      </c>
      <c r="V109" s="35">
        <v>25</v>
      </c>
      <c r="W109" s="35">
        <v>87.5</v>
      </c>
      <c r="X109" s="35">
        <v>45</v>
      </c>
      <c r="Y109" s="35">
        <f>H139</f>
        <v>100</v>
      </c>
      <c r="Z109" s="35">
        <v>112.5</v>
      </c>
      <c r="AA109" s="35">
        <v>37.5</v>
      </c>
      <c r="AB109" s="35">
        <f>H142</f>
        <v>1</v>
      </c>
      <c r="AC109" s="35">
        <f>H143</f>
        <v>3</v>
      </c>
      <c r="AD109" s="35">
        <f>H145</f>
        <v>2.5</v>
      </c>
      <c r="AE109" s="35">
        <v>17.5</v>
      </c>
      <c r="AF109" s="35">
        <f>H147</f>
        <v>5</v>
      </c>
      <c r="AG109" s="35">
        <f>I147</f>
        <v>7</v>
      </c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</row>
    <row r="110" spans="1:96" ht="13.15" customHeight="1" x14ac:dyDescent="0.2">
      <c r="A110" s="161" t="s">
        <v>74</v>
      </c>
      <c r="B110" s="162"/>
      <c r="D110" s="36">
        <v>30</v>
      </c>
      <c r="E110" s="36">
        <v>50</v>
      </c>
      <c r="F110" s="36">
        <v>5</v>
      </c>
      <c r="G110" s="36">
        <v>12.5</v>
      </c>
      <c r="H110" s="36">
        <v>5</v>
      </c>
      <c r="I110" s="36">
        <v>47</v>
      </c>
      <c r="J110" s="36">
        <v>80</v>
      </c>
      <c r="K110" s="36">
        <v>46.3</v>
      </c>
      <c r="L110" s="36">
        <v>5</v>
      </c>
      <c r="M110" s="36">
        <v>50</v>
      </c>
      <c r="N110" s="36">
        <v>19.5</v>
      </c>
      <c r="O110" s="36">
        <v>5</v>
      </c>
      <c r="P110" s="36">
        <v>13.3</v>
      </c>
      <c r="Q110" s="36">
        <v>19.3</v>
      </c>
      <c r="R110" s="36">
        <v>75</v>
      </c>
      <c r="S110" s="36">
        <v>45</v>
      </c>
      <c r="T110" s="36">
        <v>15</v>
      </c>
      <c r="U110" s="36">
        <v>2.95</v>
      </c>
      <c r="V110" s="36">
        <v>2.5</v>
      </c>
      <c r="W110" s="36">
        <v>8.75</v>
      </c>
      <c r="X110" s="36">
        <v>4.5</v>
      </c>
      <c r="Y110" s="36">
        <v>10</v>
      </c>
      <c r="Z110" s="36">
        <v>11.25</v>
      </c>
      <c r="AA110" s="36">
        <v>3.75</v>
      </c>
      <c r="AB110" s="36">
        <f t="shared" ref="AB110:AG110" si="12">AB109/12</f>
        <v>8.3333333333333329E-2</v>
      </c>
      <c r="AC110" s="36">
        <f t="shared" si="12"/>
        <v>0.25</v>
      </c>
      <c r="AD110" s="36">
        <v>0.25</v>
      </c>
      <c r="AE110" s="36">
        <v>1.75</v>
      </c>
      <c r="AF110" s="36">
        <f t="shared" si="12"/>
        <v>0.41666666666666669</v>
      </c>
      <c r="AG110" s="36">
        <f t="shared" si="12"/>
        <v>0.58333333333333337</v>
      </c>
    </row>
    <row r="111" spans="1:96" s="88" customFormat="1" ht="13.15" customHeight="1" x14ac:dyDescent="0.2">
      <c r="A111" s="86"/>
      <c r="B111" s="87" t="s">
        <v>26</v>
      </c>
      <c r="C111" s="132"/>
      <c r="D111" s="87">
        <v>-60</v>
      </c>
      <c r="E111" s="87">
        <v>102.8</v>
      </c>
      <c r="F111" s="87">
        <f t="shared" ref="F111:AG111" si="13">-(100-(F107*100/F109))</f>
        <v>678</v>
      </c>
      <c r="G111" s="87">
        <f t="shared" si="13"/>
        <v>2.7999999999999972</v>
      </c>
      <c r="H111" s="87">
        <f t="shared" si="13"/>
        <v>158</v>
      </c>
      <c r="I111" s="87">
        <f t="shared" si="13"/>
        <v>21.744680851063848</v>
      </c>
      <c r="J111" s="87">
        <f t="shared" si="13"/>
        <v>13.737500000000011</v>
      </c>
      <c r="K111" s="87">
        <f t="shared" si="13"/>
        <v>-3.3513513513513544</v>
      </c>
      <c r="L111" s="87">
        <f t="shared" si="13"/>
        <v>-24</v>
      </c>
      <c r="M111" s="87">
        <f t="shared" si="13"/>
        <v>0</v>
      </c>
      <c r="N111" s="87">
        <f t="shared" si="13"/>
        <v>10.051282051282072</v>
      </c>
      <c r="O111" s="87">
        <f t="shared" si="13"/>
        <v>0</v>
      </c>
      <c r="P111" s="87">
        <f t="shared" si="13"/>
        <v>-13.735849056603769</v>
      </c>
      <c r="Q111" s="87">
        <f t="shared" si="13"/>
        <v>-16.883116883116884</v>
      </c>
      <c r="R111" s="87">
        <f t="shared" si="13"/>
        <v>6.2000000000000028</v>
      </c>
      <c r="S111" s="87">
        <f t="shared" si="13"/>
        <v>-15.555555555555557</v>
      </c>
      <c r="T111" s="87">
        <f t="shared" si="13"/>
        <v>6.6666666666666714</v>
      </c>
      <c r="U111" s="87">
        <f t="shared" si="13"/>
        <v>15.254237288135599</v>
      </c>
      <c r="V111" s="87">
        <f t="shared" si="13"/>
        <v>12</v>
      </c>
      <c r="W111" s="87">
        <f t="shared" si="13"/>
        <v>-0.91428571428571104</v>
      </c>
      <c r="X111" s="87">
        <f t="shared" si="13"/>
        <v>-0.44444444444444287</v>
      </c>
      <c r="Y111" s="87">
        <f t="shared" si="13"/>
        <v>28.5</v>
      </c>
      <c r="Z111" s="87">
        <f t="shared" si="13"/>
        <v>-1.9733333333333292</v>
      </c>
      <c r="AA111" s="87">
        <f t="shared" si="13"/>
        <v>-33.333333333333329</v>
      </c>
      <c r="AB111" s="87">
        <f t="shared" si="13"/>
        <v>70.000000000000028</v>
      </c>
      <c r="AC111" s="87">
        <f t="shared" si="13"/>
        <v>0</v>
      </c>
      <c r="AD111" s="87">
        <f t="shared" si="13"/>
        <v>-40</v>
      </c>
      <c r="AE111" s="87">
        <f t="shared" si="13"/>
        <v>-100</v>
      </c>
      <c r="AF111" s="87">
        <f t="shared" si="13"/>
        <v>-82</v>
      </c>
      <c r="AG111" s="87">
        <f t="shared" si="13"/>
        <v>42.857142857142861</v>
      </c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</row>
    <row r="112" spans="1:96" ht="13.15" customHeight="1" x14ac:dyDescent="0.2">
      <c r="AG112" s="28" t="s">
        <v>115</v>
      </c>
    </row>
    <row r="113" spans="1:33" ht="13.15" customHeight="1" x14ac:dyDescent="0.2">
      <c r="AG113" s="34"/>
    </row>
    <row r="114" spans="1:33" ht="13.15" customHeight="1" x14ac:dyDescent="0.2">
      <c r="AG114" s="36"/>
    </row>
    <row r="115" spans="1:33" ht="13.15" customHeight="1" x14ac:dyDescent="0.2">
      <c r="A115" s="46"/>
      <c r="B115" s="156" t="s">
        <v>27</v>
      </c>
      <c r="C115" s="142"/>
      <c r="D115" s="143"/>
      <c r="E115" s="143"/>
      <c r="F115" s="143"/>
      <c r="G115" s="143"/>
      <c r="H115" s="143"/>
      <c r="I115" s="143"/>
      <c r="J115" s="65"/>
      <c r="AG115" s="43"/>
    </row>
    <row r="116" spans="1:33" ht="13.15" customHeight="1" x14ac:dyDescent="0.2">
      <c r="A116" s="46"/>
      <c r="B116" s="156"/>
      <c r="C116" s="142" t="s">
        <v>59</v>
      </c>
      <c r="D116" s="143"/>
      <c r="E116" s="143"/>
      <c r="F116" s="143" t="s">
        <v>69</v>
      </c>
      <c r="G116" s="143"/>
      <c r="H116" s="143"/>
      <c r="I116" s="143" t="s">
        <v>80</v>
      </c>
      <c r="J116" s="65"/>
      <c r="AG116" s="36"/>
    </row>
    <row r="117" spans="1:33" ht="13.15" customHeight="1" x14ac:dyDescent="0.2">
      <c r="A117" s="46"/>
      <c r="B117" s="156"/>
      <c r="C117" s="142" t="s">
        <v>58</v>
      </c>
      <c r="D117" s="143"/>
      <c r="E117" s="143" t="s">
        <v>67</v>
      </c>
      <c r="F117" s="143" t="s">
        <v>66</v>
      </c>
      <c r="G117" s="143"/>
      <c r="H117" s="143" t="s">
        <v>67</v>
      </c>
      <c r="I117" s="143" t="s">
        <v>66</v>
      </c>
      <c r="J117" s="65"/>
      <c r="AG117" s="36"/>
    </row>
    <row r="118" spans="1:33" ht="13.15" customHeight="1" x14ac:dyDescent="0.2">
      <c r="A118" s="46"/>
      <c r="B118" s="144" t="s">
        <v>57</v>
      </c>
      <c r="C118" s="142">
        <v>80</v>
      </c>
      <c r="D118" s="143"/>
      <c r="E118" s="143">
        <f t="shared" ref="E118:E147" si="14">C118*25/100</f>
        <v>20</v>
      </c>
      <c r="F118" s="143">
        <f t="shared" ref="F118:F147" si="15">C118*0.35</f>
        <v>28</v>
      </c>
      <c r="G118" s="143"/>
      <c r="H118" s="143">
        <f>E118*10</f>
        <v>200</v>
      </c>
      <c r="I118" s="143">
        <f>F118*10</f>
        <v>280</v>
      </c>
      <c r="J118" s="65"/>
      <c r="AG118" s="36"/>
    </row>
    <row r="119" spans="1:33" ht="13.15" customHeight="1" x14ac:dyDescent="0.2">
      <c r="A119" s="46"/>
      <c r="B119" s="144" t="s">
        <v>28</v>
      </c>
      <c r="C119" s="142">
        <v>150</v>
      </c>
      <c r="D119" s="143"/>
      <c r="E119" s="143">
        <f t="shared" si="14"/>
        <v>37.5</v>
      </c>
      <c r="F119" s="143">
        <f t="shared" si="15"/>
        <v>52.5</v>
      </c>
      <c r="G119" s="143"/>
      <c r="H119" s="143">
        <f t="shared" ref="H119:I147" si="16">E119*10</f>
        <v>375</v>
      </c>
      <c r="I119" s="143">
        <f t="shared" si="16"/>
        <v>525</v>
      </c>
      <c r="J119" s="65"/>
      <c r="AG119" s="36"/>
    </row>
    <row r="120" spans="1:33" ht="13.15" customHeight="1" x14ac:dyDescent="0.2">
      <c r="A120" s="46"/>
      <c r="B120" s="144" t="s">
        <v>29</v>
      </c>
      <c r="C120" s="142">
        <v>15</v>
      </c>
      <c r="D120" s="143"/>
      <c r="E120" s="143">
        <f t="shared" si="14"/>
        <v>3.75</v>
      </c>
      <c r="F120" s="143">
        <f t="shared" si="15"/>
        <v>5.25</v>
      </c>
      <c r="G120" s="143"/>
      <c r="H120" s="143">
        <f t="shared" si="16"/>
        <v>37.5</v>
      </c>
      <c r="I120" s="143">
        <f t="shared" si="16"/>
        <v>52.5</v>
      </c>
      <c r="J120" s="65"/>
      <c r="AG120" s="36"/>
    </row>
    <row r="121" spans="1:33" ht="13.15" customHeight="1" x14ac:dyDescent="0.2">
      <c r="A121" s="46"/>
      <c r="B121" s="144" t="s">
        <v>30</v>
      </c>
      <c r="C121" s="142">
        <v>45</v>
      </c>
      <c r="D121" s="143"/>
      <c r="E121" s="143">
        <f t="shared" si="14"/>
        <v>11.25</v>
      </c>
      <c r="F121" s="143">
        <f t="shared" si="15"/>
        <v>15.749999999999998</v>
      </c>
      <c r="G121" s="143"/>
      <c r="H121" s="143">
        <f t="shared" si="16"/>
        <v>112.5</v>
      </c>
      <c r="I121" s="143">
        <f t="shared" si="16"/>
        <v>157.49999999999997</v>
      </c>
      <c r="J121" s="65"/>
      <c r="AG121" s="36"/>
    </row>
    <row r="122" spans="1:33" ht="13.15" customHeight="1" x14ac:dyDescent="0.2">
      <c r="A122" s="46"/>
      <c r="B122" s="144" t="s">
        <v>31</v>
      </c>
      <c r="C122" s="142">
        <v>15</v>
      </c>
      <c r="D122" s="143"/>
      <c r="E122" s="143">
        <f t="shared" si="14"/>
        <v>3.75</v>
      </c>
      <c r="F122" s="143">
        <f t="shared" si="15"/>
        <v>5.25</v>
      </c>
      <c r="G122" s="143"/>
      <c r="H122" s="143">
        <f t="shared" si="16"/>
        <v>37.5</v>
      </c>
      <c r="I122" s="143">
        <f t="shared" si="16"/>
        <v>52.5</v>
      </c>
      <c r="J122" s="65"/>
      <c r="AG122" s="56"/>
    </row>
    <row r="123" spans="1:33" ht="13.15" customHeight="1" x14ac:dyDescent="0.2">
      <c r="A123" s="46"/>
      <c r="B123" s="144" t="s">
        <v>32</v>
      </c>
      <c r="C123" s="142">
        <v>188</v>
      </c>
      <c r="D123" s="143"/>
      <c r="E123" s="143">
        <f t="shared" si="14"/>
        <v>47</v>
      </c>
      <c r="F123" s="143">
        <f t="shared" si="15"/>
        <v>65.8</v>
      </c>
      <c r="G123" s="143"/>
      <c r="H123" s="143">
        <f t="shared" si="16"/>
        <v>470</v>
      </c>
      <c r="I123" s="143">
        <f t="shared" si="16"/>
        <v>658</v>
      </c>
      <c r="J123" s="65"/>
      <c r="AG123" s="56"/>
    </row>
    <row r="124" spans="1:33" ht="13.15" customHeight="1" x14ac:dyDescent="0.2">
      <c r="A124" s="46"/>
      <c r="B124" s="144" t="s">
        <v>84</v>
      </c>
      <c r="C124" s="142">
        <v>280</v>
      </c>
      <c r="D124" s="143"/>
      <c r="E124" s="143">
        <f t="shared" si="14"/>
        <v>70</v>
      </c>
      <c r="F124" s="143">
        <f t="shared" si="15"/>
        <v>98</v>
      </c>
      <c r="G124" s="143"/>
      <c r="H124" s="143">
        <f t="shared" si="16"/>
        <v>700</v>
      </c>
      <c r="I124" s="143">
        <f t="shared" si="16"/>
        <v>980</v>
      </c>
      <c r="J124" s="65"/>
      <c r="AG124" s="36"/>
    </row>
    <row r="125" spans="1:33" ht="13.15" customHeight="1" x14ac:dyDescent="0.2">
      <c r="A125" s="46"/>
      <c r="B125" s="144" t="s">
        <v>85</v>
      </c>
      <c r="C125" s="142">
        <v>185</v>
      </c>
      <c r="D125" s="143"/>
      <c r="E125" s="143">
        <f t="shared" si="14"/>
        <v>46.25</v>
      </c>
      <c r="F125" s="143">
        <f t="shared" si="15"/>
        <v>64.75</v>
      </c>
      <c r="G125" s="143"/>
      <c r="H125" s="143">
        <f t="shared" si="16"/>
        <v>462.5</v>
      </c>
      <c r="I125" s="143">
        <f t="shared" si="16"/>
        <v>647.5</v>
      </c>
      <c r="J125" s="65"/>
      <c r="AG125" s="36"/>
    </row>
    <row r="126" spans="1:33" ht="13.15" customHeight="1" x14ac:dyDescent="0.2">
      <c r="A126" s="46"/>
      <c r="B126" s="144" t="s">
        <v>86</v>
      </c>
      <c r="C126" s="142">
        <v>15</v>
      </c>
      <c r="D126" s="143"/>
      <c r="E126" s="143">
        <f t="shared" si="14"/>
        <v>3.75</v>
      </c>
      <c r="F126" s="143">
        <f t="shared" si="15"/>
        <v>5.25</v>
      </c>
      <c r="G126" s="143"/>
      <c r="H126" s="143">
        <f t="shared" si="16"/>
        <v>37.5</v>
      </c>
      <c r="I126" s="143">
        <f t="shared" si="16"/>
        <v>52.5</v>
      </c>
      <c r="J126" s="65"/>
      <c r="AG126" s="36"/>
    </row>
    <row r="127" spans="1:33" ht="13.15" customHeight="1" x14ac:dyDescent="0.2">
      <c r="A127" s="46"/>
      <c r="B127" s="144" t="s">
        <v>60</v>
      </c>
      <c r="C127" s="142">
        <v>200</v>
      </c>
      <c r="D127" s="143"/>
      <c r="E127" s="143">
        <f t="shared" si="14"/>
        <v>50</v>
      </c>
      <c r="F127" s="143">
        <f t="shared" si="15"/>
        <v>70</v>
      </c>
      <c r="G127" s="143"/>
      <c r="H127" s="143">
        <f t="shared" si="16"/>
        <v>500</v>
      </c>
      <c r="I127" s="143">
        <f t="shared" si="16"/>
        <v>700</v>
      </c>
      <c r="J127" s="65"/>
      <c r="AG127" s="36"/>
    </row>
    <row r="128" spans="1:33" ht="13.15" customHeight="1" x14ac:dyDescent="0.2">
      <c r="A128" s="46"/>
      <c r="B128" s="144" t="s">
        <v>87</v>
      </c>
      <c r="C128" s="142">
        <v>70</v>
      </c>
      <c r="D128" s="143"/>
      <c r="E128" s="143">
        <f t="shared" si="14"/>
        <v>17.5</v>
      </c>
      <c r="F128" s="143">
        <f t="shared" si="15"/>
        <v>24.5</v>
      </c>
      <c r="G128" s="143"/>
      <c r="H128" s="143">
        <f t="shared" si="16"/>
        <v>175</v>
      </c>
      <c r="I128" s="143">
        <f t="shared" si="16"/>
        <v>245</v>
      </c>
      <c r="J128" s="65"/>
      <c r="AG128" s="36"/>
    </row>
    <row r="129" spans="1:33" ht="13.15" customHeight="1" x14ac:dyDescent="0.2">
      <c r="A129" s="46"/>
      <c r="B129" s="144" t="s">
        <v>88</v>
      </c>
      <c r="C129" s="142">
        <v>15</v>
      </c>
      <c r="D129" s="143"/>
      <c r="E129" s="143">
        <f t="shared" si="14"/>
        <v>3.75</v>
      </c>
      <c r="F129" s="143">
        <f t="shared" si="15"/>
        <v>5.25</v>
      </c>
      <c r="G129" s="143"/>
      <c r="H129" s="143">
        <f t="shared" si="16"/>
        <v>37.5</v>
      </c>
      <c r="I129" s="143">
        <f t="shared" si="16"/>
        <v>52.5</v>
      </c>
      <c r="J129" s="65"/>
      <c r="AG129" s="36"/>
    </row>
    <row r="130" spans="1:33" ht="13.15" customHeight="1" x14ac:dyDescent="0.2">
      <c r="A130" s="46"/>
      <c r="B130" s="144" t="s">
        <v>89</v>
      </c>
      <c r="C130" s="142">
        <v>35</v>
      </c>
      <c r="D130" s="143"/>
      <c r="E130" s="143">
        <f t="shared" si="14"/>
        <v>8.75</v>
      </c>
      <c r="F130" s="143">
        <f t="shared" si="15"/>
        <v>12.25</v>
      </c>
      <c r="G130" s="143"/>
      <c r="H130" s="143">
        <f t="shared" si="16"/>
        <v>87.5</v>
      </c>
      <c r="I130" s="143">
        <f t="shared" si="16"/>
        <v>122.5</v>
      </c>
      <c r="J130" s="65"/>
      <c r="AG130" s="43"/>
    </row>
    <row r="131" spans="1:33" ht="13.15" customHeight="1" x14ac:dyDescent="0.2">
      <c r="A131" s="46"/>
      <c r="B131" s="144" t="s">
        <v>90</v>
      </c>
      <c r="C131" s="142">
        <v>58</v>
      </c>
      <c r="D131" s="143"/>
      <c r="E131" s="143">
        <f t="shared" si="14"/>
        <v>14.5</v>
      </c>
      <c r="F131" s="143">
        <f t="shared" si="15"/>
        <v>20.299999999999997</v>
      </c>
      <c r="G131" s="143"/>
      <c r="H131" s="143">
        <f t="shared" si="16"/>
        <v>145</v>
      </c>
      <c r="I131" s="143">
        <f t="shared" si="16"/>
        <v>202.99999999999997</v>
      </c>
      <c r="J131" s="65"/>
      <c r="AG131" s="36"/>
    </row>
    <row r="132" spans="1:33" ht="13.15" customHeight="1" x14ac:dyDescent="0.2">
      <c r="A132" s="46"/>
      <c r="B132" s="144" t="s">
        <v>61</v>
      </c>
      <c r="C132" s="142">
        <v>300</v>
      </c>
      <c r="D132" s="143"/>
      <c r="E132" s="143">
        <f t="shared" si="14"/>
        <v>75</v>
      </c>
      <c r="F132" s="143">
        <f t="shared" si="15"/>
        <v>105</v>
      </c>
      <c r="G132" s="143"/>
      <c r="H132" s="143">
        <f t="shared" si="16"/>
        <v>750</v>
      </c>
      <c r="I132" s="143">
        <f t="shared" si="16"/>
        <v>1050</v>
      </c>
      <c r="J132" s="65"/>
      <c r="AG132" s="56"/>
    </row>
    <row r="133" spans="1:33" ht="13.15" customHeight="1" x14ac:dyDescent="0.2">
      <c r="A133" s="46"/>
      <c r="B133" s="144" t="s">
        <v>62</v>
      </c>
      <c r="C133" s="142">
        <v>150</v>
      </c>
      <c r="D133" s="143"/>
      <c r="E133" s="143">
        <f t="shared" si="14"/>
        <v>37.5</v>
      </c>
      <c r="F133" s="143">
        <f t="shared" si="15"/>
        <v>52.5</v>
      </c>
      <c r="G133" s="143"/>
      <c r="H133" s="143">
        <f t="shared" si="16"/>
        <v>375</v>
      </c>
      <c r="I133" s="143">
        <f t="shared" si="16"/>
        <v>525</v>
      </c>
      <c r="J133" s="65"/>
      <c r="AG133" s="56"/>
    </row>
    <row r="134" spans="1:33" ht="13.15" customHeight="1" x14ac:dyDescent="0.2">
      <c r="A134" s="46"/>
      <c r="B134" s="144" t="s">
        <v>68</v>
      </c>
      <c r="C134" s="142">
        <v>50</v>
      </c>
      <c r="D134" s="143"/>
      <c r="E134" s="143">
        <f t="shared" si="14"/>
        <v>12.5</v>
      </c>
      <c r="F134" s="143">
        <f t="shared" si="15"/>
        <v>17.5</v>
      </c>
      <c r="G134" s="143"/>
      <c r="H134" s="143">
        <f t="shared" si="16"/>
        <v>125</v>
      </c>
      <c r="I134" s="143">
        <f t="shared" si="16"/>
        <v>175</v>
      </c>
      <c r="J134" s="65"/>
      <c r="AG134" s="36"/>
    </row>
    <row r="135" spans="1:33" ht="13.15" customHeight="1" x14ac:dyDescent="0.2">
      <c r="A135" s="46"/>
      <c r="B135" s="144" t="s">
        <v>33</v>
      </c>
      <c r="C135" s="142">
        <v>9.8000000000000007</v>
      </c>
      <c r="D135" s="143"/>
      <c r="E135" s="143">
        <f t="shared" si="14"/>
        <v>2.4500000000000002</v>
      </c>
      <c r="F135" s="143">
        <f t="shared" si="15"/>
        <v>3.43</v>
      </c>
      <c r="G135" s="143"/>
      <c r="H135" s="143">
        <f t="shared" si="16"/>
        <v>24.5</v>
      </c>
      <c r="I135" s="143">
        <f t="shared" si="16"/>
        <v>34.300000000000004</v>
      </c>
      <c r="J135" s="65"/>
      <c r="AG135" s="36"/>
    </row>
    <row r="136" spans="1:33" ht="13.15" customHeight="1" x14ac:dyDescent="0.2">
      <c r="A136" s="46"/>
      <c r="B136" s="144" t="s">
        <v>39</v>
      </c>
      <c r="C136" s="142">
        <v>10</v>
      </c>
      <c r="D136" s="143"/>
      <c r="E136" s="143">
        <f t="shared" si="14"/>
        <v>2.5</v>
      </c>
      <c r="F136" s="143">
        <f t="shared" si="15"/>
        <v>3.5</v>
      </c>
      <c r="G136" s="143"/>
      <c r="H136" s="143">
        <f t="shared" si="16"/>
        <v>25</v>
      </c>
      <c r="I136" s="143">
        <f t="shared" si="16"/>
        <v>35</v>
      </c>
      <c r="J136" s="65"/>
      <c r="AG136" s="43"/>
    </row>
    <row r="137" spans="1:33" ht="13.15" customHeight="1" x14ac:dyDescent="0.2">
      <c r="A137" s="46"/>
      <c r="B137" s="144" t="s">
        <v>34</v>
      </c>
      <c r="C137" s="142">
        <v>30</v>
      </c>
      <c r="D137" s="143"/>
      <c r="E137" s="143">
        <f t="shared" si="14"/>
        <v>7.5</v>
      </c>
      <c r="F137" s="143">
        <f t="shared" si="15"/>
        <v>10.5</v>
      </c>
      <c r="G137" s="143"/>
      <c r="H137" s="143">
        <f t="shared" si="16"/>
        <v>75</v>
      </c>
      <c r="I137" s="143">
        <f t="shared" si="16"/>
        <v>105</v>
      </c>
      <c r="J137" s="65"/>
      <c r="AG137" s="36"/>
    </row>
    <row r="138" spans="1:33" ht="13.15" customHeight="1" x14ac:dyDescent="0.2">
      <c r="A138" s="46"/>
      <c r="B138" s="144" t="s">
        <v>35</v>
      </c>
      <c r="C138" s="142">
        <v>15</v>
      </c>
      <c r="D138" s="143"/>
      <c r="E138" s="143">
        <f t="shared" si="14"/>
        <v>3.75</v>
      </c>
      <c r="F138" s="143">
        <f t="shared" si="15"/>
        <v>5.25</v>
      </c>
      <c r="G138" s="143"/>
      <c r="H138" s="143">
        <f t="shared" si="16"/>
        <v>37.5</v>
      </c>
      <c r="I138" s="143">
        <f t="shared" si="16"/>
        <v>52.5</v>
      </c>
      <c r="J138" s="65"/>
      <c r="AG138" s="36"/>
    </row>
    <row r="139" spans="1:33" ht="13.15" customHeight="1" x14ac:dyDescent="0.2">
      <c r="A139" s="46"/>
      <c r="B139" s="144" t="s">
        <v>73</v>
      </c>
      <c r="C139" s="142">
        <v>40</v>
      </c>
      <c r="D139" s="143"/>
      <c r="E139" s="143">
        <f t="shared" si="14"/>
        <v>10</v>
      </c>
      <c r="F139" s="143">
        <f t="shared" si="15"/>
        <v>14</v>
      </c>
      <c r="G139" s="143"/>
      <c r="H139" s="143">
        <f t="shared" si="16"/>
        <v>100</v>
      </c>
      <c r="I139" s="143">
        <f t="shared" si="16"/>
        <v>140</v>
      </c>
      <c r="J139" s="65"/>
      <c r="AG139" s="36"/>
    </row>
    <row r="140" spans="1:33" ht="13.15" customHeight="1" x14ac:dyDescent="0.2">
      <c r="A140" s="46"/>
      <c r="B140" s="144" t="s">
        <v>36</v>
      </c>
      <c r="C140" s="142">
        <v>40</v>
      </c>
      <c r="D140" s="143"/>
      <c r="E140" s="143">
        <f t="shared" si="14"/>
        <v>10</v>
      </c>
      <c r="F140" s="143">
        <f t="shared" si="15"/>
        <v>14</v>
      </c>
      <c r="G140" s="143"/>
      <c r="H140" s="143">
        <f t="shared" si="16"/>
        <v>100</v>
      </c>
      <c r="I140" s="143">
        <f t="shared" si="16"/>
        <v>140</v>
      </c>
      <c r="J140" s="65"/>
      <c r="AG140" s="36"/>
    </row>
    <row r="141" spans="1:33" ht="13.15" customHeight="1" x14ac:dyDescent="0.2">
      <c r="A141" s="46"/>
      <c r="B141" s="144" t="s">
        <v>37</v>
      </c>
      <c r="C141" s="142">
        <v>10</v>
      </c>
      <c r="D141" s="143"/>
      <c r="E141" s="143">
        <f t="shared" si="14"/>
        <v>2.5</v>
      </c>
      <c r="F141" s="143">
        <f t="shared" si="15"/>
        <v>3.5</v>
      </c>
      <c r="G141" s="143"/>
      <c r="H141" s="143">
        <f t="shared" si="16"/>
        <v>25</v>
      </c>
      <c r="I141" s="143">
        <f t="shared" si="16"/>
        <v>35</v>
      </c>
      <c r="J141" s="65"/>
      <c r="AG141" s="36"/>
    </row>
    <row r="142" spans="1:33" ht="13.15" customHeight="1" x14ac:dyDescent="0.2">
      <c r="A142" s="46"/>
      <c r="B142" s="144" t="s">
        <v>20</v>
      </c>
      <c r="C142" s="142">
        <v>0.4</v>
      </c>
      <c r="D142" s="143"/>
      <c r="E142" s="143">
        <f t="shared" si="14"/>
        <v>0.1</v>
      </c>
      <c r="F142" s="143">
        <f t="shared" si="15"/>
        <v>0.13999999999999999</v>
      </c>
      <c r="G142" s="143"/>
      <c r="H142" s="143">
        <f t="shared" si="16"/>
        <v>1</v>
      </c>
      <c r="I142" s="143">
        <f t="shared" si="16"/>
        <v>1.4</v>
      </c>
      <c r="J142" s="65"/>
      <c r="AG142" s="56"/>
    </row>
    <row r="143" spans="1:33" ht="13.15" customHeight="1" x14ac:dyDescent="0.2">
      <c r="A143" s="46"/>
      <c r="B143" s="144" t="s">
        <v>63</v>
      </c>
      <c r="C143" s="142">
        <v>1.2</v>
      </c>
      <c r="D143" s="143"/>
      <c r="E143" s="143">
        <f t="shared" si="14"/>
        <v>0.3</v>
      </c>
      <c r="F143" s="143">
        <f t="shared" si="15"/>
        <v>0.42</v>
      </c>
      <c r="G143" s="143"/>
      <c r="H143" s="143">
        <f t="shared" si="16"/>
        <v>3</v>
      </c>
      <c r="I143" s="143">
        <f t="shared" si="16"/>
        <v>4.2</v>
      </c>
      <c r="J143" s="65"/>
      <c r="AG143" s="56"/>
    </row>
    <row r="144" spans="1:33" ht="13.15" customHeight="1" x14ac:dyDescent="0.2">
      <c r="A144" s="46"/>
      <c r="B144" s="144" t="s">
        <v>101</v>
      </c>
      <c r="C144" s="142">
        <v>2</v>
      </c>
      <c r="D144" s="143"/>
      <c r="E144" s="143">
        <f t="shared" si="14"/>
        <v>0.5</v>
      </c>
      <c r="F144" s="143">
        <f t="shared" si="15"/>
        <v>0.7</v>
      </c>
      <c r="G144" s="143"/>
      <c r="H144" s="143">
        <f t="shared" si="16"/>
        <v>5</v>
      </c>
      <c r="I144" s="143">
        <f t="shared" si="16"/>
        <v>7</v>
      </c>
      <c r="J144" s="65"/>
      <c r="AG144" s="36"/>
    </row>
    <row r="145" spans="1:96" ht="13.15" customHeight="1" x14ac:dyDescent="0.2">
      <c r="A145" s="46"/>
      <c r="B145" s="144" t="s">
        <v>38</v>
      </c>
      <c r="C145" s="142">
        <v>1</v>
      </c>
      <c r="D145" s="143"/>
      <c r="E145" s="143">
        <f t="shared" si="14"/>
        <v>0.25</v>
      </c>
      <c r="F145" s="143">
        <f t="shared" si="15"/>
        <v>0.35</v>
      </c>
      <c r="G145" s="143"/>
      <c r="H145" s="143">
        <f t="shared" si="16"/>
        <v>2.5</v>
      </c>
      <c r="I145" s="143">
        <f t="shared" si="16"/>
        <v>3.5</v>
      </c>
      <c r="J145" s="65"/>
      <c r="AG145" s="56"/>
    </row>
    <row r="146" spans="1:96" ht="13.15" customHeight="1" x14ac:dyDescent="0.2">
      <c r="A146" s="89"/>
      <c r="B146" s="144" t="s">
        <v>64</v>
      </c>
      <c r="C146" s="142">
        <v>3</v>
      </c>
      <c r="D146" s="143"/>
      <c r="E146" s="143">
        <f t="shared" si="14"/>
        <v>0.75</v>
      </c>
      <c r="F146" s="143">
        <f t="shared" si="15"/>
        <v>1.0499999999999998</v>
      </c>
      <c r="G146" s="143"/>
      <c r="H146" s="143">
        <f t="shared" si="16"/>
        <v>7.5</v>
      </c>
      <c r="I146" s="143">
        <f t="shared" si="16"/>
        <v>10.499999999999998</v>
      </c>
      <c r="J146" s="90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36"/>
    </row>
    <row r="147" spans="1:96" ht="13.15" customHeight="1" x14ac:dyDescent="0.2">
      <c r="A147" s="46"/>
      <c r="B147" s="143" t="s">
        <v>100</v>
      </c>
      <c r="C147" s="142">
        <v>2</v>
      </c>
      <c r="D147" s="143"/>
      <c r="E147" s="143">
        <f t="shared" si="14"/>
        <v>0.5</v>
      </c>
      <c r="F147" s="143">
        <f t="shared" si="15"/>
        <v>0.7</v>
      </c>
      <c r="G147" s="143"/>
      <c r="H147" s="143">
        <f t="shared" si="16"/>
        <v>5</v>
      </c>
      <c r="I147" s="143">
        <f t="shared" si="16"/>
        <v>7</v>
      </c>
      <c r="J147" s="65"/>
      <c r="AG147" s="36"/>
    </row>
    <row r="148" spans="1:96" s="81" customFormat="1" ht="13.15" customHeight="1" x14ac:dyDescent="0.2">
      <c r="A148" s="91"/>
      <c r="B148" s="143"/>
      <c r="C148" s="142"/>
      <c r="D148" s="143"/>
      <c r="E148" s="143"/>
      <c r="F148" s="143"/>
      <c r="G148" s="143"/>
      <c r="H148" s="143"/>
      <c r="I148" s="143"/>
    </row>
    <row r="149" spans="1:96" s="81" customFormat="1" ht="13.15" customHeight="1" x14ac:dyDescent="0.2">
      <c r="A149" s="91"/>
      <c r="B149" s="145"/>
      <c r="C149" s="146"/>
      <c r="D149" s="145"/>
      <c r="E149" s="145"/>
      <c r="F149" s="145"/>
      <c r="G149" s="145"/>
      <c r="H149" s="145"/>
      <c r="I149" s="145"/>
    </row>
    <row r="150" spans="1:96" s="81" customFormat="1" ht="13.15" customHeight="1" x14ac:dyDescent="0.2">
      <c r="A150" s="91"/>
      <c r="C150" s="133"/>
    </row>
    <row r="151" spans="1:96" s="93" customFormat="1" ht="13.15" customHeight="1" x14ac:dyDescent="0.2">
      <c r="A151" s="92"/>
      <c r="C151" s="134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</row>
    <row r="152" spans="1:96" s="93" customFormat="1" ht="13.15" customHeight="1" x14ac:dyDescent="0.2">
      <c r="A152" s="92"/>
      <c r="C152" s="134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</row>
    <row r="153" spans="1:96" s="81" customFormat="1" ht="13.15" customHeight="1" x14ac:dyDescent="0.2">
      <c r="A153" s="91"/>
      <c r="C153" s="133"/>
    </row>
    <row r="154" spans="1:96" s="81" customFormat="1" ht="13.15" customHeight="1" x14ac:dyDescent="0.2">
      <c r="A154" s="91"/>
      <c r="C154" s="133"/>
    </row>
    <row r="155" spans="1:96" s="81" customFormat="1" ht="13.15" customHeight="1" x14ac:dyDescent="0.2">
      <c r="A155" s="91"/>
      <c r="C155" s="133"/>
    </row>
    <row r="156" spans="1:96" s="81" customFormat="1" ht="13.15" customHeight="1" x14ac:dyDescent="0.2">
      <c r="A156" s="91"/>
      <c r="C156" s="133"/>
    </row>
    <row r="157" spans="1:96" s="81" customFormat="1" ht="13.15" customHeight="1" x14ac:dyDescent="0.2">
      <c r="A157" s="91"/>
      <c r="C157" s="133"/>
    </row>
    <row r="158" spans="1:96" s="81" customFormat="1" ht="13.15" customHeight="1" x14ac:dyDescent="0.2">
      <c r="A158" s="91"/>
      <c r="C158" s="133"/>
    </row>
    <row r="159" spans="1:96" s="81" customFormat="1" ht="13.15" customHeight="1" x14ac:dyDescent="0.2">
      <c r="A159" s="91"/>
      <c r="C159" s="133"/>
    </row>
    <row r="160" spans="1:96" s="81" customFormat="1" ht="13.15" customHeight="1" x14ac:dyDescent="0.2">
      <c r="A160" s="91"/>
      <c r="C160" s="133"/>
    </row>
    <row r="161" spans="1:3" s="81" customFormat="1" ht="13.15" customHeight="1" x14ac:dyDescent="0.2">
      <c r="A161" s="91"/>
      <c r="C161" s="133"/>
    </row>
    <row r="162" spans="1:3" s="81" customFormat="1" ht="13.15" customHeight="1" x14ac:dyDescent="0.2">
      <c r="A162" s="91"/>
      <c r="C162" s="133"/>
    </row>
    <row r="163" spans="1:3" s="81" customFormat="1" ht="13.15" customHeight="1" x14ac:dyDescent="0.2">
      <c r="A163" s="91"/>
      <c r="C163" s="133"/>
    </row>
    <row r="164" spans="1:3" s="81" customFormat="1" ht="13.15" customHeight="1" x14ac:dyDescent="0.2">
      <c r="A164" s="91"/>
      <c r="C164" s="133"/>
    </row>
    <row r="165" spans="1:3" s="81" customFormat="1" ht="13.15" customHeight="1" x14ac:dyDescent="0.2">
      <c r="A165" s="91"/>
      <c r="C165" s="133"/>
    </row>
    <row r="166" spans="1:3" s="81" customFormat="1" ht="13.15" customHeight="1" x14ac:dyDescent="0.2">
      <c r="A166" s="91"/>
      <c r="C166" s="133"/>
    </row>
    <row r="167" spans="1:3" s="81" customFormat="1" ht="13.15" customHeight="1" x14ac:dyDescent="0.2">
      <c r="A167" s="91"/>
      <c r="C167" s="133"/>
    </row>
    <row r="168" spans="1:3" s="81" customFormat="1" ht="13.15" customHeight="1" x14ac:dyDescent="0.2">
      <c r="A168" s="91"/>
      <c r="C168" s="133"/>
    </row>
    <row r="169" spans="1:3" s="81" customFormat="1" ht="13.15" customHeight="1" x14ac:dyDescent="0.2">
      <c r="A169" s="91"/>
      <c r="C169" s="133"/>
    </row>
    <row r="170" spans="1:3" s="81" customFormat="1" ht="13.15" customHeight="1" x14ac:dyDescent="0.2">
      <c r="A170" s="91"/>
      <c r="C170" s="133"/>
    </row>
    <row r="171" spans="1:3" s="81" customFormat="1" ht="13.15" customHeight="1" x14ac:dyDescent="0.2">
      <c r="A171" s="91"/>
      <c r="C171" s="133"/>
    </row>
    <row r="172" spans="1:3" s="81" customFormat="1" ht="13.15" customHeight="1" x14ac:dyDescent="0.2">
      <c r="A172" s="91"/>
      <c r="C172" s="133"/>
    </row>
    <row r="173" spans="1:3" s="81" customFormat="1" ht="13.15" customHeight="1" x14ac:dyDescent="0.2">
      <c r="A173" s="91"/>
      <c r="C173" s="133"/>
    </row>
    <row r="174" spans="1:3" s="81" customFormat="1" ht="13.15" customHeight="1" x14ac:dyDescent="0.2">
      <c r="A174" s="91"/>
      <c r="C174" s="133"/>
    </row>
    <row r="175" spans="1:3" s="81" customFormat="1" ht="13.15" customHeight="1" x14ac:dyDescent="0.2">
      <c r="A175" s="91"/>
      <c r="C175" s="133"/>
    </row>
    <row r="176" spans="1:3" s="81" customFormat="1" ht="13.15" customHeight="1" x14ac:dyDescent="0.2">
      <c r="A176" s="91"/>
      <c r="C176" s="133"/>
    </row>
    <row r="177" spans="1:3" s="81" customFormat="1" ht="13.15" customHeight="1" x14ac:dyDescent="0.2">
      <c r="A177" s="91"/>
      <c r="C177" s="133"/>
    </row>
    <row r="178" spans="1:3" s="81" customFormat="1" ht="13.15" customHeight="1" x14ac:dyDescent="0.2">
      <c r="A178" s="91"/>
      <c r="C178" s="133"/>
    </row>
    <row r="179" spans="1:3" s="81" customFormat="1" ht="13.15" customHeight="1" x14ac:dyDescent="0.2">
      <c r="A179" s="91"/>
      <c r="C179" s="133"/>
    </row>
    <row r="180" spans="1:3" s="81" customFormat="1" ht="13.15" customHeight="1" x14ac:dyDescent="0.2">
      <c r="A180" s="91"/>
      <c r="C180" s="133"/>
    </row>
    <row r="181" spans="1:3" s="81" customFormat="1" ht="13.15" customHeight="1" x14ac:dyDescent="0.2">
      <c r="A181" s="91"/>
      <c r="C181" s="133"/>
    </row>
    <row r="182" spans="1:3" s="81" customFormat="1" ht="13.15" customHeight="1" x14ac:dyDescent="0.2">
      <c r="A182" s="91"/>
      <c r="C182" s="133"/>
    </row>
    <row r="183" spans="1:3" s="81" customFormat="1" ht="13.15" customHeight="1" x14ac:dyDescent="0.2">
      <c r="A183" s="91"/>
      <c r="C183" s="133"/>
    </row>
    <row r="184" spans="1:3" s="81" customFormat="1" ht="13.15" customHeight="1" x14ac:dyDescent="0.2">
      <c r="A184" s="91"/>
      <c r="C184" s="133"/>
    </row>
    <row r="185" spans="1:3" s="81" customFormat="1" ht="13.15" customHeight="1" x14ac:dyDescent="0.2">
      <c r="A185" s="91"/>
      <c r="C185" s="133"/>
    </row>
    <row r="186" spans="1:3" s="81" customFormat="1" ht="13.15" customHeight="1" x14ac:dyDescent="0.2">
      <c r="A186" s="91"/>
      <c r="C186" s="133"/>
    </row>
    <row r="187" spans="1:3" s="81" customFormat="1" ht="13.15" customHeight="1" x14ac:dyDescent="0.2">
      <c r="A187" s="91"/>
      <c r="C187" s="133"/>
    </row>
    <row r="188" spans="1:3" s="81" customFormat="1" ht="13.15" customHeight="1" x14ac:dyDescent="0.2">
      <c r="A188" s="91"/>
      <c r="C188" s="133"/>
    </row>
    <row r="189" spans="1:3" s="81" customFormat="1" ht="13.15" customHeight="1" x14ac:dyDescent="0.2">
      <c r="A189" s="91"/>
      <c r="C189" s="133"/>
    </row>
    <row r="190" spans="1:3" s="81" customFormat="1" ht="13.15" customHeight="1" x14ac:dyDescent="0.2">
      <c r="A190" s="91"/>
      <c r="C190" s="133"/>
    </row>
    <row r="191" spans="1:3" s="81" customFormat="1" ht="13.15" customHeight="1" x14ac:dyDescent="0.2">
      <c r="A191" s="91"/>
      <c r="C191" s="133"/>
    </row>
    <row r="192" spans="1:3" s="81" customFormat="1" ht="13.15" customHeight="1" x14ac:dyDescent="0.2">
      <c r="A192" s="91"/>
      <c r="C192" s="133"/>
    </row>
    <row r="193" spans="1:3" s="81" customFormat="1" ht="13.15" customHeight="1" x14ac:dyDescent="0.2">
      <c r="A193" s="91"/>
      <c r="C193" s="133"/>
    </row>
    <row r="194" spans="1:3" s="81" customFormat="1" ht="13.15" customHeight="1" x14ac:dyDescent="0.2">
      <c r="A194" s="91"/>
      <c r="C194" s="133"/>
    </row>
    <row r="195" spans="1:3" s="81" customFormat="1" ht="13.15" customHeight="1" x14ac:dyDescent="0.2">
      <c r="A195" s="91"/>
      <c r="C195" s="133"/>
    </row>
    <row r="196" spans="1:3" s="81" customFormat="1" ht="13.15" customHeight="1" x14ac:dyDescent="0.2">
      <c r="A196" s="91"/>
      <c r="C196" s="133"/>
    </row>
    <row r="197" spans="1:3" s="81" customFormat="1" ht="13.15" customHeight="1" x14ac:dyDescent="0.2">
      <c r="A197" s="91"/>
      <c r="C197" s="133"/>
    </row>
    <row r="198" spans="1:3" s="81" customFormat="1" ht="13.15" customHeight="1" x14ac:dyDescent="0.2">
      <c r="A198" s="91"/>
      <c r="C198" s="133"/>
    </row>
    <row r="199" spans="1:3" s="81" customFormat="1" ht="13.15" customHeight="1" x14ac:dyDescent="0.2">
      <c r="A199" s="91"/>
      <c r="C199" s="133"/>
    </row>
    <row r="200" spans="1:3" s="81" customFormat="1" ht="13.15" customHeight="1" x14ac:dyDescent="0.2">
      <c r="A200" s="91"/>
      <c r="C200" s="133"/>
    </row>
    <row r="201" spans="1:3" s="81" customFormat="1" ht="13.15" customHeight="1" x14ac:dyDescent="0.2">
      <c r="A201" s="91"/>
      <c r="C201" s="133"/>
    </row>
    <row r="202" spans="1:3" s="81" customFormat="1" ht="13.15" customHeight="1" x14ac:dyDescent="0.2">
      <c r="A202" s="91"/>
      <c r="C202" s="133"/>
    </row>
    <row r="203" spans="1:3" s="81" customFormat="1" ht="13.15" customHeight="1" x14ac:dyDescent="0.2">
      <c r="A203" s="91"/>
      <c r="C203" s="133"/>
    </row>
    <row r="204" spans="1:3" s="81" customFormat="1" ht="13.15" customHeight="1" x14ac:dyDescent="0.2">
      <c r="A204" s="91"/>
      <c r="C204" s="133"/>
    </row>
    <row r="205" spans="1:3" s="81" customFormat="1" ht="13.15" customHeight="1" x14ac:dyDescent="0.2">
      <c r="A205" s="91"/>
      <c r="C205" s="133"/>
    </row>
    <row r="206" spans="1:3" s="81" customFormat="1" ht="13.15" customHeight="1" x14ac:dyDescent="0.2">
      <c r="A206" s="91"/>
      <c r="C206" s="133"/>
    </row>
    <row r="207" spans="1:3" s="81" customFormat="1" ht="13.15" customHeight="1" x14ac:dyDescent="0.2">
      <c r="A207" s="91"/>
      <c r="C207" s="133"/>
    </row>
    <row r="208" spans="1:3" s="81" customFormat="1" ht="13.15" customHeight="1" x14ac:dyDescent="0.2">
      <c r="A208" s="91"/>
      <c r="C208" s="133"/>
    </row>
    <row r="209" spans="1:3" s="81" customFormat="1" ht="13.15" customHeight="1" x14ac:dyDescent="0.2">
      <c r="A209" s="91"/>
      <c r="C209" s="133"/>
    </row>
    <row r="210" spans="1:3" s="81" customFormat="1" ht="13.15" customHeight="1" x14ac:dyDescent="0.2">
      <c r="A210" s="91"/>
      <c r="C210" s="133"/>
    </row>
    <row r="211" spans="1:3" s="81" customFormat="1" ht="13.15" customHeight="1" x14ac:dyDescent="0.2">
      <c r="A211" s="91"/>
      <c r="C211" s="133"/>
    </row>
    <row r="212" spans="1:3" s="81" customFormat="1" ht="13.15" customHeight="1" x14ac:dyDescent="0.2">
      <c r="A212" s="91"/>
      <c r="C212" s="133"/>
    </row>
    <row r="213" spans="1:3" s="81" customFormat="1" ht="13.15" customHeight="1" x14ac:dyDescent="0.2">
      <c r="A213" s="91"/>
      <c r="C213" s="133"/>
    </row>
    <row r="214" spans="1:3" s="81" customFormat="1" ht="13.15" customHeight="1" x14ac:dyDescent="0.2">
      <c r="A214" s="91"/>
      <c r="C214" s="133"/>
    </row>
    <row r="215" spans="1:3" s="81" customFormat="1" ht="13.15" customHeight="1" x14ac:dyDescent="0.2">
      <c r="A215" s="91"/>
      <c r="C215" s="133"/>
    </row>
    <row r="216" spans="1:3" s="81" customFormat="1" ht="13.15" customHeight="1" x14ac:dyDescent="0.2">
      <c r="A216" s="91"/>
      <c r="C216" s="133"/>
    </row>
    <row r="217" spans="1:3" s="81" customFormat="1" ht="13.15" customHeight="1" x14ac:dyDescent="0.2">
      <c r="A217" s="91"/>
      <c r="C217" s="133"/>
    </row>
    <row r="218" spans="1:3" s="81" customFormat="1" ht="13.15" customHeight="1" x14ac:dyDescent="0.2">
      <c r="A218" s="91"/>
      <c r="C218" s="133"/>
    </row>
    <row r="219" spans="1:3" s="81" customFormat="1" ht="13.15" customHeight="1" x14ac:dyDescent="0.2">
      <c r="A219" s="91"/>
      <c r="C219" s="133"/>
    </row>
    <row r="220" spans="1:3" s="81" customFormat="1" ht="13.15" customHeight="1" x14ac:dyDescent="0.2">
      <c r="A220" s="91"/>
      <c r="C220" s="133"/>
    </row>
    <row r="221" spans="1:3" s="81" customFormat="1" ht="13.15" customHeight="1" x14ac:dyDescent="0.2">
      <c r="A221" s="91"/>
      <c r="C221" s="133"/>
    </row>
    <row r="222" spans="1:3" s="81" customFormat="1" ht="13.15" customHeight="1" x14ac:dyDescent="0.2">
      <c r="A222" s="91"/>
      <c r="C222" s="133"/>
    </row>
    <row r="223" spans="1:3" s="81" customFormat="1" ht="13.15" customHeight="1" x14ac:dyDescent="0.2">
      <c r="A223" s="91"/>
      <c r="C223" s="133"/>
    </row>
    <row r="224" spans="1:3" s="81" customFormat="1" ht="13.15" customHeight="1" x14ac:dyDescent="0.2">
      <c r="A224" s="91"/>
      <c r="C224" s="133"/>
    </row>
    <row r="225" spans="1:3" s="81" customFormat="1" ht="13.15" customHeight="1" x14ac:dyDescent="0.2">
      <c r="A225" s="91"/>
      <c r="C225" s="133"/>
    </row>
    <row r="226" spans="1:3" s="81" customFormat="1" ht="13.15" customHeight="1" x14ac:dyDescent="0.2">
      <c r="A226" s="91"/>
      <c r="C226" s="133"/>
    </row>
    <row r="227" spans="1:3" s="81" customFormat="1" ht="13.15" customHeight="1" x14ac:dyDescent="0.2">
      <c r="A227" s="91"/>
      <c r="C227" s="133"/>
    </row>
    <row r="228" spans="1:3" s="81" customFormat="1" ht="13.15" customHeight="1" x14ac:dyDescent="0.2">
      <c r="A228" s="91"/>
      <c r="C228" s="133"/>
    </row>
    <row r="229" spans="1:3" s="81" customFormat="1" ht="13.15" customHeight="1" x14ac:dyDescent="0.2">
      <c r="A229" s="91"/>
      <c r="C229" s="133"/>
    </row>
    <row r="230" spans="1:3" s="81" customFormat="1" ht="13.15" customHeight="1" x14ac:dyDescent="0.2">
      <c r="A230" s="91"/>
      <c r="C230" s="133"/>
    </row>
    <row r="231" spans="1:3" s="81" customFormat="1" ht="13.15" customHeight="1" x14ac:dyDescent="0.2">
      <c r="A231" s="91"/>
      <c r="C231" s="133"/>
    </row>
    <row r="232" spans="1:3" s="81" customFormat="1" ht="13.15" customHeight="1" x14ac:dyDescent="0.2">
      <c r="A232" s="91"/>
      <c r="C232" s="133"/>
    </row>
    <row r="233" spans="1:3" s="81" customFormat="1" ht="13.15" customHeight="1" x14ac:dyDescent="0.2">
      <c r="A233" s="91"/>
      <c r="C233" s="133"/>
    </row>
    <row r="234" spans="1:3" s="81" customFormat="1" ht="13.15" customHeight="1" x14ac:dyDescent="0.2">
      <c r="A234" s="91"/>
      <c r="C234" s="133"/>
    </row>
    <row r="235" spans="1:3" s="81" customFormat="1" ht="13.15" customHeight="1" x14ac:dyDescent="0.2">
      <c r="A235" s="91"/>
      <c r="C235" s="133"/>
    </row>
    <row r="236" spans="1:3" s="81" customFormat="1" ht="13.15" customHeight="1" x14ac:dyDescent="0.2">
      <c r="A236" s="91"/>
      <c r="C236" s="133"/>
    </row>
    <row r="237" spans="1:3" s="81" customFormat="1" ht="13.15" customHeight="1" x14ac:dyDescent="0.2">
      <c r="A237" s="91"/>
      <c r="C237" s="133"/>
    </row>
    <row r="238" spans="1:3" s="81" customFormat="1" ht="13.15" customHeight="1" x14ac:dyDescent="0.2">
      <c r="A238" s="91"/>
      <c r="C238" s="133"/>
    </row>
    <row r="239" spans="1:3" s="81" customFormat="1" ht="13.15" customHeight="1" x14ac:dyDescent="0.2">
      <c r="A239" s="91"/>
      <c r="C239" s="133"/>
    </row>
    <row r="240" spans="1:3" s="81" customFormat="1" ht="13.15" customHeight="1" x14ac:dyDescent="0.2">
      <c r="A240" s="91"/>
      <c r="C240" s="133"/>
    </row>
    <row r="241" spans="1:3" s="81" customFormat="1" ht="13.15" customHeight="1" x14ac:dyDescent="0.2">
      <c r="A241" s="91"/>
      <c r="C241" s="133"/>
    </row>
    <row r="242" spans="1:3" s="81" customFormat="1" ht="13.15" customHeight="1" x14ac:dyDescent="0.2">
      <c r="A242" s="91"/>
      <c r="C242" s="133"/>
    </row>
    <row r="243" spans="1:3" s="81" customFormat="1" ht="13.15" customHeight="1" x14ac:dyDescent="0.2">
      <c r="A243" s="91"/>
      <c r="C243" s="133"/>
    </row>
    <row r="244" spans="1:3" s="81" customFormat="1" ht="13.15" customHeight="1" x14ac:dyDescent="0.2">
      <c r="A244" s="91"/>
      <c r="C244" s="133"/>
    </row>
    <row r="245" spans="1:3" s="81" customFormat="1" ht="13.15" customHeight="1" x14ac:dyDescent="0.2">
      <c r="A245" s="91"/>
      <c r="C245" s="133"/>
    </row>
    <row r="246" spans="1:3" s="81" customFormat="1" ht="13.15" customHeight="1" x14ac:dyDescent="0.2">
      <c r="A246" s="91"/>
      <c r="C246" s="133"/>
    </row>
    <row r="247" spans="1:3" s="81" customFormat="1" ht="13.15" customHeight="1" x14ac:dyDescent="0.2">
      <c r="A247" s="91"/>
      <c r="C247" s="133"/>
    </row>
    <row r="248" spans="1:3" s="81" customFormat="1" ht="13.15" customHeight="1" x14ac:dyDescent="0.2">
      <c r="A248" s="91"/>
      <c r="C248" s="133"/>
    </row>
    <row r="249" spans="1:3" s="81" customFormat="1" ht="13.15" customHeight="1" x14ac:dyDescent="0.2">
      <c r="A249" s="91"/>
      <c r="C249" s="133"/>
    </row>
    <row r="250" spans="1:3" s="81" customFormat="1" ht="13.15" customHeight="1" x14ac:dyDescent="0.2">
      <c r="A250" s="91"/>
      <c r="C250" s="133"/>
    </row>
    <row r="251" spans="1:3" s="81" customFormat="1" ht="13.15" customHeight="1" x14ac:dyDescent="0.2">
      <c r="A251" s="91"/>
      <c r="C251" s="133"/>
    </row>
    <row r="252" spans="1:3" s="81" customFormat="1" ht="13.15" customHeight="1" x14ac:dyDescent="0.2">
      <c r="A252" s="91"/>
      <c r="C252" s="133"/>
    </row>
    <row r="253" spans="1:3" s="81" customFormat="1" ht="13.15" customHeight="1" x14ac:dyDescent="0.2">
      <c r="A253" s="91"/>
      <c r="C253" s="133"/>
    </row>
    <row r="254" spans="1:3" s="81" customFormat="1" ht="13.15" customHeight="1" x14ac:dyDescent="0.2">
      <c r="A254" s="91"/>
      <c r="C254" s="133"/>
    </row>
    <row r="255" spans="1:3" s="81" customFormat="1" ht="13.15" customHeight="1" x14ac:dyDescent="0.2">
      <c r="A255" s="91"/>
      <c r="C255" s="133"/>
    </row>
    <row r="256" spans="1:3" s="81" customFormat="1" ht="13.15" customHeight="1" x14ac:dyDescent="0.2">
      <c r="A256" s="91"/>
      <c r="C256" s="133"/>
    </row>
    <row r="257" spans="1:3" s="81" customFormat="1" ht="13.15" customHeight="1" x14ac:dyDescent="0.2">
      <c r="A257" s="91"/>
      <c r="C257" s="133"/>
    </row>
    <row r="258" spans="1:3" s="81" customFormat="1" ht="13.15" customHeight="1" x14ac:dyDescent="0.2">
      <c r="A258" s="91"/>
      <c r="C258" s="133"/>
    </row>
    <row r="259" spans="1:3" s="81" customFormat="1" ht="13.15" customHeight="1" x14ac:dyDescent="0.2">
      <c r="A259" s="91"/>
      <c r="C259" s="133"/>
    </row>
    <row r="260" spans="1:3" s="81" customFormat="1" ht="13.15" customHeight="1" x14ac:dyDescent="0.2">
      <c r="A260" s="91"/>
      <c r="C260" s="133"/>
    </row>
    <row r="261" spans="1:3" s="81" customFormat="1" ht="13.15" customHeight="1" x14ac:dyDescent="0.2">
      <c r="A261" s="91"/>
      <c r="C261" s="133"/>
    </row>
    <row r="262" spans="1:3" s="81" customFormat="1" ht="13.15" customHeight="1" x14ac:dyDescent="0.2">
      <c r="A262" s="91"/>
      <c r="C262" s="133"/>
    </row>
    <row r="263" spans="1:3" s="81" customFormat="1" ht="13.15" customHeight="1" x14ac:dyDescent="0.2">
      <c r="A263" s="91"/>
      <c r="C263" s="133"/>
    </row>
    <row r="264" spans="1:3" s="81" customFormat="1" ht="13.15" customHeight="1" x14ac:dyDescent="0.2">
      <c r="A264" s="91"/>
      <c r="C264" s="133"/>
    </row>
    <row r="265" spans="1:3" s="81" customFormat="1" ht="13.15" customHeight="1" x14ac:dyDescent="0.2">
      <c r="A265" s="91"/>
      <c r="C265" s="133"/>
    </row>
    <row r="266" spans="1:3" s="81" customFormat="1" ht="13.15" customHeight="1" x14ac:dyDescent="0.2">
      <c r="A266" s="91"/>
      <c r="C266" s="133"/>
    </row>
    <row r="267" spans="1:3" s="81" customFormat="1" ht="13.15" customHeight="1" x14ac:dyDescent="0.2">
      <c r="A267" s="91"/>
      <c r="C267" s="133"/>
    </row>
    <row r="268" spans="1:3" s="81" customFormat="1" ht="13.15" customHeight="1" x14ac:dyDescent="0.2">
      <c r="A268" s="91"/>
      <c r="C268" s="133"/>
    </row>
    <row r="269" spans="1:3" s="81" customFormat="1" ht="13.15" customHeight="1" x14ac:dyDescent="0.2">
      <c r="A269" s="91"/>
      <c r="C269" s="133"/>
    </row>
    <row r="270" spans="1:3" s="81" customFormat="1" ht="13.15" customHeight="1" x14ac:dyDescent="0.2">
      <c r="A270" s="91"/>
      <c r="C270" s="133"/>
    </row>
    <row r="271" spans="1:3" s="81" customFormat="1" ht="13.15" customHeight="1" x14ac:dyDescent="0.2">
      <c r="A271" s="91"/>
      <c r="C271" s="133"/>
    </row>
    <row r="272" spans="1:3" s="81" customFormat="1" ht="13.15" customHeight="1" x14ac:dyDescent="0.2">
      <c r="A272" s="91"/>
      <c r="C272" s="133"/>
    </row>
    <row r="273" spans="1:3" s="81" customFormat="1" ht="13.15" customHeight="1" x14ac:dyDescent="0.2">
      <c r="A273" s="91"/>
      <c r="C273" s="133"/>
    </row>
    <row r="274" spans="1:3" s="81" customFormat="1" ht="13.15" customHeight="1" x14ac:dyDescent="0.2">
      <c r="A274" s="91"/>
      <c r="C274" s="133"/>
    </row>
    <row r="275" spans="1:3" s="81" customFormat="1" ht="13.15" customHeight="1" x14ac:dyDescent="0.2">
      <c r="A275" s="91"/>
      <c r="C275" s="133"/>
    </row>
    <row r="276" spans="1:3" s="81" customFormat="1" ht="13.15" customHeight="1" x14ac:dyDescent="0.2">
      <c r="A276" s="91"/>
      <c r="C276" s="133"/>
    </row>
    <row r="277" spans="1:3" s="81" customFormat="1" ht="13.15" customHeight="1" x14ac:dyDescent="0.2">
      <c r="A277" s="91"/>
      <c r="C277" s="133"/>
    </row>
    <row r="278" spans="1:3" s="81" customFormat="1" ht="13.15" customHeight="1" x14ac:dyDescent="0.2">
      <c r="A278" s="91"/>
      <c r="C278" s="133"/>
    </row>
    <row r="279" spans="1:3" s="81" customFormat="1" ht="13.15" customHeight="1" x14ac:dyDescent="0.2">
      <c r="A279" s="91"/>
      <c r="C279" s="133"/>
    </row>
    <row r="280" spans="1:3" s="81" customFormat="1" ht="13.15" customHeight="1" x14ac:dyDescent="0.2">
      <c r="A280" s="91"/>
      <c r="C280" s="133"/>
    </row>
    <row r="281" spans="1:3" s="81" customFormat="1" ht="13.15" customHeight="1" x14ac:dyDescent="0.2">
      <c r="A281" s="91"/>
      <c r="C281" s="133"/>
    </row>
    <row r="282" spans="1:3" s="81" customFormat="1" ht="13.15" customHeight="1" x14ac:dyDescent="0.2">
      <c r="A282" s="91"/>
      <c r="C282" s="133"/>
    </row>
    <row r="283" spans="1:3" s="81" customFormat="1" ht="13.15" customHeight="1" x14ac:dyDescent="0.2">
      <c r="A283" s="91"/>
      <c r="C283" s="133"/>
    </row>
    <row r="284" spans="1:3" s="81" customFormat="1" ht="13.15" customHeight="1" x14ac:dyDescent="0.2">
      <c r="A284" s="91"/>
      <c r="C284" s="133"/>
    </row>
    <row r="285" spans="1:3" s="81" customFormat="1" ht="13.15" customHeight="1" x14ac:dyDescent="0.2">
      <c r="A285" s="91"/>
      <c r="C285" s="133"/>
    </row>
    <row r="286" spans="1:3" s="81" customFormat="1" ht="13.15" customHeight="1" x14ac:dyDescent="0.2">
      <c r="A286" s="91"/>
      <c r="C286" s="133"/>
    </row>
    <row r="287" spans="1:3" s="81" customFormat="1" ht="13.15" customHeight="1" x14ac:dyDescent="0.2">
      <c r="A287" s="91"/>
      <c r="C287" s="133"/>
    </row>
    <row r="288" spans="1:3" s="81" customFormat="1" ht="13.15" customHeight="1" x14ac:dyDescent="0.2">
      <c r="A288" s="91"/>
      <c r="C288" s="133"/>
    </row>
    <row r="289" spans="1:3" s="81" customFormat="1" ht="13.15" customHeight="1" x14ac:dyDescent="0.2">
      <c r="A289" s="91"/>
      <c r="C289" s="133"/>
    </row>
    <row r="290" spans="1:3" s="81" customFormat="1" ht="13.15" customHeight="1" x14ac:dyDescent="0.2">
      <c r="A290" s="91"/>
      <c r="C290" s="133"/>
    </row>
    <row r="291" spans="1:3" s="81" customFormat="1" ht="13.15" customHeight="1" x14ac:dyDescent="0.2">
      <c r="A291" s="91"/>
      <c r="C291" s="133"/>
    </row>
    <row r="292" spans="1:3" s="81" customFormat="1" ht="13.15" customHeight="1" x14ac:dyDescent="0.2">
      <c r="A292" s="91"/>
      <c r="C292" s="133"/>
    </row>
    <row r="293" spans="1:3" s="81" customFormat="1" ht="13.15" customHeight="1" x14ac:dyDescent="0.2">
      <c r="A293" s="91"/>
      <c r="C293" s="133"/>
    </row>
    <row r="294" spans="1:3" s="81" customFormat="1" ht="13.15" customHeight="1" x14ac:dyDescent="0.2">
      <c r="A294" s="91"/>
      <c r="C294" s="133"/>
    </row>
    <row r="295" spans="1:3" s="81" customFormat="1" ht="13.15" customHeight="1" x14ac:dyDescent="0.2">
      <c r="A295" s="91"/>
      <c r="C295" s="133"/>
    </row>
    <row r="296" spans="1:3" s="81" customFormat="1" ht="13.15" customHeight="1" x14ac:dyDescent="0.2">
      <c r="A296" s="91"/>
      <c r="C296" s="133"/>
    </row>
    <row r="297" spans="1:3" s="81" customFormat="1" ht="13.15" customHeight="1" x14ac:dyDescent="0.2">
      <c r="A297" s="91"/>
      <c r="C297" s="133"/>
    </row>
    <row r="298" spans="1:3" s="81" customFormat="1" ht="13.15" customHeight="1" x14ac:dyDescent="0.2">
      <c r="A298" s="91"/>
      <c r="C298" s="133"/>
    </row>
    <row r="299" spans="1:3" s="81" customFormat="1" ht="13.15" customHeight="1" x14ac:dyDescent="0.2">
      <c r="A299" s="91"/>
      <c r="C299" s="133"/>
    </row>
    <row r="300" spans="1:3" s="81" customFormat="1" ht="13.15" customHeight="1" x14ac:dyDescent="0.2">
      <c r="A300" s="91"/>
      <c r="C300" s="133"/>
    </row>
    <row r="301" spans="1:3" s="81" customFormat="1" ht="13.15" customHeight="1" x14ac:dyDescent="0.2">
      <c r="A301" s="91"/>
      <c r="C301" s="133"/>
    </row>
    <row r="302" spans="1:3" s="81" customFormat="1" ht="13.15" customHeight="1" x14ac:dyDescent="0.2">
      <c r="A302" s="91"/>
      <c r="C302" s="133"/>
    </row>
    <row r="303" spans="1:3" s="81" customFormat="1" ht="13.15" customHeight="1" x14ac:dyDescent="0.2">
      <c r="A303" s="91"/>
      <c r="C303" s="133"/>
    </row>
    <row r="304" spans="1:3" s="81" customFormat="1" ht="13.15" customHeight="1" x14ac:dyDescent="0.2">
      <c r="A304" s="91"/>
      <c r="C304" s="133"/>
    </row>
    <row r="305" spans="1:3" s="81" customFormat="1" ht="13.15" customHeight="1" x14ac:dyDescent="0.2">
      <c r="A305" s="91"/>
      <c r="C305" s="133"/>
    </row>
    <row r="306" spans="1:3" s="81" customFormat="1" ht="13.15" customHeight="1" x14ac:dyDescent="0.2">
      <c r="A306" s="91"/>
      <c r="C306" s="133"/>
    </row>
    <row r="307" spans="1:3" s="81" customFormat="1" ht="13.15" customHeight="1" x14ac:dyDescent="0.2">
      <c r="A307" s="91"/>
      <c r="C307" s="133"/>
    </row>
    <row r="308" spans="1:3" s="81" customFormat="1" ht="13.15" customHeight="1" x14ac:dyDescent="0.2">
      <c r="A308" s="91"/>
      <c r="C308" s="133"/>
    </row>
    <row r="309" spans="1:3" s="81" customFormat="1" ht="13.15" customHeight="1" x14ac:dyDescent="0.2">
      <c r="A309" s="91"/>
      <c r="C309" s="133"/>
    </row>
    <row r="310" spans="1:3" s="81" customFormat="1" ht="13.15" customHeight="1" x14ac:dyDescent="0.2">
      <c r="A310" s="91"/>
      <c r="C310" s="133"/>
    </row>
    <row r="311" spans="1:3" s="81" customFormat="1" ht="13.15" customHeight="1" x14ac:dyDescent="0.2">
      <c r="A311" s="91"/>
      <c r="C311" s="133"/>
    </row>
    <row r="312" spans="1:3" s="81" customFormat="1" ht="13.15" customHeight="1" x14ac:dyDescent="0.2">
      <c r="A312" s="91"/>
      <c r="C312" s="133"/>
    </row>
    <row r="313" spans="1:3" s="81" customFormat="1" ht="13.15" customHeight="1" x14ac:dyDescent="0.2">
      <c r="A313" s="91"/>
      <c r="C313" s="133"/>
    </row>
    <row r="314" spans="1:3" s="81" customFormat="1" ht="13.15" customHeight="1" x14ac:dyDescent="0.2">
      <c r="A314" s="91"/>
      <c r="C314" s="133"/>
    </row>
    <row r="315" spans="1:3" s="81" customFormat="1" ht="13.15" customHeight="1" x14ac:dyDescent="0.2">
      <c r="A315" s="91"/>
      <c r="C315" s="133"/>
    </row>
    <row r="316" spans="1:3" s="81" customFormat="1" ht="13.15" customHeight="1" x14ac:dyDescent="0.2">
      <c r="A316" s="91"/>
      <c r="C316" s="133"/>
    </row>
    <row r="317" spans="1:3" s="81" customFormat="1" ht="13.15" customHeight="1" x14ac:dyDescent="0.2">
      <c r="A317" s="91"/>
      <c r="C317" s="133"/>
    </row>
    <row r="318" spans="1:3" s="81" customFormat="1" ht="13.15" customHeight="1" x14ac:dyDescent="0.2">
      <c r="A318" s="91"/>
      <c r="C318" s="133"/>
    </row>
    <row r="319" spans="1:3" s="81" customFormat="1" ht="13.15" customHeight="1" x14ac:dyDescent="0.2">
      <c r="A319" s="91"/>
      <c r="C319" s="133"/>
    </row>
    <row r="320" spans="1:3" s="81" customFormat="1" ht="13.15" customHeight="1" x14ac:dyDescent="0.2">
      <c r="A320" s="91"/>
      <c r="C320" s="133"/>
    </row>
    <row r="321" spans="1:3" s="81" customFormat="1" ht="13.15" customHeight="1" x14ac:dyDescent="0.2">
      <c r="A321" s="91"/>
      <c r="C321" s="133"/>
    </row>
    <row r="322" spans="1:3" s="81" customFormat="1" ht="13.15" customHeight="1" x14ac:dyDescent="0.2">
      <c r="A322" s="91"/>
      <c r="C322" s="133"/>
    </row>
    <row r="323" spans="1:3" s="81" customFormat="1" ht="13.15" customHeight="1" x14ac:dyDescent="0.2">
      <c r="A323" s="91"/>
      <c r="C323" s="133"/>
    </row>
    <row r="324" spans="1:3" s="81" customFormat="1" ht="13.15" customHeight="1" x14ac:dyDescent="0.2">
      <c r="A324" s="91"/>
      <c r="C324" s="133"/>
    </row>
    <row r="325" spans="1:3" s="81" customFormat="1" ht="13.15" customHeight="1" x14ac:dyDescent="0.2">
      <c r="A325" s="91"/>
      <c r="C325" s="133"/>
    </row>
    <row r="326" spans="1:3" s="81" customFormat="1" ht="13.15" customHeight="1" x14ac:dyDescent="0.2">
      <c r="A326" s="91"/>
      <c r="C326" s="133"/>
    </row>
    <row r="327" spans="1:3" s="81" customFormat="1" ht="13.15" customHeight="1" x14ac:dyDescent="0.2">
      <c r="A327" s="91"/>
      <c r="C327" s="133"/>
    </row>
    <row r="328" spans="1:3" s="81" customFormat="1" ht="13.15" customHeight="1" x14ac:dyDescent="0.2">
      <c r="A328" s="91"/>
      <c r="C328" s="133"/>
    </row>
    <row r="329" spans="1:3" s="81" customFormat="1" ht="13.15" customHeight="1" x14ac:dyDescent="0.2">
      <c r="A329" s="91"/>
      <c r="C329" s="133"/>
    </row>
    <row r="330" spans="1:3" s="81" customFormat="1" ht="13.15" customHeight="1" x14ac:dyDescent="0.2">
      <c r="A330" s="91"/>
      <c r="C330" s="133"/>
    </row>
    <row r="331" spans="1:3" s="81" customFormat="1" ht="13.15" customHeight="1" x14ac:dyDescent="0.2">
      <c r="A331" s="91"/>
      <c r="C331" s="133"/>
    </row>
    <row r="332" spans="1:3" s="81" customFormat="1" ht="13.15" customHeight="1" x14ac:dyDescent="0.2">
      <c r="A332" s="91"/>
      <c r="C332" s="133"/>
    </row>
    <row r="333" spans="1:3" s="81" customFormat="1" ht="13.15" customHeight="1" x14ac:dyDescent="0.2">
      <c r="A333" s="91"/>
      <c r="C333" s="133"/>
    </row>
    <row r="334" spans="1:3" s="81" customFormat="1" ht="13.15" customHeight="1" x14ac:dyDescent="0.2">
      <c r="A334" s="91"/>
      <c r="C334" s="133"/>
    </row>
    <row r="335" spans="1:3" s="81" customFormat="1" ht="13.15" customHeight="1" x14ac:dyDescent="0.2">
      <c r="A335" s="91"/>
      <c r="C335" s="133"/>
    </row>
    <row r="336" spans="1:3" s="81" customFormat="1" ht="13.15" customHeight="1" x14ac:dyDescent="0.2">
      <c r="A336" s="91"/>
      <c r="C336" s="133"/>
    </row>
    <row r="337" spans="1:3" s="81" customFormat="1" ht="13.15" customHeight="1" x14ac:dyDescent="0.2">
      <c r="A337" s="91"/>
      <c r="C337" s="133"/>
    </row>
    <row r="338" spans="1:3" s="81" customFormat="1" ht="13.15" customHeight="1" x14ac:dyDescent="0.2">
      <c r="A338" s="91"/>
      <c r="C338" s="133"/>
    </row>
    <row r="339" spans="1:3" s="81" customFormat="1" ht="13.15" customHeight="1" x14ac:dyDescent="0.2">
      <c r="A339" s="91"/>
      <c r="C339" s="133"/>
    </row>
    <row r="340" spans="1:3" s="81" customFormat="1" ht="13.15" customHeight="1" x14ac:dyDescent="0.2">
      <c r="A340" s="91"/>
      <c r="C340" s="133"/>
    </row>
    <row r="341" spans="1:3" s="81" customFormat="1" ht="13.15" customHeight="1" x14ac:dyDescent="0.2">
      <c r="A341" s="91"/>
      <c r="C341" s="133"/>
    </row>
    <row r="342" spans="1:3" s="81" customFormat="1" ht="13.15" customHeight="1" x14ac:dyDescent="0.2">
      <c r="A342" s="91"/>
      <c r="C342" s="133"/>
    </row>
    <row r="343" spans="1:3" s="81" customFormat="1" ht="13.15" customHeight="1" x14ac:dyDescent="0.2">
      <c r="A343" s="91"/>
      <c r="C343" s="133"/>
    </row>
    <row r="344" spans="1:3" s="81" customFormat="1" ht="13.15" customHeight="1" x14ac:dyDescent="0.2">
      <c r="A344" s="91"/>
      <c r="C344" s="133"/>
    </row>
    <row r="345" spans="1:3" s="81" customFormat="1" ht="13.15" customHeight="1" x14ac:dyDescent="0.2">
      <c r="A345" s="91"/>
      <c r="C345" s="133"/>
    </row>
    <row r="346" spans="1:3" s="81" customFormat="1" ht="13.15" customHeight="1" x14ac:dyDescent="0.2">
      <c r="A346" s="91"/>
      <c r="C346" s="133"/>
    </row>
    <row r="347" spans="1:3" s="81" customFormat="1" ht="13.15" customHeight="1" x14ac:dyDescent="0.2">
      <c r="A347" s="91"/>
      <c r="C347" s="133"/>
    </row>
    <row r="348" spans="1:3" s="81" customFormat="1" ht="13.15" customHeight="1" x14ac:dyDescent="0.2">
      <c r="A348" s="91"/>
      <c r="C348" s="133"/>
    </row>
    <row r="349" spans="1:3" s="81" customFormat="1" ht="13.15" customHeight="1" x14ac:dyDescent="0.2">
      <c r="A349" s="91"/>
      <c r="C349" s="133"/>
    </row>
    <row r="350" spans="1:3" s="81" customFormat="1" ht="13.15" customHeight="1" x14ac:dyDescent="0.2">
      <c r="A350" s="91"/>
      <c r="C350" s="133"/>
    </row>
    <row r="351" spans="1:3" s="81" customFormat="1" ht="13.15" customHeight="1" x14ac:dyDescent="0.2">
      <c r="A351" s="91"/>
      <c r="C351" s="133"/>
    </row>
    <row r="352" spans="1:3" s="81" customFormat="1" ht="13.15" customHeight="1" x14ac:dyDescent="0.2">
      <c r="A352" s="91"/>
      <c r="C352" s="133"/>
    </row>
    <row r="353" spans="1:3" s="81" customFormat="1" ht="13.15" customHeight="1" x14ac:dyDescent="0.2">
      <c r="A353" s="91"/>
      <c r="C353" s="133"/>
    </row>
    <row r="354" spans="1:3" s="81" customFormat="1" ht="13.15" customHeight="1" x14ac:dyDescent="0.2">
      <c r="A354" s="91"/>
      <c r="C354" s="133"/>
    </row>
    <row r="355" spans="1:3" s="81" customFormat="1" ht="13.15" customHeight="1" x14ac:dyDescent="0.2">
      <c r="A355" s="91"/>
      <c r="C355" s="133"/>
    </row>
    <row r="356" spans="1:3" s="81" customFormat="1" ht="13.15" customHeight="1" x14ac:dyDescent="0.2">
      <c r="A356" s="91"/>
      <c r="C356" s="133"/>
    </row>
    <row r="357" spans="1:3" s="81" customFormat="1" ht="13.15" customHeight="1" x14ac:dyDescent="0.2">
      <c r="A357" s="91"/>
      <c r="C357" s="133"/>
    </row>
    <row r="358" spans="1:3" s="81" customFormat="1" ht="13.15" customHeight="1" x14ac:dyDescent="0.2">
      <c r="A358" s="91"/>
      <c r="C358" s="133"/>
    </row>
    <row r="359" spans="1:3" s="81" customFormat="1" ht="13.15" customHeight="1" x14ac:dyDescent="0.2">
      <c r="A359" s="91"/>
      <c r="C359" s="133"/>
    </row>
    <row r="360" spans="1:3" s="81" customFormat="1" ht="13.15" customHeight="1" x14ac:dyDescent="0.2">
      <c r="A360" s="91"/>
      <c r="C360" s="133"/>
    </row>
    <row r="361" spans="1:3" s="81" customFormat="1" ht="13.15" customHeight="1" x14ac:dyDescent="0.2">
      <c r="A361" s="91"/>
      <c r="C361" s="133"/>
    </row>
    <row r="362" spans="1:3" s="81" customFormat="1" ht="13.15" customHeight="1" x14ac:dyDescent="0.2">
      <c r="A362" s="91"/>
      <c r="C362" s="133"/>
    </row>
    <row r="363" spans="1:3" s="81" customFormat="1" ht="13.15" customHeight="1" x14ac:dyDescent="0.2">
      <c r="A363" s="91"/>
      <c r="C363" s="133"/>
    </row>
    <row r="364" spans="1:3" s="81" customFormat="1" ht="13.15" customHeight="1" x14ac:dyDescent="0.2">
      <c r="A364" s="91"/>
      <c r="C364" s="133"/>
    </row>
    <row r="365" spans="1:3" s="81" customFormat="1" ht="13.15" customHeight="1" x14ac:dyDescent="0.2">
      <c r="A365" s="91"/>
      <c r="C365" s="133"/>
    </row>
    <row r="366" spans="1:3" s="81" customFormat="1" ht="13.15" customHeight="1" x14ac:dyDescent="0.2">
      <c r="A366" s="91"/>
      <c r="C366" s="133"/>
    </row>
    <row r="367" spans="1:3" s="81" customFormat="1" ht="13.15" customHeight="1" x14ac:dyDescent="0.2">
      <c r="A367" s="91"/>
      <c r="C367" s="133"/>
    </row>
    <row r="368" spans="1:3" s="81" customFormat="1" ht="13.15" customHeight="1" x14ac:dyDescent="0.2">
      <c r="A368" s="91"/>
      <c r="C368" s="133"/>
    </row>
    <row r="369" spans="1:3" s="81" customFormat="1" ht="13.15" customHeight="1" x14ac:dyDescent="0.2">
      <c r="A369" s="91"/>
      <c r="C369" s="133"/>
    </row>
    <row r="370" spans="1:3" s="81" customFormat="1" ht="13.15" customHeight="1" x14ac:dyDescent="0.2">
      <c r="A370" s="91"/>
      <c r="C370" s="133"/>
    </row>
    <row r="371" spans="1:3" s="81" customFormat="1" ht="13.15" customHeight="1" x14ac:dyDescent="0.2">
      <c r="A371" s="91"/>
      <c r="C371" s="133"/>
    </row>
    <row r="372" spans="1:3" s="81" customFormat="1" ht="13.15" customHeight="1" x14ac:dyDescent="0.2">
      <c r="A372" s="91"/>
      <c r="C372" s="133"/>
    </row>
    <row r="373" spans="1:3" s="81" customFormat="1" ht="13.15" customHeight="1" x14ac:dyDescent="0.2">
      <c r="A373" s="91"/>
      <c r="C373" s="133"/>
    </row>
    <row r="374" spans="1:3" s="81" customFormat="1" ht="13.15" customHeight="1" x14ac:dyDescent="0.2">
      <c r="A374" s="91"/>
      <c r="C374" s="133"/>
    </row>
    <row r="375" spans="1:3" s="81" customFormat="1" ht="13.15" customHeight="1" x14ac:dyDescent="0.2">
      <c r="A375" s="91"/>
      <c r="C375" s="133"/>
    </row>
    <row r="376" spans="1:3" s="81" customFormat="1" ht="13.15" customHeight="1" x14ac:dyDescent="0.2">
      <c r="A376" s="91"/>
      <c r="C376" s="133"/>
    </row>
    <row r="377" spans="1:3" s="81" customFormat="1" ht="13.15" customHeight="1" x14ac:dyDescent="0.2">
      <c r="A377" s="91"/>
      <c r="C377" s="133"/>
    </row>
    <row r="378" spans="1:3" s="81" customFormat="1" ht="13.15" customHeight="1" x14ac:dyDescent="0.2">
      <c r="A378" s="91"/>
      <c r="C378" s="133"/>
    </row>
    <row r="379" spans="1:3" s="81" customFormat="1" ht="13.15" customHeight="1" x14ac:dyDescent="0.2">
      <c r="A379" s="91"/>
      <c r="C379" s="133"/>
    </row>
    <row r="380" spans="1:3" s="81" customFormat="1" ht="13.15" customHeight="1" x14ac:dyDescent="0.2">
      <c r="A380" s="91"/>
      <c r="C380" s="133"/>
    </row>
    <row r="381" spans="1:3" s="81" customFormat="1" ht="13.15" customHeight="1" x14ac:dyDescent="0.2">
      <c r="A381" s="91"/>
      <c r="C381" s="133"/>
    </row>
    <row r="382" spans="1:3" s="81" customFormat="1" ht="13.15" customHeight="1" x14ac:dyDescent="0.2">
      <c r="A382" s="91"/>
      <c r="C382" s="133"/>
    </row>
    <row r="383" spans="1:3" s="81" customFormat="1" ht="13.15" customHeight="1" x14ac:dyDescent="0.2">
      <c r="A383" s="91"/>
      <c r="C383" s="133"/>
    </row>
    <row r="384" spans="1:3" s="81" customFormat="1" ht="13.15" customHeight="1" x14ac:dyDescent="0.2">
      <c r="A384" s="91"/>
      <c r="C384" s="133"/>
    </row>
    <row r="385" spans="1:3" s="81" customFormat="1" ht="13.15" customHeight="1" x14ac:dyDescent="0.2">
      <c r="A385" s="91"/>
      <c r="C385" s="133"/>
    </row>
    <row r="386" spans="1:3" s="81" customFormat="1" ht="13.15" customHeight="1" x14ac:dyDescent="0.2">
      <c r="A386" s="91"/>
      <c r="C386" s="133"/>
    </row>
    <row r="387" spans="1:3" s="81" customFormat="1" ht="13.15" customHeight="1" x14ac:dyDescent="0.2">
      <c r="A387" s="91"/>
      <c r="C387" s="133"/>
    </row>
    <row r="388" spans="1:3" s="81" customFormat="1" ht="13.15" customHeight="1" x14ac:dyDescent="0.2">
      <c r="A388" s="91"/>
      <c r="C388" s="133"/>
    </row>
    <row r="389" spans="1:3" s="81" customFormat="1" ht="13.15" customHeight="1" x14ac:dyDescent="0.2">
      <c r="A389" s="91"/>
      <c r="C389" s="133"/>
    </row>
    <row r="390" spans="1:3" s="81" customFormat="1" ht="13.15" customHeight="1" x14ac:dyDescent="0.2">
      <c r="A390" s="91"/>
      <c r="C390" s="133"/>
    </row>
    <row r="391" spans="1:3" s="81" customFormat="1" ht="13.15" customHeight="1" x14ac:dyDescent="0.2">
      <c r="A391" s="91"/>
      <c r="C391" s="133"/>
    </row>
    <row r="392" spans="1:3" s="81" customFormat="1" ht="13.15" customHeight="1" x14ac:dyDescent="0.2">
      <c r="A392" s="91"/>
      <c r="C392" s="133"/>
    </row>
    <row r="393" spans="1:3" s="81" customFormat="1" ht="13.15" customHeight="1" x14ac:dyDescent="0.2">
      <c r="A393" s="91"/>
      <c r="C393" s="133"/>
    </row>
    <row r="394" spans="1:3" s="81" customFormat="1" ht="13.15" customHeight="1" x14ac:dyDescent="0.2">
      <c r="A394" s="91"/>
      <c r="C394" s="133"/>
    </row>
    <row r="395" spans="1:3" s="81" customFormat="1" ht="13.15" customHeight="1" x14ac:dyDescent="0.2">
      <c r="A395" s="91"/>
      <c r="C395" s="133"/>
    </row>
    <row r="396" spans="1:3" s="81" customFormat="1" ht="13.15" customHeight="1" x14ac:dyDescent="0.2">
      <c r="A396" s="91"/>
      <c r="C396" s="133"/>
    </row>
    <row r="397" spans="1:3" s="81" customFormat="1" ht="13.15" customHeight="1" x14ac:dyDescent="0.2">
      <c r="A397" s="91"/>
      <c r="C397" s="133"/>
    </row>
    <row r="398" spans="1:3" s="81" customFormat="1" ht="13.15" customHeight="1" x14ac:dyDescent="0.2">
      <c r="A398" s="91"/>
      <c r="C398" s="133"/>
    </row>
    <row r="399" spans="1:3" s="81" customFormat="1" ht="13.15" customHeight="1" x14ac:dyDescent="0.2">
      <c r="A399" s="91"/>
      <c r="C399" s="133"/>
    </row>
    <row r="400" spans="1:3" s="81" customFormat="1" ht="13.15" customHeight="1" x14ac:dyDescent="0.2">
      <c r="A400" s="91"/>
      <c r="C400" s="133"/>
    </row>
    <row r="401" spans="1:3" s="81" customFormat="1" ht="13.15" customHeight="1" x14ac:dyDescent="0.2">
      <c r="A401" s="91"/>
      <c r="C401" s="133"/>
    </row>
    <row r="402" spans="1:3" s="81" customFormat="1" ht="13.15" customHeight="1" x14ac:dyDescent="0.2">
      <c r="A402" s="91"/>
      <c r="C402" s="133"/>
    </row>
    <row r="403" spans="1:3" s="81" customFormat="1" ht="13.15" customHeight="1" x14ac:dyDescent="0.2">
      <c r="A403" s="91"/>
      <c r="C403" s="133"/>
    </row>
    <row r="404" spans="1:3" s="81" customFormat="1" ht="13.15" customHeight="1" x14ac:dyDescent="0.2">
      <c r="A404" s="91"/>
      <c r="C404" s="133"/>
    </row>
    <row r="405" spans="1:3" s="81" customFormat="1" ht="13.15" customHeight="1" x14ac:dyDescent="0.2">
      <c r="A405" s="91"/>
      <c r="C405" s="133"/>
    </row>
    <row r="406" spans="1:3" s="81" customFormat="1" ht="13.15" customHeight="1" x14ac:dyDescent="0.2">
      <c r="A406" s="91"/>
      <c r="C406" s="133"/>
    </row>
    <row r="407" spans="1:3" s="81" customFormat="1" ht="13.15" customHeight="1" x14ac:dyDescent="0.2">
      <c r="A407" s="91"/>
      <c r="C407" s="133"/>
    </row>
    <row r="408" spans="1:3" s="81" customFormat="1" ht="13.15" customHeight="1" x14ac:dyDescent="0.2">
      <c r="A408" s="91"/>
      <c r="C408" s="133"/>
    </row>
    <row r="409" spans="1:3" s="81" customFormat="1" ht="13.15" customHeight="1" x14ac:dyDescent="0.2">
      <c r="A409" s="91"/>
      <c r="C409" s="133"/>
    </row>
    <row r="410" spans="1:3" s="81" customFormat="1" ht="13.15" customHeight="1" x14ac:dyDescent="0.2">
      <c r="A410" s="91"/>
      <c r="C410" s="133"/>
    </row>
    <row r="411" spans="1:3" s="81" customFormat="1" ht="13.15" customHeight="1" x14ac:dyDescent="0.2">
      <c r="A411" s="91"/>
      <c r="C411" s="133"/>
    </row>
    <row r="412" spans="1:3" s="81" customFormat="1" ht="13.15" customHeight="1" x14ac:dyDescent="0.2">
      <c r="A412" s="91"/>
      <c r="C412" s="133"/>
    </row>
    <row r="413" spans="1:3" s="81" customFormat="1" ht="13.15" customHeight="1" x14ac:dyDescent="0.2">
      <c r="A413" s="91"/>
      <c r="C413" s="133"/>
    </row>
    <row r="414" spans="1:3" s="81" customFormat="1" ht="13.15" customHeight="1" x14ac:dyDescent="0.2">
      <c r="A414" s="91"/>
      <c r="C414" s="133"/>
    </row>
    <row r="415" spans="1:3" s="81" customFormat="1" ht="13.15" customHeight="1" x14ac:dyDescent="0.2">
      <c r="A415" s="91"/>
      <c r="C415" s="133"/>
    </row>
    <row r="416" spans="1:3" s="81" customFormat="1" ht="13.15" customHeight="1" x14ac:dyDescent="0.2">
      <c r="A416" s="91"/>
      <c r="C416" s="133"/>
    </row>
    <row r="417" spans="1:3" s="81" customFormat="1" ht="13.15" customHeight="1" x14ac:dyDescent="0.2">
      <c r="A417" s="91"/>
      <c r="C417" s="133"/>
    </row>
    <row r="418" spans="1:3" s="81" customFormat="1" ht="13.15" customHeight="1" x14ac:dyDescent="0.2">
      <c r="A418" s="91"/>
      <c r="C418" s="133"/>
    </row>
    <row r="419" spans="1:3" s="81" customFormat="1" ht="13.15" customHeight="1" x14ac:dyDescent="0.2">
      <c r="A419" s="91"/>
      <c r="C419" s="133"/>
    </row>
    <row r="420" spans="1:3" s="81" customFormat="1" ht="13.15" customHeight="1" x14ac:dyDescent="0.2">
      <c r="A420" s="91"/>
      <c r="C420" s="133"/>
    </row>
    <row r="421" spans="1:3" s="81" customFormat="1" ht="13.15" customHeight="1" x14ac:dyDescent="0.2">
      <c r="A421" s="91"/>
      <c r="C421" s="133"/>
    </row>
    <row r="422" spans="1:3" s="81" customFormat="1" ht="13.15" customHeight="1" x14ac:dyDescent="0.2">
      <c r="A422" s="91"/>
      <c r="C422" s="133"/>
    </row>
    <row r="423" spans="1:3" s="81" customFormat="1" ht="13.15" customHeight="1" x14ac:dyDescent="0.2">
      <c r="A423" s="91"/>
      <c r="C423" s="133"/>
    </row>
    <row r="424" spans="1:3" s="81" customFormat="1" ht="13.15" customHeight="1" x14ac:dyDescent="0.2">
      <c r="A424" s="91"/>
      <c r="C424" s="133"/>
    </row>
    <row r="425" spans="1:3" s="81" customFormat="1" ht="13.15" customHeight="1" x14ac:dyDescent="0.2">
      <c r="A425" s="91"/>
      <c r="C425" s="133"/>
    </row>
    <row r="426" spans="1:3" s="81" customFormat="1" ht="13.15" customHeight="1" x14ac:dyDescent="0.2">
      <c r="A426" s="91"/>
      <c r="C426" s="133"/>
    </row>
    <row r="427" spans="1:3" s="81" customFormat="1" ht="13.15" customHeight="1" x14ac:dyDescent="0.2">
      <c r="A427" s="91"/>
      <c r="C427" s="133"/>
    </row>
    <row r="428" spans="1:3" s="81" customFormat="1" ht="13.15" customHeight="1" x14ac:dyDescent="0.2">
      <c r="A428" s="91"/>
      <c r="C428" s="133"/>
    </row>
    <row r="429" spans="1:3" s="81" customFormat="1" ht="13.15" customHeight="1" x14ac:dyDescent="0.2">
      <c r="A429" s="91"/>
      <c r="C429" s="133"/>
    </row>
    <row r="430" spans="1:3" s="81" customFormat="1" ht="13.15" customHeight="1" x14ac:dyDescent="0.2">
      <c r="A430" s="91"/>
      <c r="C430" s="133"/>
    </row>
    <row r="431" spans="1:3" s="81" customFormat="1" ht="13.15" customHeight="1" x14ac:dyDescent="0.2">
      <c r="A431" s="91"/>
      <c r="C431" s="133"/>
    </row>
    <row r="432" spans="1:3" s="81" customFormat="1" ht="13.15" customHeight="1" x14ac:dyDescent="0.2">
      <c r="A432" s="91"/>
      <c r="C432" s="133"/>
    </row>
    <row r="433" spans="1:3" s="81" customFormat="1" ht="13.15" customHeight="1" x14ac:dyDescent="0.2">
      <c r="A433" s="91"/>
      <c r="C433" s="133"/>
    </row>
    <row r="434" spans="1:3" s="81" customFormat="1" ht="13.15" customHeight="1" x14ac:dyDescent="0.2">
      <c r="A434" s="91"/>
      <c r="C434" s="133"/>
    </row>
    <row r="435" spans="1:3" s="81" customFormat="1" ht="13.15" customHeight="1" x14ac:dyDescent="0.2">
      <c r="A435" s="91"/>
      <c r="C435" s="133"/>
    </row>
    <row r="436" spans="1:3" s="81" customFormat="1" ht="13.15" customHeight="1" x14ac:dyDescent="0.2">
      <c r="A436" s="91"/>
      <c r="C436" s="133"/>
    </row>
    <row r="437" spans="1:3" s="81" customFormat="1" ht="13.15" customHeight="1" x14ac:dyDescent="0.2">
      <c r="A437" s="91"/>
      <c r="C437" s="133"/>
    </row>
    <row r="438" spans="1:3" s="81" customFormat="1" ht="13.15" customHeight="1" x14ac:dyDescent="0.2">
      <c r="A438" s="91"/>
      <c r="C438" s="133"/>
    </row>
    <row r="439" spans="1:3" s="81" customFormat="1" ht="13.15" customHeight="1" x14ac:dyDescent="0.2">
      <c r="A439" s="91"/>
      <c r="C439" s="133"/>
    </row>
    <row r="440" spans="1:3" s="81" customFormat="1" ht="13.15" customHeight="1" x14ac:dyDescent="0.2">
      <c r="A440" s="91"/>
      <c r="C440" s="133"/>
    </row>
    <row r="441" spans="1:3" s="81" customFormat="1" ht="13.15" customHeight="1" x14ac:dyDescent="0.2">
      <c r="A441" s="91"/>
      <c r="C441" s="133"/>
    </row>
    <row r="442" spans="1:3" s="81" customFormat="1" ht="13.15" customHeight="1" x14ac:dyDescent="0.2">
      <c r="A442" s="91"/>
      <c r="C442" s="133"/>
    </row>
    <row r="443" spans="1:3" s="81" customFormat="1" ht="13.15" customHeight="1" x14ac:dyDescent="0.2">
      <c r="A443" s="91"/>
      <c r="C443" s="133"/>
    </row>
    <row r="444" spans="1:3" s="81" customFormat="1" ht="13.15" customHeight="1" x14ac:dyDescent="0.2">
      <c r="A444" s="91"/>
      <c r="C444" s="133"/>
    </row>
    <row r="445" spans="1:3" s="81" customFormat="1" ht="13.15" customHeight="1" x14ac:dyDescent="0.2">
      <c r="A445" s="91"/>
      <c r="C445" s="133"/>
    </row>
    <row r="446" spans="1:3" s="81" customFormat="1" ht="13.15" customHeight="1" x14ac:dyDescent="0.2">
      <c r="A446" s="91"/>
      <c r="C446" s="133"/>
    </row>
    <row r="447" spans="1:3" s="81" customFormat="1" ht="13.15" customHeight="1" x14ac:dyDescent="0.2">
      <c r="A447" s="91"/>
      <c r="C447" s="133"/>
    </row>
    <row r="448" spans="1:3" s="81" customFormat="1" ht="13.15" customHeight="1" x14ac:dyDescent="0.2">
      <c r="A448" s="91"/>
      <c r="C448" s="133"/>
    </row>
    <row r="449" spans="1:3" s="81" customFormat="1" ht="13.15" customHeight="1" x14ac:dyDescent="0.2">
      <c r="A449" s="91"/>
      <c r="C449" s="133"/>
    </row>
    <row r="450" spans="1:3" s="81" customFormat="1" ht="13.15" customHeight="1" x14ac:dyDescent="0.2">
      <c r="A450" s="91"/>
      <c r="C450" s="133"/>
    </row>
    <row r="451" spans="1:3" s="81" customFormat="1" ht="13.15" customHeight="1" x14ac:dyDescent="0.2">
      <c r="A451" s="91"/>
      <c r="C451" s="133"/>
    </row>
    <row r="452" spans="1:3" s="81" customFormat="1" ht="13.15" customHeight="1" x14ac:dyDescent="0.2">
      <c r="A452" s="91"/>
      <c r="C452" s="133"/>
    </row>
    <row r="453" spans="1:3" s="81" customFormat="1" ht="13.15" customHeight="1" x14ac:dyDescent="0.2">
      <c r="A453" s="91"/>
      <c r="C453" s="133"/>
    </row>
    <row r="454" spans="1:3" s="81" customFormat="1" ht="13.15" customHeight="1" x14ac:dyDescent="0.2">
      <c r="A454" s="91"/>
      <c r="C454" s="133"/>
    </row>
    <row r="455" spans="1:3" s="81" customFormat="1" ht="13.15" customHeight="1" x14ac:dyDescent="0.2">
      <c r="A455" s="91"/>
      <c r="C455" s="133"/>
    </row>
    <row r="456" spans="1:3" s="81" customFormat="1" ht="13.15" customHeight="1" x14ac:dyDescent="0.2">
      <c r="A456" s="91"/>
      <c r="C456" s="133"/>
    </row>
    <row r="457" spans="1:3" s="81" customFormat="1" ht="13.15" customHeight="1" x14ac:dyDescent="0.2">
      <c r="A457" s="91"/>
      <c r="C457" s="133"/>
    </row>
    <row r="458" spans="1:3" s="81" customFormat="1" ht="13.15" customHeight="1" x14ac:dyDescent="0.2">
      <c r="A458" s="91"/>
      <c r="C458" s="133"/>
    </row>
    <row r="459" spans="1:3" s="81" customFormat="1" ht="13.15" customHeight="1" x14ac:dyDescent="0.2">
      <c r="A459" s="91"/>
      <c r="C459" s="133"/>
    </row>
    <row r="460" spans="1:3" s="81" customFormat="1" ht="13.15" customHeight="1" x14ac:dyDescent="0.2">
      <c r="A460" s="91"/>
      <c r="C460" s="133"/>
    </row>
    <row r="461" spans="1:3" s="81" customFormat="1" ht="13.15" customHeight="1" x14ac:dyDescent="0.2">
      <c r="A461" s="91"/>
      <c r="C461" s="133"/>
    </row>
    <row r="462" spans="1:3" s="81" customFormat="1" ht="13.15" customHeight="1" x14ac:dyDescent="0.2">
      <c r="A462" s="91"/>
      <c r="C462" s="133"/>
    </row>
    <row r="463" spans="1:3" s="81" customFormat="1" ht="13.15" customHeight="1" x14ac:dyDescent="0.2">
      <c r="A463" s="91"/>
      <c r="C463" s="133"/>
    </row>
    <row r="464" spans="1:3" s="81" customFormat="1" ht="13.15" customHeight="1" x14ac:dyDescent="0.2">
      <c r="A464" s="91"/>
      <c r="C464" s="133"/>
    </row>
    <row r="465" spans="1:3" s="81" customFormat="1" ht="13.15" customHeight="1" x14ac:dyDescent="0.2">
      <c r="A465" s="91"/>
      <c r="C465" s="133"/>
    </row>
    <row r="466" spans="1:3" s="81" customFormat="1" ht="13.15" customHeight="1" x14ac:dyDescent="0.2">
      <c r="A466" s="91"/>
      <c r="C466" s="133"/>
    </row>
    <row r="467" spans="1:3" s="81" customFormat="1" ht="13.15" customHeight="1" x14ac:dyDescent="0.2">
      <c r="A467" s="91"/>
      <c r="C467" s="133"/>
    </row>
    <row r="468" spans="1:3" s="81" customFormat="1" ht="13.15" customHeight="1" x14ac:dyDescent="0.2">
      <c r="A468" s="91"/>
      <c r="C468" s="133"/>
    </row>
    <row r="469" spans="1:3" s="81" customFormat="1" ht="13.15" customHeight="1" x14ac:dyDescent="0.2">
      <c r="A469" s="91"/>
      <c r="C469" s="133"/>
    </row>
    <row r="470" spans="1:3" s="81" customFormat="1" ht="13.15" customHeight="1" x14ac:dyDescent="0.2">
      <c r="A470" s="91"/>
      <c r="C470" s="133"/>
    </row>
    <row r="471" spans="1:3" s="81" customFormat="1" ht="13.15" customHeight="1" x14ac:dyDescent="0.2">
      <c r="A471" s="91"/>
      <c r="C471" s="133"/>
    </row>
    <row r="472" spans="1:3" s="81" customFormat="1" ht="13.15" customHeight="1" x14ac:dyDescent="0.2">
      <c r="A472" s="91"/>
      <c r="C472" s="133"/>
    </row>
    <row r="473" spans="1:3" s="81" customFormat="1" ht="13.15" customHeight="1" x14ac:dyDescent="0.2">
      <c r="A473" s="91"/>
      <c r="C473" s="133"/>
    </row>
    <row r="474" spans="1:3" s="81" customFormat="1" ht="13.15" customHeight="1" x14ac:dyDescent="0.2">
      <c r="A474" s="91"/>
      <c r="C474" s="133"/>
    </row>
    <row r="475" spans="1:3" s="81" customFormat="1" ht="13.15" customHeight="1" x14ac:dyDescent="0.2">
      <c r="A475" s="91"/>
      <c r="C475" s="133"/>
    </row>
    <row r="476" spans="1:3" s="81" customFormat="1" ht="13.15" customHeight="1" x14ac:dyDescent="0.2">
      <c r="A476" s="91"/>
      <c r="C476" s="133"/>
    </row>
    <row r="477" spans="1:3" s="81" customFormat="1" ht="13.15" customHeight="1" x14ac:dyDescent="0.2">
      <c r="A477" s="91"/>
      <c r="C477" s="133"/>
    </row>
    <row r="478" spans="1:3" s="81" customFormat="1" ht="13.15" customHeight="1" x14ac:dyDescent="0.2">
      <c r="A478" s="91"/>
      <c r="C478" s="133"/>
    </row>
    <row r="479" spans="1:3" s="81" customFormat="1" ht="13.15" customHeight="1" x14ac:dyDescent="0.2">
      <c r="A479" s="91"/>
      <c r="C479" s="133"/>
    </row>
    <row r="480" spans="1:3" s="81" customFormat="1" ht="13.15" customHeight="1" x14ac:dyDescent="0.2">
      <c r="A480" s="91"/>
      <c r="C480" s="133"/>
    </row>
    <row r="481" spans="1:3" s="81" customFormat="1" ht="13.15" customHeight="1" x14ac:dyDescent="0.2">
      <c r="A481" s="91"/>
      <c r="C481" s="133"/>
    </row>
    <row r="482" spans="1:3" s="81" customFormat="1" ht="13.15" customHeight="1" x14ac:dyDescent="0.2">
      <c r="A482" s="91"/>
      <c r="C482" s="133"/>
    </row>
    <row r="483" spans="1:3" s="81" customFormat="1" ht="13.15" customHeight="1" x14ac:dyDescent="0.2">
      <c r="A483" s="91"/>
      <c r="C483" s="133"/>
    </row>
    <row r="484" spans="1:3" s="81" customFormat="1" ht="13.15" customHeight="1" x14ac:dyDescent="0.2">
      <c r="A484" s="91"/>
      <c r="C484" s="133"/>
    </row>
    <row r="485" spans="1:3" s="81" customFormat="1" ht="13.15" customHeight="1" x14ac:dyDescent="0.2">
      <c r="A485" s="91"/>
      <c r="C485" s="133"/>
    </row>
    <row r="486" spans="1:3" s="81" customFormat="1" ht="13.15" customHeight="1" x14ac:dyDescent="0.2">
      <c r="A486" s="91"/>
      <c r="C486" s="133"/>
    </row>
    <row r="487" spans="1:3" s="81" customFormat="1" ht="13.15" customHeight="1" x14ac:dyDescent="0.2">
      <c r="A487" s="91"/>
      <c r="C487" s="133"/>
    </row>
    <row r="488" spans="1:3" s="81" customFormat="1" ht="13.15" customHeight="1" x14ac:dyDescent="0.2">
      <c r="A488" s="91"/>
      <c r="C488" s="133"/>
    </row>
    <row r="489" spans="1:3" s="81" customFormat="1" ht="13.15" customHeight="1" x14ac:dyDescent="0.2">
      <c r="A489" s="91"/>
      <c r="C489" s="133"/>
    </row>
    <row r="490" spans="1:3" s="81" customFormat="1" ht="13.15" customHeight="1" x14ac:dyDescent="0.2">
      <c r="A490" s="91"/>
      <c r="C490" s="133"/>
    </row>
    <row r="491" spans="1:3" s="81" customFormat="1" ht="13.15" customHeight="1" x14ac:dyDescent="0.2">
      <c r="A491" s="91"/>
      <c r="C491" s="133"/>
    </row>
    <row r="492" spans="1:3" s="81" customFormat="1" ht="13.15" customHeight="1" x14ac:dyDescent="0.2">
      <c r="A492" s="91"/>
      <c r="C492" s="133"/>
    </row>
    <row r="493" spans="1:3" s="81" customFormat="1" ht="13.15" customHeight="1" x14ac:dyDescent="0.2">
      <c r="A493" s="91"/>
      <c r="C493" s="133"/>
    </row>
    <row r="494" spans="1:3" s="81" customFormat="1" ht="13.15" customHeight="1" x14ac:dyDescent="0.2">
      <c r="A494" s="91"/>
      <c r="C494" s="133"/>
    </row>
    <row r="495" spans="1:3" s="81" customFormat="1" ht="13.15" customHeight="1" x14ac:dyDescent="0.2">
      <c r="A495" s="91"/>
      <c r="C495" s="133"/>
    </row>
    <row r="496" spans="1:3" s="81" customFormat="1" ht="13.15" customHeight="1" x14ac:dyDescent="0.2">
      <c r="A496" s="91"/>
      <c r="C496" s="133"/>
    </row>
    <row r="497" spans="1:3" s="81" customFormat="1" ht="13.15" customHeight="1" x14ac:dyDescent="0.2">
      <c r="A497" s="91"/>
      <c r="C497" s="133"/>
    </row>
    <row r="498" spans="1:3" s="81" customFormat="1" ht="13.15" customHeight="1" x14ac:dyDescent="0.2">
      <c r="A498" s="91"/>
      <c r="C498" s="133"/>
    </row>
    <row r="499" spans="1:3" s="81" customFormat="1" ht="13.15" customHeight="1" x14ac:dyDescent="0.2">
      <c r="A499" s="91"/>
      <c r="C499" s="133"/>
    </row>
    <row r="500" spans="1:3" s="81" customFormat="1" ht="13.15" customHeight="1" x14ac:dyDescent="0.2">
      <c r="A500" s="91"/>
      <c r="C500" s="133"/>
    </row>
    <row r="501" spans="1:3" s="81" customFormat="1" ht="13.15" customHeight="1" x14ac:dyDescent="0.2">
      <c r="A501" s="91"/>
      <c r="C501" s="133"/>
    </row>
    <row r="502" spans="1:3" s="81" customFormat="1" ht="13.15" customHeight="1" x14ac:dyDescent="0.2">
      <c r="A502" s="91"/>
      <c r="C502" s="133"/>
    </row>
    <row r="503" spans="1:3" s="81" customFormat="1" ht="13.15" customHeight="1" x14ac:dyDescent="0.2">
      <c r="A503" s="91"/>
      <c r="C503" s="133"/>
    </row>
    <row r="504" spans="1:3" s="81" customFormat="1" ht="13.15" customHeight="1" x14ac:dyDescent="0.2">
      <c r="A504" s="91"/>
      <c r="C504" s="133"/>
    </row>
    <row r="505" spans="1:3" s="81" customFormat="1" ht="13.15" customHeight="1" x14ac:dyDescent="0.2">
      <c r="A505" s="91"/>
      <c r="C505" s="133"/>
    </row>
    <row r="506" spans="1:3" s="81" customFormat="1" ht="13.15" customHeight="1" x14ac:dyDescent="0.2">
      <c r="A506" s="91"/>
      <c r="C506" s="133"/>
    </row>
    <row r="507" spans="1:3" s="81" customFormat="1" ht="13.15" customHeight="1" x14ac:dyDescent="0.2">
      <c r="A507" s="91"/>
      <c r="C507" s="133"/>
    </row>
    <row r="508" spans="1:3" s="81" customFormat="1" ht="13.15" customHeight="1" x14ac:dyDescent="0.2">
      <c r="A508" s="91"/>
      <c r="C508" s="133"/>
    </row>
    <row r="509" spans="1:3" s="81" customFormat="1" ht="13.15" customHeight="1" x14ac:dyDescent="0.2">
      <c r="A509" s="91"/>
      <c r="C509" s="133"/>
    </row>
    <row r="510" spans="1:3" s="81" customFormat="1" ht="13.15" customHeight="1" x14ac:dyDescent="0.2">
      <c r="A510" s="91"/>
      <c r="C510" s="133"/>
    </row>
    <row r="511" spans="1:3" s="81" customFormat="1" ht="13.15" customHeight="1" x14ac:dyDescent="0.2">
      <c r="A511" s="91"/>
      <c r="C511" s="133"/>
    </row>
    <row r="512" spans="1:3" s="81" customFormat="1" ht="13.15" customHeight="1" x14ac:dyDescent="0.2">
      <c r="A512" s="91"/>
      <c r="C512" s="133"/>
    </row>
    <row r="513" spans="1:3" s="81" customFormat="1" ht="13.15" customHeight="1" x14ac:dyDescent="0.2">
      <c r="A513" s="91"/>
      <c r="C513" s="133"/>
    </row>
    <row r="514" spans="1:3" s="81" customFormat="1" ht="13.15" customHeight="1" x14ac:dyDescent="0.2">
      <c r="A514" s="91"/>
      <c r="C514" s="133"/>
    </row>
    <row r="515" spans="1:3" s="81" customFormat="1" ht="13.15" customHeight="1" x14ac:dyDescent="0.2">
      <c r="A515" s="91"/>
      <c r="C515" s="133"/>
    </row>
    <row r="516" spans="1:3" s="81" customFormat="1" ht="13.15" customHeight="1" x14ac:dyDescent="0.2">
      <c r="A516" s="91"/>
      <c r="C516" s="133"/>
    </row>
    <row r="517" spans="1:3" s="81" customFormat="1" ht="13.15" customHeight="1" x14ac:dyDescent="0.2">
      <c r="A517" s="91"/>
      <c r="C517" s="133"/>
    </row>
    <row r="518" spans="1:3" s="81" customFormat="1" ht="13.15" customHeight="1" x14ac:dyDescent="0.2">
      <c r="A518" s="91"/>
      <c r="C518" s="133"/>
    </row>
    <row r="519" spans="1:3" s="81" customFormat="1" ht="13.15" customHeight="1" x14ac:dyDescent="0.2">
      <c r="A519" s="91"/>
      <c r="C519" s="133"/>
    </row>
    <row r="520" spans="1:3" s="81" customFormat="1" ht="13.15" customHeight="1" x14ac:dyDescent="0.2">
      <c r="A520" s="91"/>
      <c r="C520" s="133"/>
    </row>
    <row r="521" spans="1:3" s="81" customFormat="1" ht="13.15" customHeight="1" x14ac:dyDescent="0.2">
      <c r="A521" s="91"/>
      <c r="C521" s="133"/>
    </row>
    <row r="522" spans="1:3" s="81" customFormat="1" ht="13.15" customHeight="1" x14ac:dyDescent="0.2">
      <c r="A522" s="91"/>
      <c r="C522" s="133"/>
    </row>
    <row r="523" spans="1:3" s="81" customFormat="1" ht="13.15" customHeight="1" x14ac:dyDescent="0.2">
      <c r="A523" s="91"/>
      <c r="C523" s="133"/>
    </row>
    <row r="524" spans="1:3" s="81" customFormat="1" ht="13.15" customHeight="1" x14ac:dyDescent="0.2">
      <c r="A524" s="91"/>
      <c r="C524" s="133"/>
    </row>
    <row r="525" spans="1:3" s="81" customFormat="1" ht="13.15" customHeight="1" x14ac:dyDescent="0.2">
      <c r="A525" s="91"/>
      <c r="C525" s="133"/>
    </row>
    <row r="526" spans="1:3" s="81" customFormat="1" ht="13.15" customHeight="1" x14ac:dyDescent="0.2">
      <c r="A526" s="91"/>
      <c r="C526" s="133"/>
    </row>
    <row r="527" spans="1:3" s="81" customFormat="1" ht="13.15" customHeight="1" x14ac:dyDescent="0.2">
      <c r="A527" s="91"/>
      <c r="C527" s="133"/>
    </row>
    <row r="528" spans="1:3" s="81" customFormat="1" ht="13.15" customHeight="1" x14ac:dyDescent="0.2">
      <c r="A528" s="91"/>
      <c r="C528" s="133"/>
    </row>
    <row r="529" spans="1:32" ht="13.15" customHeight="1" x14ac:dyDescent="0.2">
      <c r="A529" s="94"/>
      <c r="B529" s="41"/>
      <c r="C529" s="119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</row>
  </sheetData>
  <mergeCells count="12">
    <mergeCell ref="B115:B117"/>
    <mergeCell ref="A13:B13"/>
    <mergeCell ref="A3:B3"/>
    <mergeCell ref="A34:B34"/>
    <mergeCell ref="A45:B45"/>
    <mergeCell ref="A24:B24"/>
    <mergeCell ref="A56:B56"/>
    <mergeCell ref="A110:B110"/>
    <mergeCell ref="A65:B65"/>
    <mergeCell ref="A76:B76"/>
    <mergeCell ref="A87:B87"/>
    <mergeCell ref="A97:B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</vt:lpstr>
      <vt:lpstr>Сырьё лето</vt:lpstr>
      <vt:lpstr>'Меню лето'!Область_печати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2021-04-12T07:00:28Z</dcterms:modified>
</cp:coreProperties>
</file>