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Меню лето" sheetId="2" r:id="rId1"/>
  </sheets>
  <definedNames>
    <definedName name="_xlnm.Print_Area" localSheetId="0">'Меню лето'!$A$1:$S$104</definedName>
  </definedNames>
  <calcPr calcId="152511" calcMode="manual" refMode="R1C1"/>
</workbook>
</file>

<file path=xl/calcChain.xml><?xml version="1.0" encoding="utf-8"?>
<calcChain xmlns="http://schemas.openxmlformats.org/spreadsheetml/2006/main">
  <c r="G100" i="2" l="1"/>
  <c r="G91" i="2"/>
  <c r="G80" i="2"/>
  <c r="G69" i="2"/>
  <c r="G59" i="2"/>
  <c r="G38" i="2" l="1"/>
  <c r="G49" i="2" l="1"/>
  <c r="G8" i="2" l="1"/>
  <c r="R43" i="2" l="1"/>
  <c r="Q43" i="2"/>
  <c r="P43" i="2"/>
  <c r="O43" i="2"/>
  <c r="N43" i="2"/>
  <c r="M43" i="2"/>
  <c r="L43" i="2"/>
  <c r="K43" i="2"/>
  <c r="J43" i="2"/>
  <c r="I43" i="2"/>
  <c r="H43" i="2"/>
  <c r="C43" i="2"/>
  <c r="G41" i="2"/>
  <c r="G40" i="2"/>
  <c r="F39" i="2"/>
  <c r="F43" i="2" s="1"/>
  <c r="E39" i="2"/>
  <c r="E43" i="2" s="1"/>
  <c r="D39" i="2"/>
  <c r="D43" i="2" s="1"/>
  <c r="G28" i="2"/>
  <c r="G37" i="2"/>
  <c r="G36" i="2"/>
  <c r="G39" i="2" l="1"/>
  <c r="G43" i="2" s="1"/>
  <c r="R13" i="2" l="1"/>
  <c r="Q13" i="2"/>
  <c r="P13" i="2"/>
  <c r="O13" i="2"/>
  <c r="N13" i="2"/>
  <c r="M13" i="2"/>
  <c r="L13" i="2"/>
  <c r="K13" i="2"/>
  <c r="J13" i="2"/>
  <c r="I13" i="2"/>
  <c r="H13" i="2"/>
  <c r="C13" i="2"/>
  <c r="G11" i="2"/>
  <c r="F10" i="2"/>
  <c r="F13" i="2" s="1"/>
  <c r="E10" i="2"/>
  <c r="E13" i="2" s="1"/>
  <c r="D10" i="2"/>
  <c r="D13" i="2" s="1"/>
  <c r="G9" i="2"/>
  <c r="G7" i="2"/>
  <c r="G6" i="2"/>
  <c r="G5" i="2"/>
  <c r="G10" i="2" l="1"/>
  <c r="G13" i="2" s="1"/>
  <c r="C63" i="2"/>
  <c r="F67" i="2"/>
  <c r="D67" i="2"/>
  <c r="F98" i="2"/>
  <c r="D98" i="2"/>
  <c r="E78" i="2" l="1"/>
  <c r="D78" i="2"/>
  <c r="H54" i="2"/>
  <c r="I54" i="2"/>
  <c r="J54" i="2"/>
  <c r="K54" i="2"/>
  <c r="L54" i="2"/>
  <c r="M54" i="2"/>
  <c r="N54" i="2"/>
  <c r="O54" i="2"/>
  <c r="P54" i="2"/>
  <c r="Q54" i="2"/>
  <c r="R54" i="2"/>
  <c r="C54" i="2"/>
  <c r="R104" i="2"/>
  <c r="Q104" i="2"/>
  <c r="P104" i="2"/>
  <c r="O104" i="2"/>
  <c r="N104" i="2"/>
  <c r="M104" i="2"/>
  <c r="L104" i="2"/>
  <c r="K104" i="2"/>
  <c r="J104" i="2"/>
  <c r="I104" i="2"/>
  <c r="H104" i="2"/>
  <c r="C104" i="2"/>
  <c r="G102" i="2"/>
  <c r="F101" i="2"/>
  <c r="F104" i="2" s="1"/>
  <c r="E101" i="2"/>
  <c r="E104" i="2" s="1"/>
  <c r="D101" i="2"/>
  <c r="D104" i="2" s="1"/>
  <c r="G99" i="2"/>
  <c r="G98" i="2"/>
  <c r="R95" i="2"/>
  <c r="Q95" i="2"/>
  <c r="P95" i="2"/>
  <c r="O95" i="2"/>
  <c r="N95" i="2"/>
  <c r="M95" i="2"/>
  <c r="L95" i="2"/>
  <c r="K95" i="2"/>
  <c r="J95" i="2"/>
  <c r="I95" i="2"/>
  <c r="H95" i="2"/>
  <c r="F95" i="2"/>
  <c r="E95" i="2"/>
  <c r="D95" i="2"/>
  <c r="C95" i="2"/>
  <c r="G93" i="2"/>
  <c r="G92" i="2"/>
  <c r="G90" i="2"/>
  <c r="G89" i="2"/>
  <c r="G88" i="2"/>
  <c r="R85" i="2"/>
  <c r="Q85" i="2"/>
  <c r="P85" i="2"/>
  <c r="O85" i="2"/>
  <c r="N85" i="2"/>
  <c r="M85" i="2"/>
  <c r="L85" i="2"/>
  <c r="K85" i="2"/>
  <c r="J85" i="2"/>
  <c r="I85" i="2"/>
  <c r="H85" i="2"/>
  <c r="C85" i="2"/>
  <c r="G83" i="2"/>
  <c r="G82" i="2"/>
  <c r="F81" i="2"/>
  <c r="F85" i="2" s="1"/>
  <c r="E81" i="2"/>
  <c r="D81" i="2"/>
  <c r="G79" i="2"/>
  <c r="R74" i="2"/>
  <c r="Q74" i="2"/>
  <c r="P74" i="2"/>
  <c r="O74" i="2"/>
  <c r="N74" i="2"/>
  <c r="M74" i="2"/>
  <c r="L74" i="2"/>
  <c r="K74" i="2"/>
  <c r="J74" i="2"/>
  <c r="I74" i="2"/>
  <c r="H74" i="2"/>
  <c r="C74" i="2"/>
  <c r="F72" i="2"/>
  <c r="E72" i="2"/>
  <c r="D72" i="2"/>
  <c r="F71" i="2"/>
  <c r="E71" i="2"/>
  <c r="D71" i="2"/>
  <c r="G70" i="2"/>
  <c r="G68" i="2"/>
  <c r="G67" i="2"/>
  <c r="R63" i="2"/>
  <c r="Q63" i="2"/>
  <c r="P63" i="2"/>
  <c r="O63" i="2"/>
  <c r="N63" i="2"/>
  <c r="M63" i="2"/>
  <c r="L63" i="2"/>
  <c r="K63" i="2"/>
  <c r="J63" i="2"/>
  <c r="I63" i="2"/>
  <c r="H63" i="2"/>
  <c r="F63" i="2"/>
  <c r="E63" i="2"/>
  <c r="D63" i="2"/>
  <c r="G61" i="2"/>
  <c r="G58" i="2"/>
  <c r="G52" i="2"/>
  <c r="G51" i="2"/>
  <c r="F50" i="2"/>
  <c r="F54" i="2" s="1"/>
  <c r="E50" i="2"/>
  <c r="E54" i="2" s="1"/>
  <c r="D50" i="2"/>
  <c r="D54" i="2" s="1"/>
  <c r="G48" i="2"/>
  <c r="G47" i="2"/>
  <c r="R33" i="2"/>
  <c r="Q33" i="2"/>
  <c r="P33" i="2"/>
  <c r="O33" i="2"/>
  <c r="N33" i="2"/>
  <c r="M33" i="2"/>
  <c r="L33" i="2"/>
  <c r="K33" i="2"/>
  <c r="J33" i="2"/>
  <c r="I33" i="2"/>
  <c r="H33" i="2"/>
  <c r="C33" i="2"/>
  <c r="G32" i="2"/>
  <c r="F31" i="2"/>
  <c r="E31" i="2"/>
  <c r="D31" i="2"/>
  <c r="G30" i="2"/>
  <c r="F29" i="2"/>
  <c r="E29" i="2"/>
  <c r="E33" i="2" s="1"/>
  <c r="D29" i="2"/>
  <c r="G27" i="2"/>
  <c r="G26" i="2"/>
  <c r="R23" i="2"/>
  <c r="Q23" i="2"/>
  <c r="P23" i="2"/>
  <c r="O23" i="2"/>
  <c r="N23" i="2"/>
  <c r="M23" i="2"/>
  <c r="L23" i="2"/>
  <c r="K23" i="2"/>
  <c r="J23" i="2"/>
  <c r="I23" i="2"/>
  <c r="H23" i="2"/>
  <c r="C23" i="2"/>
  <c r="F21" i="2"/>
  <c r="E21" i="2"/>
  <c r="D21" i="2"/>
  <c r="G20" i="2"/>
  <c r="F19" i="2"/>
  <c r="E19" i="2"/>
  <c r="E23" i="2" s="1"/>
  <c r="D19" i="2"/>
  <c r="G18" i="2"/>
  <c r="G17" i="2"/>
  <c r="G16" i="2"/>
  <c r="G15" i="2"/>
  <c r="E85" i="2" l="1"/>
  <c r="G21" i="2"/>
  <c r="G19" i="2"/>
  <c r="G23" i="2" s="1"/>
  <c r="F33" i="2"/>
  <c r="D74" i="2"/>
  <c r="F23" i="2"/>
  <c r="E74" i="2"/>
  <c r="G63" i="2"/>
  <c r="F74" i="2"/>
  <c r="G72" i="2"/>
  <c r="G95" i="2"/>
  <c r="G50" i="2"/>
  <c r="G54" i="2" s="1"/>
  <c r="G31" i="2"/>
  <c r="G71" i="2"/>
  <c r="G78" i="2"/>
  <c r="D85" i="2"/>
  <c r="G81" i="2"/>
  <c r="G101" i="2"/>
  <c r="G104" i="2" s="1"/>
  <c r="G29" i="2"/>
  <c r="D33" i="2"/>
  <c r="D23" i="2"/>
  <c r="G85" i="2" l="1"/>
  <c r="G74" i="2"/>
  <c r="G33" i="2"/>
</calcChain>
</file>

<file path=xl/sharedStrings.xml><?xml version="1.0" encoding="utf-8"?>
<sst xmlns="http://schemas.openxmlformats.org/spreadsheetml/2006/main" count="112" uniqueCount="78">
  <si>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</si>
  <si>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</si>
  <si>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</si>
  <si>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</si>
  <si>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</si>
  <si>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</si>
  <si>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</si>
  <si>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</si>
  <si>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Чай с лимоном</t>
  </si>
  <si>
    <t>В1</t>
  </si>
  <si>
    <t>С</t>
  </si>
  <si>
    <t>А</t>
  </si>
  <si>
    <t>Е</t>
  </si>
  <si>
    <t>Витамины</t>
  </si>
  <si>
    <t>Минеральные вещества</t>
  </si>
  <si>
    <t>В2</t>
  </si>
  <si>
    <t>Кальций (мг)</t>
  </si>
  <si>
    <t>Фосфор (мг)</t>
  </si>
  <si>
    <t>Магний (мг)</t>
  </si>
  <si>
    <t>Железо (мг)</t>
  </si>
  <si>
    <t>Энергетическая ценность</t>
  </si>
  <si>
    <t>Пудинг из творога (запечённый)</t>
  </si>
  <si>
    <t>Картофельное пюре</t>
  </si>
  <si>
    <t>Сок натуральный</t>
  </si>
  <si>
    <t>Сок  натуральный</t>
  </si>
  <si>
    <t xml:space="preserve">Чай с сахаром </t>
  </si>
  <si>
    <t xml:space="preserve">Кондитерское изделие </t>
  </si>
  <si>
    <t>Йод (мг)</t>
  </si>
  <si>
    <t>Цинк (мг)</t>
  </si>
  <si>
    <t>Салат из квашенной капусты</t>
  </si>
  <si>
    <t>Плоды или ягоды свежие</t>
  </si>
  <si>
    <t>Чай с молоком</t>
  </si>
  <si>
    <t>Котлеты рубленные из птицы</t>
  </si>
  <si>
    <t>Картофель и овощи, тушенные в соусе</t>
  </si>
  <si>
    <t>Котлеты рыбные</t>
  </si>
  <si>
    <t>Говядина в кисло-сладком соусе</t>
  </si>
  <si>
    <t>142 / 330</t>
  </si>
  <si>
    <t>Икра кабачковая</t>
  </si>
  <si>
    <t>Биточки рубленные из птицы под соусом</t>
  </si>
  <si>
    <t>Мясо духовое (с картотфелем и овощами)</t>
  </si>
  <si>
    <t xml:space="preserve">Каша гречневая </t>
  </si>
  <si>
    <t>Рыба, запечённая под молочным соусом</t>
  </si>
  <si>
    <t>*414</t>
  </si>
  <si>
    <t>Сгущеное молоко</t>
  </si>
  <si>
    <t xml:space="preserve">Пирог с повидлом </t>
  </si>
  <si>
    <t xml:space="preserve">Комплекс 1 </t>
  </si>
  <si>
    <t xml:space="preserve">Комплекс 2 </t>
  </si>
  <si>
    <t>Л*500</t>
  </si>
  <si>
    <t>Комплекс  3</t>
  </si>
  <si>
    <t>Комплекс 4</t>
  </si>
  <si>
    <t xml:space="preserve">Комплекс 5 </t>
  </si>
  <si>
    <t>Овощи натуральные  соленые (помидоры)</t>
  </si>
  <si>
    <t xml:space="preserve">Комплекс 6 </t>
  </si>
  <si>
    <t>Сыр голландский (порциями)</t>
  </si>
  <si>
    <t xml:space="preserve">Хлеб пшеничный </t>
  </si>
  <si>
    <t>Комплекс 7</t>
  </si>
  <si>
    <t xml:space="preserve">Комплекс 8 </t>
  </si>
  <si>
    <t>Овощи натуральные  соленые (огурцы)</t>
  </si>
  <si>
    <t>Комплекс 9</t>
  </si>
  <si>
    <t>Комплекс  10</t>
  </si>
  <si>
    <t>Пищевая ценность ЗАВТРАК 1-4 кл. (Зима-весна)</t>
  </si>
  <si>
    <t>Шницель мясной рубленый</t>
  </si>
  <si>
    <t>202 / 136</t>
  </si>
  <si>
    <t>110 / 60</t>
  </si>
  <si>
    <t>Каша жидкая молочная из манной крупы (с маслом сливочным)</t>
  </si>
  <si>
    <t>200 / 10</t>
  </si>
  <si>
    <t>Каша пшенная</t>
  </si>
  <si>
    <t>Л 442</t>
  </si>
  <si>
    <t>Л 386</t>
  </si>
  <si>
    <t>Горох овощной консервированный</t>
  </si>
  <si>
    <t>Салат из свёклы по-корейски</t>
  </si>
  <si>
    <t>Макаронные изделия отварные с  маслом</t>
  </si>
  <si>
    <t>Кукуруза консервированная</t>
  </si>
  <si>
    <t>Кисломолочный продукт</t>
  </si>
  <si>
    <t xml:space="preserve">Кисломолочный продукт </t>
  </si>
  <si>
    <t>Омлет с фрикаделькой из мяса кур</t>
  </si>
  <si>
    <t>*379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</si>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</sst>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2" fontId="3" fillId="4" borderId="1" xfId="0" applyNumberFormat="1" applyFont="1" applyFill="1" applyBorder="1"/>
    <xf numFmtId="2" fontId="3" fillId="4" borderId="1" xfId="0" applyNumberFormat="1" applyFont="1" applyFill="1" applyBorder="1" applyAlignment="1"/>
    <xf numFmtId="2" fontId="3" fillId="0" borderId="1" xfId="0" applyNumberFormat="1" applyFont="1" applyBorder="1"/>
    <xf numFmtId="2" fontId="3" fillId="0" borderId="1" xfId="0" applyNumberFormat="1" applyFont="1" applyFill="1" applyBorder="1"/>
    <xf numFmtId="2" fontId="3" fillId="6" borderId="1" xfId="0" applyNumberFormat="1" applyFont="1" applyFill="1" applyBorder="1"/>
    <xf numFmtId="2" fontId="2" fillId="0" borderId="1" xfId="0" applyNumberFormat="1" applyFont="1" applyFill="1" applyBorder="1"/>
    <xf numFmtId="2" fontId="2" fillId="4" borderId="1" xfId="0" applyNumberFormat="1" applyFont="1" applyFill="1" applyBorder="1"/>
    <xf numFmtId="2" fontId="2" fillId="0" borderId="1" xfId="0" applyNumberFormat="1" applyFont="1" applyBorder="1"/>
    <xf numFmtId="2" fontId="3" fillId="7" borderId="1" xfId="0" applyNumberFormat="1" applyFont="1" applyFill="1" applyBorder="1"/>
    <xf numFmtId="2" fontId="3" fillId="0" borderId="1" xfId="0" applyNumberFormat="1" applyFont="1" applyFill="1" applyBorder="1" applyAlignment="1"/>
    <xf numFmtId="2" fontId="3" fillId="7" borderId="1" xfId="0" applyNumberFormat="1" applyFont="1" applyFill="1" applyBorder="1" applyAlignment="1"/>
    <xf numFmtId="2" fontId="3" fillId="4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1" fillId="4" borderId="0" xfId="0" applyNumberFormat="1" applyFont="1" applyFill="1"/>
    <xf numFmtId="164" fontId="1" fillId="4" borderId="1" xfId="0" applyNumberFormat="1" applyFont="1" applyFill="1" applyBorder="1"/>
    <xf numFmtId="164" fontId="1" fillId="0" borderId="0" xfId="0" applyNumberFormat="1" applyFont="1" applyFill="1"/>
    <xf numFmtId="164" fontId="1" fillId="0" borderId="2" xfId="0" applyNumberFormat="1" applyFont="1" applyBorder="1"/>
    <xf numFmtId="0" fontId="4" fillId="4" borderId="1" xfId="0" applyFont="1" applyFill="1" applyBorder="1"/>
    <xf numFmtId="1" fontId="5" fillId="4" borderId="4" xfId="0" applyNumberFormat="1" applyFont="1" applyFill="1" applyBorder="1" applyAlignment="1">
      <alignment horizontal="center" wrapText="1"/>
    </xf>
    <xf numFmtId="164" fontId="4" fillId="4" borderId="1" xfId="0" applyNumberFormat="1" applyFont="1" applyFill="1" applyBorder="1"/>
    <xf numFmtId="164" fontId="4" fillId="4" borderId="2" xfId="0" applyNumberFormat="1" applyFont="1" applyFill="1" applyBorder="1"/>
    <xf numFmtId="1" fontId="4" fillId="0" borderId="1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 wrapText="1"/>
    </xf>
    <xf numFmtId="1" fontId="4" fillId="0" borderId="5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4" borderId="0" xfId="0" applyNumberFormat="1" applyFont="1" applyFill="1" applyAlignment="1">
      <alignment horizontal="center"/>
    </xf>
    <xf numFmtId="1" fontId="5" fillId="0" borderId="1" xfId="0" applyNumberFormat="1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left" vertical="center"/>
    </xf>
    <xf numFmtId="2" fontId="4" fillId="4" borderId="1" xfId="0" applyNumberFormat="1" applyFont="1" applyFill="1" applyBorder="1"/>
    <xf numFmtId="1" fontId="4" fillId="5" borderId="1" xfId="0" applyNumberFormat="1" applyFont="1" applyFill="1" applyBorder="1"/>
    <xf numFmtId="2" fontId="5" fillId="3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left" wrapText="1"/>
    </xf>
    <xf numFmtId="1" fontId="4" fillId="4" borderId="1" xfId="0" applyNumberFormat="1" applyFont="1" applyFill="1" applyBorder="1"/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/>
    <xf numFmtId="1" fontId="4" fillId="0" borderId="1" xfId="0" applyNumberFormat="1" applyFont="1" applyBorder="1"/>
    <xf numFmtId="2" fontId="5" fillId="2" borderId="1" xfId="0" applyNumberFormat="1" applyFont="1" applyFill="1" applyBorder="1" applyAlignment="1">
      <alignment horizontal="left" indent="1"/>
    </xf>
    <xf numFmtId="2" fontId="4" fillId="2" borderId="1" xfId="0" applyNumberFormat="1" applyFont="1" applyFill="1" applyBorder="1"/>
    <xf numFmtId="2" fontId="6" fillId="4" borderId="1" xfId="0" applyNumberFormat="1" applyFont="1" applyFill="1" applyBorder="1"/>
    <xf numFmtId="2" fontId="4" fillId="5" borderId="1" xfId="0" applyNumberFormat="1" applyFont="1" applyFill="1" applyBorder="1" applyAlignment="1">
      <alignment wrapText="1"/>
    </xf>
    <xf numFmtId="2" fontId="4" fillId="4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/>
    <xf numFmtId="2" fontId="5" fillId="4" borderId="3" xfId="0" applyNumberFormat="1" applyFont="1" applyFill="1" applyBorder="1" applyAlignment="1">
      <alignment horizontal="right"/>
    </xf>
    <xf numFmtId="2" fontId="4" fillId="4" borderId="2" xfId="0" applyNumberFormat="1" applyFont="1" applyFill="1" applyBorder="1"/>
    <xf numFmtId="1" fontId="4" fillId="0" borderId="2" xfId="0" applyNumberFormat="1" applyFont="1" applyBorder="1"/>
    <xf numFmtId="2" fontId="5" fillId="4" borderId="3" xfId="0" applyNumberFormat="1" applyFont="1" applyFill="1" applyBorder="1" applyAlignment="1">
      <alignment horizontal="left" indent="1"/>
    </xf>
    <xf numFmtId="2" fontId="4" fillId="4" borderId="1" xfId="0" applyNumberFormat="1" applyFont="1" applyFill="1" applyBorder="1" applyAlignment="1">
      <alignment horizontal="right" vertical="center"/>
    </xf>
    <xf numFmtId="2" fontId="4" fillId="4" borderId="5" xfId="0" applyNumberFormat="1" applyFont="1" applyFill="1" applyBorder="1"/>
    <xf numFmtId="1" fontId="4" fillId="0" borderId="5" xfId="0" applyNumberFormat="1" applyFont="1" applyBorder="1"/>
    <xf numFmtId="1" fontId="4" fillId="4" borderId="2" xfId="0" applyNumberFormat="1" applyFont="1" applyFill="1" applyBorder="1"/>
    <xf numFmtId="2" fontId="4" fillId="4" borderId="1" xfId="0" applyNumberFormat="1" applyFont="1" applyFill="1" applyBorder="1" applyAlignment="1">
      <alignment horizontal="left" indent="1"/>
    </xf>
    <xf numFmtId="1" fontId="4" fillId="0" borderId="3" xfId="0" applyNumberFormat="1" applyFont="1" applyBorder="1"/>
    <xf numFmtId="2" fontId="5" fillId="4" borderId="3" xfId="0" applyNumberFormat="1" applyFont="1" applyFill="1" applyBorder="1" applyAlignment="1">
      <alignment horizontal="center" wrapText="1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49" fontId="4" fillId="4" borderId="2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0" borderId="4" xfId="0" applyNumberFormat="1" applyFont="1" applyFill="1" applyBorder="1"/>
    <xf numFmtId="2" fontId="4" fillId="4" borderId="0" xfId="0" applyNumberFormat="1" applyFont="1" applyFill="1" applyBorder="1"/>
    <xf numFmtId="2" fontId="4" fillId="6" borderId="3" xfId="0" applyNumberFormat="1" applyFont="1" applyFill="1" applyBorder="1"/>
    <xf numFmtId="2" fontId="4" fillId="6" borderId="1" xfId="0" applyNumberFormat="1" applyFont="1" applyFill="1" applyBorder="1"/>
    <xf numFmtId="2" fontId="5" fillId="5" borderId="4" xfId="0" applyNumberFormat="1" applyFont="1" applyFill="1" applyBorder="1" applyAlignment="1">
      <alignment horizontal="center" wrapText="1"/>
    </xf>
    <xf numFmtId="2" fontId="5" fillId="5" borderId="3" xfId="0" applyNumberFormat="1" applyFont="1" applyFill="1" applyBorder="1" applyAlignment="1">
      <alignment horizontal="center" wrapText="1"/>
    </xf>
    <xf numFmtId="2" fontId="5" fillId="5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R158"/>
  <sheetViews>
    <sheetView tabSelected="1" view="pageBreakPreview" topLeftCell="A85" zoomScale="98" zoomScaleNormal="70" zoomScaleSheetLayoutView="98" workbookViewId="0">
      <selection activeCell="C91" sqref="C91"/>
    </sheetView>
  </sheetViews>
  <sheetFormatPr defaultColWidth="6.28515625" defaultRowHeight="13.15" customHeight="1" x14ac:dyDescent="0.25"/>
  <cols>
    <col min="1" max="1" width="7.85546875" style="12" customWidth="1"/>
    <col min="2" max="2" width="40.85546875" style="2" customWidth="1"/>
    <col min="3" max="3" width="6.7109375" style="1" bestFit="1" customWidth="1"/>
    <col min="4" max="4" width="12.28515625" style="1" customWidth="1"/>
    <col min="5" max="6" width="6.42578125" style="1" bestFit="1" customWidth="1"/>
    <col min="7" max="8" width="8.28515625" style="1" bestFit="1" customWidth="1"/>
    <col min="9" max="12" width="6.42578125" style="1" bestFit="1" customWidth="1"/>
    <col min="13" max="13" width="8.28515625" style="1" bestFit="1" customWidth="1"/>
    <col min="14" max="17" width="6.42578125" style="1" bestFit="1" customWidth="1"/>
    <col min="18" max="18" width="6.42578125" style="3" bestFit="1" customWidth="1"/>
    <col min="19" max="16384" width="6.28515625" style="3"/>
  </cols>
  <sheetData>
    <row r="2" spans="1:35" s="63" customFormat="1" ht="24.6" customHeight="1" x14ac:dyDescent="0.25">
      <c r="A2" s="62"/>
      <c r="B2" s="63" t="s">
        <v>60</v>
      </c>
      <c r="C2" s="64"/>
    </row>
    <row r="3" spans="1:35" ht="20.45" customHeight="1" x14ac:dyDescent="0.25">
      <c r="A3" s="34"/>
      <c r="B3" s="35"/>
      <c r="C3" s="33"/>
      <c r="D3" s="79" t="s">
        <v>3</v>
      </c>
      <c r="E3" s="79"/>
      <c r="F3" s="79"/>
      <c r="G3" s="80" t="s">
        <v>20</v>
      </c>
      <c r="H3" s="79" t="s">
        <v>13</v>
      </c>
      <c r="I3" s="79"/>
      <c r="J3" s="79"/>
      <c r="K3" s="79"/>
      <c r="L3" s="79"/>
      <c r="M3" s="82" t="s">
        <v>14</v>
      </c>
      <c r="N3" s="83"/>
      <c r="O3" s="83"/>
      <c r="P3" s="83"/>
      <c r="Q3" s="83"/>
      <c r="R3" s="8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5" ht="42.6" customHeight="1" x14ac:dyDescent="0.25">
      <c r="A4" s="76" t="s">
        <v>45</v>
      </c>
      <c r="B4" s="77"/>
      <c r="C4" s="37"/>
      <c r="D4" s="38" t="s">
        <v>0</v>
      </c>
      <c r="E4" s="38" t="s">
        <v>1</v>
      </c>
      <c r="F4" s="38" t="s">
        <v>2</v>
      </c>
      <c r="G4" s="81"/>
      <c r="H4" s="38" t="s">
        <v>9</v>
      </c>
      <c r="I4" s="38" t="s">
        <v>15</v>
      </c>
      <c r="J4" s="38" t="s">
        <v>10</v>
      </c>
      <c r="K4" s="38" t="s">
        <v>11</v>
      </c>
      <c r="L4" s="38" t="s">
        <v>12</v>
      </c>
      <c r="M4" s="38" t="s">
        <v>16</v>
      </c>
      <c r="N4" s="38" t="s">
        <v>17</v>
      </c>
      <c r="O4" s="38" t="s">
        <v>18</v>
      </c>
      <c r="P4" s="38" t="s">
        <v>19</v>
      </c>
      <c r="Q4" s="38" t="s">
        <v>28</v>
      </c>
      <c r="R4" s="38" t="s">
        <v>27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s="5" customFormat="1" ht="13.15" customHeight="1" x14ac:dyDescent="0.25">
      <c r="A5" s="27"/>
      <c r="B5" s="36" t="s">
        <v>37</v>
      </c>
      <c r="C5" s="18">
        <v>60</v>
      </c>
      <c r="D5" s="42">
        <v>1.0069999999999999</v>
      </c>
      <c r="E5" s="42">
        <v>5.0999999999999997E-2</v>
      </c>
      <c r="F5" s="42">
        <v>12.27</v>
      </c>
      <c r="G5" s="55">
        <f t="shared" ref="G5:G11" si="0">D5*4+E5*9+F5*4</f>
        <v>53.567</v>
      </c>
      <c r="H5" s="42">
        <v>0.02</v>
      </c>
      <c r="I5" s="42">
        <v>0.02</v>
      </c>
      <c r="J5" s="42">
        <v>2.1</v>
      </c>
      <c r="K5" s="42">
        <v>0</v>
      </c>
      <c r="L5" s="42">
        <v>0.40200000000000002</v>
      </c>
      <c r="M5" s="42">
        <v>23.2</v>
      </c>
      <c r="N5" s="42">
        <v>30.4</v>
      </c>
      <c r="O5" s="42">
        <v>16.100000000000001</v>
      </c>
      <c r="P5" s="42">
        <v>0.5</v>
      </c>
      <c r="Q5" s="42">
        <v>0.1</v>
      </c>
      <c r="R5" s="42">
        <v>0</v>
      </c>
      <c r="S5" s="4"/>
      <c r="T5" s="4"/>
      <c r="U5" s="4"/>
      <c r="V5" s="4"/>
      <c r="W5" s="4"/>
      <c r="X5" s="4"/>
      <c r="Y5" s="4"/>
      <c r="Z5" s="4"/>
    </row>
    <row r="6" spans="1:35" ht="13.15" customHeight="1" x14ac:dyDescent="0.25">
      <c r="A6" s="22">
        <v>234</v>
      </c>
      <c r="B6" s="36" t="s">
        <v>34</v>
      </c>
      <c r="C6" s="43">
        <v>90</v>
      </c>
      <c r="D6" s="36">
        <v>6.92</v>
      </c>
      <c r="E6" s="36">
        <v>5.54</v>
      </c>
      <c r="F6" s="36">
        <v>9.61</v>
      </c>
      <c r="G6" s="41">
        <f t="shared" si="0"/>
        <v>115.97999999999999</v>
      </c>
      <c r="H6" s="36">
        <v>4.5999999999999999E-2</v>
      </c>
      <c r="I6" s="36">
        <v>7.0000000000000007E-2</v>
      </c>
      <c r="J6" s="36">
        <v>0.51</v>
      </c>
      <c r="K6" s="36">
        <v>11.8</v>
      </c>
      <c r="L6" s="36">
        <v>0.24</v>
      </c>
      <c r="M6" s="36">
        <v>39.47</v>
      </c>
      <c r="N6" s="36">
        <v>89.34</v>
      </c>
      <c r="O6" s="36">
        <v>14.57</v>
      </c>
      <c r="P6" s="36">
        <v>0.71</v>
      </c>
      <c r="Q6" s="42">
        <v>0.311</v>
      </c>
      <c r="R6" s="42">
        <v>0</v>
      </c>
      <c r="S6" s="4"/>
      <c r="T6" s="4"/>
      <c r="U6" s="4"/>
      <c r="V6" s="4"/>
      <c r="W6" s="4"/>
      <c r="X6" s="4"/>
      <c r="Y6" s="4"/>
      <c r="Z6" s="4"/>
    </row>
    <row r="7" spans="1:35" s="5" customFormat="1" ht="13.15" customHeight="1" x14ac:dyDescent="0.25">
      <c r="A7" s="22">
        <v>312</v>
      </c>
      <c r="B7" s="36" t="s">
        <v>22</v>
      </c>
      <c r="C7" s="43">
        <v>150</v>
      </c>
      <c r="D7" s="42">
        <v>3.0954545454545501</v>
      </c>
      <c r="E7" s="42">
        <v>4.8499999999999996</v>
      </c>
      <c r="F7" s="42">
        <v>20.645454545454545</v>
      </c>
      <c r="G7" s="41">
        <f t="shared" si="0"/>
        <v>138.61363636363637</v>
      </c>
      <c r="H7" s="42">
        <v>0.14090909090909093</v>
      </c>
      <c r="I7" s="42">
        <v>0.11212121212121212</v>
      </c>
      <c r="J7" s="42">
        <v>18.343939393939394</v>
      </c>
      <c r="K7" s="42">
        <v>0</v>
      </c>
      <c r="L7" s="42">
        <v>0</v>
      </c>
      <c r="M7" s="42">
        <v>37.348484848484851</v>
      </c>
      <c r="N7" s="42">
        <v>87.469696969696969</v>
      </c>
      <c r="O7" s="42">
        <v>28.030303030303031</v>
      </c>
      <c r="P7" s="42">
        <v>1.0196969696969698</v>
      </c>
      <c r="Q7" s="42">
        <v>0.44</v>
      </c>
      <c r="R7" s="42">
        <v>0</v>
      </c>
      <c r="S7" s="4"/>
      <c r="T7" s="4"/>
      <c r="U7" s="4"/>
      <c r="V7" s="4"/>
      <c r="W7" s="4"/>
      <c r="X7" s="4"/>
      <c r="Y7" s="4"/>
      <c r="Z7" s="4"/>
    </row>
    <row r="8" spans="1:35" s="4" customFormat="1" ht="13.15" customHeight="1" x14ac:dyDescent="0.25">
      <c r="A8" s="22">
        <v>377</v>
      </c>
      <c r="B8" s="36" t="s">
        <v>8</v>
      </c>
      <c r="C8" s="43">
        <v>200</v>
      </c>
      <c r="D8" s="42">
        <v>0.13</v>
      </c>
      <c r="E8" s="42">
        <v>0.02</v>
      </c>
      <c r="F8" s="42">
        <v>15.2</v>
      </c>
      <c r="G8" s="41">
        <f t="shared" si="0"/>
        <v>61.5</v>
      </c>
      <c r="H8" s="42">
        <v>0</v>
      </c>
      <c r="I8" s="42">
        <v>0</v>
      </c>
      <c r="J8" s="42">
        <v>2.83</v>
      </c>
      <c r="K8" s="42">
        <v>0</v>
      </c>
      <c r="L8" s="42">
        <v>0</v>
      </c>
      <c r="M8" s="42">
        <v>14.2</v>
      </c>
      <c r="N8" s="42">
        <v>4.4000000000000004</v>
      </c>
      <c r="O8" s="42">
        <v>2.4</v>
      </c>
      <c r="P8" s="42">
        <v>0.36</v>
      </c>
      <c r="Q8" s="42">
        <v>0</v>
      </c>
      <c r="R8" s="42">
        <v>0</v>
      </c>
    </row>
    <row r="9" spans="1:35" s="4" customFormat="1" ht="13.15" customHeight="1" x14ac:dyDescent="0.25">
      <c r="A9" s="22"/>
      <c r="B9" s="36" t="s">
        <v>4</v>
      </c>
      <c r="C9" s="43">
        <v>25</v>
      </c>
      <c r="D9" s="42">
        <v>1.4</v>
      </c>
      <c r="E9" s="42">
        <v>0.28000000000000003</v>
      </c>
      <c r="F9" s="42">
        <v>12.35</v>
      </c>
      <c r="G9" s="41">
        <f t="shared" si="0"/>
        <v>57.519999999999996</v>
      </c>
      <c r="H9" s="42">
        <v>0.03</v>
      </c>
      <c r="I9" s="42">
        <v>0</v>
      </c>
      <c r="J9" s="42">
        <v>0</v>
      </c>
      <c r="K9" s="42">
        <v>0</v>
      </c>
      <c r="L9" s="42">
        <v>0.23</v>
      </c>
      <c r="M9" s="42">
        <v>5.75</v>
      </c>
      <c r="N9" s="42">
        <v>26.5</v>
      </c>
      <c r="O9" s="42">
        <v>6.25</v>
      </c>
      <c r="P9" s="42">
        <v>0.78</v>
      </c>
      <c r="Q9" s="42">
        <v>0.28499999999999998</v>
      </c>
      <c r="R9" s="42">
        <v>0</v>
      </c>
    </row>
    <row r="10" spans="1:35" s="4" customFormat="1" ht="13.15" customHeight="1" x14ac:dyDescent="0.25">
      <c r="A10" s="23"/>
      <c r="B10" s="36" t="s">
        <v>5</v>
      </c>
      <c r="C10" s="43">
        <v>25</v>
      </c>
      <c r="D10" s="36">
        <f>1.35*25/20</f>
        <v>1.6875</v>
      </c>
      <c r="E10" s="36">
        <f>0.17*25/20</f>
        <v>0.21249999999999999</v>
      </c>
      <c r="F10" s="36">
        <f>10.03*25/20</f>
        <v>12.537499999999998</v>
      </c>
      <c r="G10" s="41">
        <f t="shared" si="0"/>
        <v>58.812499999999993</v>
      </c>
      <c r="H10" s="36">
        <v>0.02</v>
      </c>
      <c r="I10" s="36">
        <v>0</v>
      </c>
      <c r="J10" s="36">
        <v>0</v>
      </c>
      <c r="K10" s="36">
        <v>0</v>
      </c>
      <c r="L10" s="36">
        <v>0.26</v>
      </c>
      <c r="M10" s="36">
        <v>4.5999999999999996</v>
      </c>
      <c r="N10" s="36">
        <v>17.399999999999999</v>
      </c>
      <c r="O10" s="36">
        <v>6.6</v>
      </c>
      <c r="P10" s="36">
        <v>0.22000000000000003</v>
      </c>
      <c r="Q10" s="36">
        <v>0.20799999999999999</v>
      </c>
      <c r="R10" s="36">
        <v>0.01</v>
      </c>
    </row>
    <row r="11" spans="1:35" s="4" customFormat="1" ht="13.15" customHeight="1" x14ac:dyDescent="0.25">
      <c r="A11" s="30"/>
      <c r="B11" s="56" t="s">
        <v>26</v>
      </c>
      <c r="C11" s="57">
        <v>15</v>
      </c>
      <c r="D11" s="42">
        <v>1.675</v>
      </c>
      <c r="E11" s="41">
        <v>1.8875</v>
      </c>
      <c r="F11" s="41">
        <v>18.015000000000001</v>
      </c>
      <c r="G11" s="41">
        <f t="shared" si="0"/>
        <v>95.747500000000002</v>
      </c>
      <c r="H11" s="41">
        <v>0.04</v>
      </c>
      <c r="I11" s="41">
        <v>1.4999999999999999E-2</v>
      </c>
      <c r="J11" s="41">
        <v>0</v>
      </c>
      <c r="K11" s="41">
        <v>10</v>
      </c>
      <c r="L11" s="41">
        <v>0</v>
      </c>
      <c r="M11" s="41">
        <v>4.9375</v>
      </c>
      <c r="N11" s="41">
        <v>18.7425</v>
      </c>
      <c r="O11" s="41">
        <v>6.95</v>
      </c>
      <c r="P11" s="41">
        <v>0.35749999999999998</v>
      </c>
      <c r="Q11" s="41">
        <v>0</v>
      </c>
      <c r="R11" s="42">
        <v>0</v>
      </c>
    </row>
    <row r="12" spans="1:35" s="4" customFormat="1" ht="13.15" customHeight="1" x14ac:dyDescent="0.25">
      <c r="A12" s="22"/>
      <c r="B12" s="42"/>
      <c r="C12" s="43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35" ht="13.15" customHeight="1" x14ac:dyDescent="0.25">
      <c r="A13" s="25"/>
      <c r="B13" s="44" t="s">
        <v>7</v>
      </c>
      <c r="C13" s="45">
        <f>SUM(C5:C12)</f>
        <v>565</v>
      </c>
      <c r="D13" s="45">
        <f t="shared" ref="D13:R13" si="1">SUM(D5:D12)</f>
        <v>15.914954545454552</v>
      </c>
      <c r="E13" s="45">
        <f t="shared" si="1"/>
        <v>12.840999999999998</v>
      </c>
      <c r="F13" s="45">
        <f t="shared" si="1"/>
        <v>100.62795454545453</v>
      </c>
      <c r="G13" s="45">
        <f t="shared" si="1"/>
        <v>581.74063636363644</v>
      </c>
      <c r="H13" s="45">
        <f t="shared" si="1"/>
        <v>0.2969090909090909</v>
      </c>
      <c r="I13" s="45">
        <f t="shared" si="1"/>
        <v>0.21712121212121216</v>
      </c>
      <c r="J13" s="45">
        <f t="shared" si="1"/>
        <v>23.783939393939391</v>
      </c>
      <c r="K13" s="45">
        <f t="shared" si="1"/>
        <v>21.8</v>
      </c>
      <c r="L13" s="45">
        <f t="shared" si="1"/>
        <v>1.1320000000000001</v>
      </c>
      <c r="M13" s="45">
        <f t="shared" si="1"/>
        <v>129.50598484848484</v>
      </c>
      <c r="N13" s="45">
        <f t="shared" si="1"/>
        <v>274.25219696969697</v>
      </c>
      <c r="O13" s="45">
        <f t="shared" si="1"/>
        <v>80.900303030303022</v>
      </c>
      <c r="P13" s="45">
        <f t="shared" si="1"/>
        <v>3.9471969696969693</v>
      </c>
      <c r="Q13" s="45">
        <f t="shared" si="1"/>
        <v>1.3439999999999999</v>
      </c>
      <c r="R13" s="45">
        <f t="shared" si="1"/>
        <v>0.01</v>
      </c>
    </row>
    <row r="14" spans="1:35" ht="13.15" customHeight="1" x14ac:dyDescent="0.25">
      <c r="A14" s="78" t="s">
        <v>46</v>
      </c>
      <c r="B14" s="78"/>
      <c r="C14" s="3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35" ht="13.15" customHeight="1" x14ac:dyDescent="0.25">
      <c r="A15" s="22">
        <v>52</v>
      </c>
      <c r="B15" s="42" t="s">
        <v>70</v>
      </c>
      <c r="C15" s="43">
        <v>60</v>
      </c>
      <c r="D15" s="42">
        <v>0.84819277108433733</v>
      </c>
      <c r="E15" s="42">
        <v>3.6216867469879515</v>
      </c>
      <c r="F15" s="42">
        <v>4.9759036144578301</v>
      </c>
      <c r="G15" s="41">
        <f t="shared" ref="G15:G68" si="2">D15*4+E15*9+F15*4</f>
        <v>55.891566265060234</v>
      </c>
      <c r="H15" s="42">
        <v>1.0240963855421687E-2</v>
      </c>
      <c r="I15" s="42">
        <v>2.2289156626506022E-2</v>
      </c>
      <c r="J15" s="42">
        <v>4.0060240963855422</v>
      </c>
      <c r="K15" s="42">
        <v>0</v>
      </c>
      <c r="L15" s="42">
        <v>0</v>
      </c>
      <c r="M15" s="42">
        <v>21.363855421686743</v>
      </c>
      <c r="N15" s="42">
        <v>24.477108433734937</v>
      </c>
      <c r="O15" s="42">
        <v>12.466867469879515</v>
      </c>
      <c r="P15" s="42">
        <v>0.7975903614457831</v>
      </c>
      <c r="Q15" s="42">
        <v>0</v>
      </c>
      <c r="R15" s="42">
        <v>0</v>
      </c>
    </row>
    <row r="16" spans="1:35" s="6" customFormat="1" ht="13.15" customHeight="1" x14ac:dyDescent="0.25">
      <c r="A16" s="22" t="s">
        <v>47</v>
      </c>
      <c r="B16" s="36" t="s">
        <v>38</v>
      </c>
      <c r="C16" s="43">
        <v>90</v>
      </c>
      <c r="D16" s="42">
        <v>8.0399999999999991</v>
      </c>
      <c r="E16" s="42">
        <v>9.07</v>
      </c>
      <c r="F16" s="42">
        <v>9.5</v>
      </c>
      <c r="G16" s="41">
        <f t="shared" si="2"/>
        <v>151.79</v>
      </c>
      <c r="H16" s="42">
        <v>5.6000000000000001E-2</v>
      </c>
      <c r="I16" s="42">
        <v>0.08</v>
      </c>
      <c r="J16" s="42">
        <v>3.2000000000000001E-2</v>
      </c>
      <c r="K16" s="42">
        <v>56</v>
      </c>
      <c r="L16" s="42">
        <v>1.68</v>
      </c>
      <c r="M16" s="42">
        <v>19.2</v>
      </c>
      <c r="N16" s="42">
        <v>80.45</v>
      </c>
      <c r="O16" s="42">
        <v>27.48</v>
      </c>
      <c r="P16" s="42">
        <v>1.44</v>
      </c>
      <c r="Q16" s="42">
        <v>1.06</v>
      </c>
      <c r="R16" s="42">
        <v>2E-3</v>
      </c>
    </row>
    <row r="17" spans="1:25" s="8" customFormat="1" ht="13.15" customHeight="1" x14ac:dyDescent="0.25">
      <c r="A17" s="26"/>
      <c r="B17" s="36" t="s">
        <v>66</v>
      </c>
      <c r="C17" s="43">
        <v>150</v>
      </c>
      <c r="D17" s="41">
        <v>6.84</v>
      </c>
      <c r="E17" s="41">
        <v>9.19</v>
      </c>
      <c r="F17" s="41">
        <v>49.2</v>
      </c>
      <c r="G17" s="41">
        <f t="shared" si="2"/>
        <v>306.87</v>
      </c>
      <c r="H17" s="41">
        <v>0.22499999999999998</v>
      </c>
      <c r="I17" s="41">
        <v>0.16500000000000001</v>
      </c>
      <c r="J17" s="41">
        <v>0</v>
      </c>
      <c r="K17" s="41">
        <v>0</v>
      </c>
      <c r="L17" s="41">
        <v>0.28000000000000003</v>
      </c>
      <c r="M17" s="41">
        <v>41.25</v>
      </c>
      <c r="N17" s="41">
        <v>555.75</v>
      </c>
      <c r="O17" s="41">
        <v>180</v>
      </c>
      <c r="P17" s="41">
        <v>3.7050000000000001</v>
      </c>
      <c r="Q17" s="42">
        <v>0.99399999999999999</v>
      </c>
      <c r="R17" s="42">
        <v>1E-3</v>
      </c>
      <c r="S17" s="7"/>
      <c r="T17" s="7"/>
    </row>
    <row r="18" spans="1:25" s="8" customFormat="1" ht="13.15" customHeight="1" x14ac:dyDescent="0.25">
      <c r="A18" s="22"/>
      <c r="B18" s="36" t="s">
        <v>31</v>
      </c>
      <c r="C18" s="43">
        <v>200</v>
      </c>
      <c r="D18" s="42">
        <v>1.52</v>
      </c>
      <c r="E18" s="42">
        <v>1.35</v>
      </c>
      <c r="F18" s="42">
        <v>15.9</v>
      </c>
      <c r="G18" s="41">
        <f t="shared" si="2"/>
        <v>81.83</v>
      </c>
      <c r="H18" s="42">
        <v>0.04</v>
      </c>
      <c r="I18" s="42">
        <v>0.16</v>
      </c>
      <c r="J18" s="42">
        <v>1.33</v>
      </c>
      <c r="K18" s="42">
        <v>10</v>
      </c>
      <c r="L18" s="42">
        <v>0</v>
      </c>
      <c r="M18" s="42">
        <v>126.6</v>
      </c>
      <c r="N18" s="42">
        <v>92.8</v>
      </c>
      <c r="O18" s="42">
        <v>15.4</v>
      </c>
      <c r="P18" s="42">
        <v>0.41</v>
      </c>
      <c r="Q18" s="42">
        <v>0</v>
      </c>
      <c r="R18" s="42">
        <v>0</v>
      </c>
      <c r="S18" s="7"/>
      <c r="T18" s="7"/>
    </row>
    <row r="19" spans="1:25" s="6" customFormat="1" ht="13.15" customHeight="1" x14ac:dyDescent="0.25">
      <c r="A19" s="23"/>
      <c r="B19" s="36" t="s">
        <v>5</v>
      </c>
      <c r="C19" s="43">
        <v>25</v>
      </c>
      <c r="D19" s="36">
        <f>1.35*25/20</f>
        <v>1.6875</v>
      </c>
      <c r="E19" s="36">
        <f>0.17*25/20</f>
        <v>0.21249999999999999</v>
      </c>
      <c r="F19" s="36">
        <f>10.03*25/20</f>
        <v>12.537499999999998</v>
      </c>
      <c r="G19" s="41">
        <f>D19*4+E19*9+F19*4</f>
        <v>58.812499999999993</v>
      </c>
      <c r="H19" s="36">
        <v>0.02</v>
      </c>
      <c r="I19" s="36">
        <v>0</v>
      </c>
      <c r="J19" s="36">
        <v>0</v>
      </c>
      <c r="K19" s="36">
        <v>0</v>
      </c>
      <c r="L19" s="36">
        <v>0.26</v>
      </c>
      <c r="M19" s="36">
        <v>4.5999999999999996</v>
      </c>
      <c r="N19" s="36">
        <v>17.399999999999999</v>
      </c>
      <c r="O19" s="36">
        <v>6.6</v>
      </c>
      <c r="P19" s="36">
        <v>0.22000000000000003</v>
      </c>
      <c r="Q19" s="36">
        <v>0.20799999999999999</v>
      </c>
      <c r="R19" s="36">
        <v>0.01</v>
      </c>
    </row>
    <row r="20" spans="1:25" s="4" customFormat="1" ht="13.15" customHeight="1" x14ac:dyDescent="0.25">
      <c r="A20" s="22"/>
      <c r="B20" s="36" t="s">
        <v>4</v>
      </c>
      <c r="C20" s="43">
        <v>25</v>
      </c>
      <c r="D20" s="41">
        <v>1.4</v>
      </c>
      <c r="E20" s="41">
        <v>0.27500000000000002</v>
      </c>
      <c r="F20" s="41">
        <v>12.350000000000001</v>
      </c>
      <c r="G20" s="41">
        <f t="shared" si="2"/>
        <v>57.475000000000009</v>
      </c>
      <c r="H20" s="41">
        <v>2.9166666666666671E-2</v>
      </c>
      <c r="I20" s="41">
        <v>0</v>
      </c>
      <c r="J20" s="41">
        <v>0</v>
      </c>
      <c r="K20" s="41">
        <v>0</v>
      </c>
      <c r="L20" s="41">
        <v>0.22500000000000003</v>
      </c>
      <c r="M20" s="41">
        <v>5.7500000000000009</v>
      </c>
      <c r="N20" s="41">
        <v>26.5</v>
      </c>
      <c r="O20" s="41">
        <v>6.25</v>
      </c>
      <c r="P20" s="41">
        <v>0.77500000000000002</v>
      </c>
      <c r="Q20" s="42">
        <v>0.28499999999999998</v>
      </c>
      <c r="R20" s="42">
        <v>0</v>
      </c>
    </row>
    <row r="21" spans="1:25" s="4" customFormat="1" ht="13.15" customHeight="1" x14ac:dyDescent="0.25">
      <c r="A21" s="27"/>
      <c r="B21" s="36" t="s">
        <v>73</v>
      </c>
      <c r="C21" s="43">
        <v>115</v>
      </c>
      <c r="D21" s="42">
        <f>3*1.15</f>
        <v>3.4499999999999997</v>
      </c>
      <c r="E21" s="42">
        <f>3.2*1.15</f>
        <v>3.6799999999999997</v>
      </c>
      <c r="F21" s="42">
        <f>1.15*4.1</f>
        <v>4.714999999999999</v>
      </c>
      <c r="G21" s="41">
        <f t="shared" si="2"/>
        <v>65.779999999999987</v>
      </c>
      <c r="H21" s="42">
        <v>0.04</v>
      </c>
      <c r="I21" s="42">
        <v>0.2</v>
      </c>
      <c r="J21" s="42">
        <v>0.6</v>
      </c>
      <c r="K21" s="42">
        <v>0.03</v>
      </c>
      <c r="L21" s="42">
        <v>0</v>
      </c>
      <c r="M21" s="42">
        <v>122</v>
      </c>
      <c r="N21" s="42">
        <v>96.5</v>
      </c>
      <c r="O21" s="42">
        <v>14</v>
      </c>
      <c r="P21" s="42">
        <v>0.1</v>
      </c>
      <c r="Q21" s="48">
        <v>0.8</v>
      </c>
      <c r="R21" s="36">
        <v>9</v>
      </c>
    </row>
    <row r="22" spans="1:25" s="4" customFormat="1" ht="13.15" customHeight="1" x14ac:dyDescent="0.25">
      <c r="A22" s="27"/>
      <c r="B22" s="36"/>
      <c r="C22" s="43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25" s="4" customFormat="1" ht="13.15" customHeight="1" x14ac:dyDescent="0.25">
      <c r="A23" s="25"/>
      <c r="B23" s="49" t="s">
        <v>7</v>
      </c>
      <c r="C23" s="50">
        <f t="shared" ref="C23:R23" si="3">SUM(C15:C22)</f>
        <v>665</v>
      </c>
      <c r="D23" s="45">
        <f t="shared" si="3"/>
        <v>23.785692771084335</v>
      </c>
      <c r="E23" s="45">
        <f t="shared" si="3"/>
        <v>27.399186746987951</v>
      </c>
      <c r="F23" s="45">
        <f t="shared" si="3"/>
        <v>109.17840361445784</v>
      </c>
      <c r="G23" s="45">
        <f t="shared" si="3"/>
        <v>778.44906626506031</v>
      </c>
      <c r="H23" s="45">
        <f t="shared" si="3"/>
        <v>0.42040763052208829</v>
      </c>
      <c r="I23" s="45">
        <f t="shared" si="3"/>
        <v>0.62728915662650597</v>
      </c>
      <c r="J23" s="45">
        <f t="shared" si="3"/>
        <v>5.968024096385542</v>
      </c>
      <c r="K23" s="45">
        <f t="shared" si="3"/>
        <v>66.03</v>
      </c>
      <c r="L23" s="45">
        <f t="shared" si="3"/>
        <v>2.4449999999999998</v>
      </c>
      <c r="M23" s="45">
        <f t="shared" si="3"/>
        <v>340.76385542168669</v>
      </c>
      <c r="N23" s="45">
        <f t="shared" si="3"/>
        <v>893.87710843373486</v>
      </c>
      <c r="O23" s="45">
        <f t="shared" si="3"/>
        <v>262.19686746987952</v>
      </c>
      <c r="P23" s="45">
        <f t="shared" si="3"/>
        <v>7.4475903614457826</v>
      </c>
      <c r="Q23" s="45">
        <f t="shared" si="3"/>
        <v>3.3470000000000004</v>
      </c>
      <c r="R23" s="45">
        <f t="shared" si="3"/>
        <v>9.0129999999999999</v>
      </c>
    </row>
    <row r="24" spans="1:25" ht="13.15" customHeight="1" x14ac:dyDescent="0.25">
      <c r="A24" s="28"/>
      <c r="B24" s="51"/>
      <c r="C24" s="40"/>
      <c r="D24" s="46"/>
      <c r="E24" s="46"/>
      <c r="F24" s="46"/>
      <c r="G24" s="41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25" ht="13.15" customHeight="1" x14ac:dyDescent="0.25">
      <c r="A25" s="76" t="s">
        <v>48</v>
      </c>
      <c r="B25" s="77"/>
      <c r="C25" s="3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"/>
      <c r="T25" s="4"/>
      <c r="U25" s="4"/>
      <c r="V25" s="4"/>
      <c r="W25" s="4"/>
      <c r="X25" s="4"/>
      <c r="Y25" s="4"/>
    </row>
    <row r="26" spans="1:25" ht="13.15" customHeight="1" x14ac:dyDescent="0.25">
      <c r="A26" s="29">
        <v>47</v>
      </c>
      <c r="B26" s="39" t="s">
        <v>29</v>
      </c>
      <c r="C26" s="40">
        <v>60</v>
      </c>
      <c r="D26" s="36">
        <v>1.028313253012048</v>
      </c>
      <c r="E26" s="36">
        <v>3.0144578313253008</v>
      </c>
      <c r="F26" s="36">
        <v>5.0951807228915653</v>
      </c>
      <c r="G26" s="41">
        <f t="shared" si="2"/>
        <v>51.62409638554216</v>
      </c>
      <c r="H26" s="36">
        <v>1.3253012048192771E-2</v>
      </c>
      <c r="I26" s="36">
        <v>1.6265060240963854E-2</v>
      </c>
      <c r="J26" s="36">
        <v>11.933734939759034</v>
      </c>
      <c r="K26" s="36">
        <v>0</v>
      </c>
      <c r="L26" s="42">
        <v>0</v>
      </c>
      <c r="M26" s="42">
        <v>31.471686746987945</v>
      </c>
      <c r="N26" s="42">
        <v>20.453012048192768</v>
      </c>
      <c r="O26" s="42">
        <v>9.6451807228915669</v>
      </c>
      <c r="P26" s="42">
        <v>0.40180722891566262</v>
      </c>
      <c r="Q26" s="42">
        <v>0</v>
      </c>
      <c r="R26" s="42">
        <v>0</v>
      </c>
      <c r="S26" s="4"/>
      <c r="T26" s="4"/>
      <c r="U26" s="4"/>
      <c r="V26" s="4"/>
      <c r="W26" s="4"/>
      <c r="X26" s="4"/>
      <c r="Y26" s="4"/>
    </row>
    <row r="27" spans="1:25" s="5" customFormat="1" ht="13.15" customHeight="1" x14ac:dyDescent="0.25">
      <c r="A27" s="26">
        <v>258</v>
      </c>
      <c r="B27" s="52" t="s">
        <v>39</v>
      </c>
      <c r="C27" s="53">
        <v>180</v>
      </c>
      <c r="D27" s="41">
        <v>16.3</v>
      </c>
      <c r="E27" s="41">
        <v>18.170000000000002</v>
      </c>
      <c r="F27" s="41">
        <v>15.33</v>
      </c>
      <c r="G27" s="41">
        <f t="shared" si="2"/>
        <v>290.05</v>
      </c>
      <c r="H27" s="41">
        <v>0.1</v>
      </c>
      <c r="I27" s="41">
        <v>0.14000000000000001</v>
      </c>
      <c r="J27" s="41">
        <v>5.35</v>
      </c>
      <c r="K27" s="41">
        <v>0</v>
      </c>
      <c r="L27" s="41">
        <v>0</v>
      </c>
      <c r="M27" s="41">
        <v>32.11</v>
      </c>
      <c r="N27" s="41">
        <v>213.44</v>
      </c>
      <c r="O27" s="41">
        <v>42.09</v>
      </c>
      <c r="P27" s="41">
        <v>3.6</v>
      </c>
      <c r="Q27" s="42">
        <v>0</v>
      </c>
      <c r="R27" s="42">
        <v>0</v>
      </c>
      <c r="S27" s="4"/>
      <c r="T27" s="4"/>
      <c r="U27" s="4"/>
      <c r="V27" s="4"/>
      <c r="W27" s="4"/>
      <c r="X27" s="4"/>
      <c r="Y27" s="4"/>
    </row>
    <row r="28" spans="1:25" s="4" customFormat="1" ht="13.15" customHeight="1" x14ac:dyDescent="0.25">
      <c r="A28" s="22"/>
      <c r="B28" s="36" t="s">
        <v>25</v>
      </c>
      <c r="C28" s="43">
        <v>200</v>
      </c>
      <c r="D28" s="42">
        <v>7.0000000000000007E-2</v>
      </c>
      <c r="E28" s="42">
        <v>0.02</v>
      </c>
      <c r="F28" s="42">
        <v>15</v>
      </c>
      <c r="G28" s="41">
        <f>D28*4+E28*9+F28*4</f>
        <v>60.46</v>
      </c>
      <c r="H28" s="42">
        <v>0</v>
      </c>
      <c r="I28" s="42">
        <v>0</v>
      </c>
      <c r="J28" s="42">
        <v>0.03</v>
      </c>
      <c r="K28" s="42">
        <v>0</v>
      </c>
      <c r="L28" s="42">
        <v>0</v>
      </c>
      <c r="M28" s="42">
        <v>11.1</v>
      </c>
      <c r="N28" s="42">
        <v>2.8</v>
      </c>
      <c r="O28" s="42">
        <v>1.4</v>
      </c>
      <c r="P28" s="42">
        <v>0.28000000000000003</v>
      </c>
      <c r="Q28" s="42">
        <v>0</v>
      </c>
      <c r="R28" s="42">
        <v>0</v>
      </c>
    </row>
    <row r="29" spans="1:25" s="4" customFormat="1" ht="13.15" customHeight="1" x14ac:dyDescent="0.25">
      <c r="A29" s="23"/>
      <c r="B29" s="36" t="s">
        <v>5</v>
      </c>
      <c r="C29" s="43">
        <v>25</v>
      </c>
      <c r="D29" s="36">
        <f>1.35*25/20</f>
        <v>1.6875</v>
      </c>
      <c r="E29" s="36">
        <f>0.17*25/20</f>
        <v>0.21249999999999999</v>
      </c>
      <c r="F29" s="36">
        <f>10.03*25/20</f>
        <v>12.537499999999998</v>
      </c>
      <c r="G29" s="41">
        <f>D29*4+E29*9+F29*4</f>
        <v>58.812499999999993</v>
      </c>
      <c r="H29" s="36">
        <v>0.02</v>
      </c>
      <c r="I29" s="36">
        <v>0</v>
      </c>
      <c r="J29" s="36">
        <v>0</v>
      </c>
      <c r="K29" s="36">
        <v>0</v>
      </c>
      <c r="L29" s="36">
        <v>0.26</v>
      </c>
      <c r="M29" s="36">
        <v>4.5999999999999996</v>
      </c>
      <c r="N29" s="36">
        <v>17.399999999999999</v>
      </c>
      <c r="O29" s="36">
        <v>6.6</v>
      </c>
      <c r="P29" s="36">
        <v>0.22000000000000003</v>
      </c>
      <c r="Q29" s="36">
        <v>0.20799999999999999</v>
      </c>
      <c r="R29" s="36">
        <v>0.01</v>
      </c>
    </row>
    <row r="30" spans="1:25" ht="13.15" customHeight="1" x14ac:dyDescent="0.25">
      <c r="A30" s="22"/>
      <c r="B30" s="36" t="s">
        <v>4</v>
      </c>
      <c r="C30" s="43">
        <v>25</v>
      </c>
      <c r="D30" s="36">
        <v>1.4</v>
      </c>
      <c r="E30" s="36">
        <v>0.27500000000000002</v>
      </c>
      <c r="F30" s="36">
        <v>12.350000000000001</v>
      </c>
      <c r="G30" s="41">
        <f t="shared" si="2"/>
        <v>57.475000000000009</v>
      </c>
      <c r="H30" s="36">
        <v>2.9166666666666671E-2</v>
      </c>
      <c r="I30" s="36">
        <v>0</v>
      </c>
      <c r="J30" s="36">
        <v>0</v>
      </c>
      <c r="K30" s="36">
        <v>0</v>
      </c>
      <c r="L30" s="36">
        <v>0.22500000000000003</v>
      </c>
      <c r="M30" s="36">
        <v>5.7500000000000009</v>
      </c>
      <c r="N30" s="36">
        <v>26.5</v>
      </c>
      <c r="O30" s="36">
        <v>6.25</v>
      </c>
      <c r="P30" s="36">
        <v>0.77500000000000002</v>
      </c>
      <c r="Q30" s="36">
        <v>0.28499999999999998</v>
      </c>
      <c r="R30" s="36">
        <v>0</v>
      </c>
      <c r="S30" s="4"/>
      <c r="T30" s="4"/>
      <c r="U30" s="4"/>
      <c r="V30" s="4"/>
      <c r="W30" s="4"/>
      <c r="X30" s="4"/>
      <c r="Y30" s="4"/>
    </row>
    <row r="31" spans="1:25" s="4" customFormat="1" ht="13.15" customHeight="1" x14ac:dyDescent="0.25">
      <c r="A31" s="27"/>
      <c r="B31" s="36" t="s">
        <v>74</v>
      </c>
      <c r="C31" s="43">
        <v>150</v>
      </c>
      <c r="D31" s="42">
        <f>2.9*1.5</f>
        <v>4.3499999999999996</v>
      </c>
      <c r="E31" s="42">
        <f>2.5*1.5</f>
        <v>3.75</v>
      </c>
      <c r="F31" s="42">
        <f>6</f>
        <v>6</v>
      </c>
      <c r="G31" s="41">
        <f t="shared" si="2"/>
        <v>75.150000000000006</v>
      </c>
      <c r="H31" s="42">
        <v>0.08</v>
      </c>
      <c r="I31" s="42">
        <v>0.34</v>
      </c>
      <c r="J31" s="42">
        <v>1.4</v>
      </c>
      <c r="K31" s="42">
        <v>40</v>
      </c>
      <c r="L31" s="42">
        <v>0.2</v>
      </c>
      <c r="M31" s="42">
        <v>240</v>
      </c>
      <c r="N31" s="42">
        <v>180</v>
      </c>
      <c r="O31" s="42">
        <v>28</v>
      </c>
      <c r="P31" s="42">
        <v>0.2</v>
      </c>
      <c r="Q31" s="42">
        <v>0.08</v>
      </c>
      <c r="R31" s="42">
        <v>0.01</v>
      </c>
    </row>
    <row r="32" spans="1:25" s="4" customFormat="1" ht="13.15" customHeight="1" x14ac:dyDescent="0.25">
      <c r="A32" s="22"/>
      <c r="B32" s="42"/>
      <c r="C32" s="43"/>
      <c r="D32" s="42"/>
      <c r="E32" s="42"/>
      <c r="F32" s="42"/>
      <c r="G32" s="41">
        <f t="shared" si="2"/>
        <v>0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38" s="4" customFormat="1" ht="13.15" customHeight="1" x14ac:dyDescent="0.25">
      <c r="A33" s="25"/>
      <c r="B33" s="44" t="s">
        <v>7</v>
      </c>
      <c r="C33" s="50">
        <f t="shared" ref="C33:R33" si="4">SUM(C26:C32)</f>
        <v>640</v>
      </c>
      <c r="D33" s="45">
        <f t="shared" si="4"/>
        <v>24.835813253012049</v>
      </c>
      <c r="E33" s="45">
        <f t="shared" si="4"/>
        <v>25.441957831325301</v>
      </c>
      <c r="F33" s="45">
        <f t="shared" si="4"/>
        <v>66.312680722891571</v>
      </c>
      <c r="G33" s="45">
        <f t="shared" si="4"/>
        <v>593.57159638554208</v>
      </c>
      <c r="H33" s="45">
        <f t="shared" si="4"/>
        <v>0.24241967871485942</v>
      </c>
      <c r="I33" s="45">
        <f t="shared" si="4"/>
        <v>0.4962650602409639</v>
      </c>
      <c r="J33" s="45">
        <f t="shared" si="4"/>
        <v>18.713734939759036</v>
      </c>
      <c r="K33" s="45">
        <f t="shared" si="4"/>
        <v>40</v>
      </c>
      <c r="L33" s="45">
        <f t="shared" si="4"/>
        <v>0.68500000000000005</v>
      </c>
      <c r="M33" s="45">
        <f t="shared" si="4"/>
        <v>325.03168674698793</v>
      </c>
      <c r="N33" s="45">
        <f t="shared" si="4"/>
        <v>460.5930120481928</v>
      </c>
      <c r="O33" s="45">
        <f t="shared" si="4"/>
        <v>93.98518072289157</v>
      </c>
      <c r="P33" s="45">
        <f t="shared" si="4"/>
        <v>5.4768072289156633</v>
      </c>
      <c r="Q33" s="45">
        <f t="shared" si="4"/>
        <v>0.57299999999999995</v>
      </c>
      <c r="R33" s="45">
        <f t="shared" si="4"/>
        <v>0.02</v>
      </c>
    </row>
    <row r="34" spans="1:38" s="8" customFormat="1" ht="13.15" customHeight="1" x14ac:dyDescent="0.25">
      <c r="A34" s="28"/>
      <c r="B34" s="54"/>
      <c r="C34" s="40"/>
      <c r="D34" s="46"/>
      <c r="E34" s="46"/>
      <c r="F34" s="46"/>
      <c r="G34" s="41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6"/>
      <c r="T34" s="6"/>
      <c r="U34" s="6"/>
      <c r="V34" s="6"/>
    </row>
    <row r="35" spans="1:38" ht="13.15" customHeight="1" x14ac:dyDescent="0.25">
      <c r="A35" s="76" t="s">
        <v>49</v>
      </c>
      <c r="B35" s="77"/>
      <c r="C35" s="3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"/>
      <c r="T35" s="4"/>
      <c r="U35" s="4"/>
      <c r="V35" s="4"/>
    </row>
    <row r="36" spans="1:38" s="5" customFormat="1" ht="13.15" customHeight="1" x14ac:dyDescent="0.25">
      <c r="A36" s="29">
        <v>131</v>
      </c>
      <c r="B36" s="39" t="s">
        <v>69</v>
      </c>
      <c r="C36" s="40">
        <v>60</v>
      </c>
      <c r="D36" s="41">
        <v>3.4</v>
      </c>
      <c r="E36" s="41">
        <v>2.5</v>
      </c>
      <c r="F36" s="41">
        <v>7.7</v>
      </c>
      <c r="G36" s="41">
        <f>D36*4+E36*9+F36*4</f>
        <v>66.900000000000006</v>
      </c>
      <c r="H36" s="41">
        <v>7.0000000000000007E-2</v>
      </c>
      <c r="I36" s="41">
        <v>0.02</v>
      </c>
      <c r="J36" s="41">
        <v>0</v>
      </c>
      <c r="K36" s="41">
        <v>0</v>
      </c>
      <c r="L36" s="41">
        <v>0.12</v>
      </c>
      <c r="M36" s="41">
        <v>21.3</v>
      </c>
      <c r="N36" s="41">
        <v>56.2</v>
      </c>
      <c r="O36" s="41">
        <v>18.399999999999999</v>
      </c>
      <c r="P36" s="41">
        <v>1.1399999999999999</v>
      </c>
      <c r="Q36" s="42">
        <v>0.54</v>
      </c>
      <c r="R36" s="42">
        <v>0</v>
      </c>
      <c r="S36" s="4"/>
      <c r="T36" s="4"/>
      <c r="U36" s="4"/>
      <c r="V36" s="4"/>
    </row>
    <row r="37" spans="1:38" ht="13.15" customHeight="1" x14ac:dyDescent="0.25">
      <c r="A37" s="22">
        <v>212</v>
      </c>
      <c r="B37" s="36" t="s">
        <v>75</v>
      </c>
      <c r="C37" s="43">
        <v>150</v>
      </c>
      <c r="D37" s="36">
        <v>15.771800000000001</v>
      </c>
      <c r="E37" s="36">
        <v>30.409400000000005</v>
      </c>
      <c r="F37" s="36">
        <v>2.7178</v>
      </c>
      <c r="G37" s="41">
        <f t="shared" ref="G37:G41" si="5">D37*4+E37*9+F37*4</f>
        <v>347.64300000000003</v>
      </c>
      <c r="H37" s="36">
        <v>0.14980000000000002</v>
      </c>
      <c r="I37" s="36">
        <v>0.47080000000000005</v>
      </c>
      <c r="J37" s="36">
        <v>0.21400000000000002</v>
      </c>
      <c r="K37" s="36">
        <v>288.04399999999998</v>
      </c>
      <c r="L37" s="36">
        <v>0.3</v>
      </c>
      <c r="M37" s="36">
        <v>95.444000000000003</v>
      </c>
      <c r="N37" s="36">
        <v>245.244</v>
      </c>
      <c r="O37" s="36">
        <v>20.0518</v>
      </c>
      <c r="P37" s="36">
        <v>2.7820000000000005</v>
      </c>
      <c r="Q37" s="42">
        <v>0.45</v>
      </c>
      <c r="R37" s="42">
        <v>1E-3</v>
      </c>
      <c r="S37" s="4"/>
      <c r="T37" s="4"/>
      <c r="U37" s="4"/>
      <c r="V37" s="4"/>
    </row>
    <row r="38" spans="1:38" s="75" customFormat="1" ht="12" customHeight="1" x14ac:dyDescent="0.2">
      <c r="A38" s="69" t="s">
        <v>76</v>
      </c>
      <c r="B38" s="70" t="s">
        <v>77</v>
      </c>
      <c r="C38" s="85">
        <v>200</v>
      </c>
      <c r="D38" s="71">
        <v>2.9</v>
      </c>
      <c r="E38" s="71">
        <v>2.5</v>
      </c>
      <c r="F38" s="71">
        <v>14.7</v>
      </c>
      <c r="G38" s="36">
        <f t="shared" ref="G38" si="6">F38*4+E38*9+D38*4</f>
        <v>92.899999999999991</v>
      </c>
      <c r="H38" s="71">
        <v>0.02</v>
      </c>
      <c r="I38" s="71">
        <v>0.13</v>
      </c>
      <c r="J38" s="71">
        <v>0.6</v>
      </c>
      <c r="K38" s="71">
        <v>0.1</v>
      </c>
      <c r="L38" s="71">
        <v>0.1</v>
      </c>
      <c r="M38" s="71">
        <v>120.3</v>
      </c>
      <c r="N38" s="71">
        <v>90</v>
      </c>
      <c r="O38" s="71">
        <v>14</v>
      </c>
      <c r="P38" s="71">
        <v>0.13</v>
      </c>
      <c r="Q38" s="71">
        <v>0.4</v>
      </c>
      <c r="R38" s="71">
        <v>0</v>
      </c>
      <c r="S38" s="72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4"/>
    </row>
    <row r="39" spans="1:38" s="4" customFormat="1" ht="13.15" customHeight="1" x14ac:dyDescent="0.25">
      <c r="A39" s="22"/>
      <c r="B39" s="36" t="s">
        <v>5</v>
      </c>
      <c r="C39" s="43">
        <v>20</v>
      </c>
      <c r="D39" s="36">
        <f>2.7/2</f>
        <v>1.35</v>
      </c>
      <c r="E39" s="36">
        <f>0.34/2</f>
        <v>0.17</v>
      </c>
      <c r="F39" s="36">
        <f>20.06/2</f>
        <v>10.029999999999999</v>
      </c>
      <c r="G39" s="41">
        <f t="shared" si="5"/>
        <v>47.05</v>
      </c>
      <c r="H39" s="36">
        <v>0.02</v>
      </c>
      <c r="I39" s="36">
        <v>0</v>
      </c>
      <c r="J39" s="36">
        <v>0</v>
      </c>
      <c r="K39" s="36">
        <v>0</v>
      </c>
      <c r="L39" s="36">
        <v>0.26</v>
      </c>
      <c r="M39" s="36">
        <v>4.5999999999999996</v>
      </c>
      <c r="N39" s="36">
        <v>17.399999999999999</v>
      </c>
      <c r="O39" s="36">
        <v>6.6</v>
      </c>
      <c r="P39" s="36">
        <v>0.22000000000000003</v>
      </c>
      <c r="Q39" s="36">
        <v>0.21</v>
      </c>
      <c r="R39" s="36">
        <v>0.01</v>
      </c>
    </row>
    <row r="40" spans="1:38" s="4" customFormat="1" ht="13.15" customHeight="1" x14ac:dyDescent="0.25">
      <c r="A40" s="24"/>
      <c r="B40" s="36" t="s">
        <v>4</v>
      </c>
      <c r="C40" s="43">
        <v>25</v>
      </c>
      <c r="D40" s="42">
        <v>1.4</v>
      </c>
      <c r="E40" s="42">
        <v>0.28000000000000003</v>
      </c>
      <c r="F40" s="42">
        <v>12.35</v>
      </c>
      <c r="G40" s="41">
        <f t="shared" si="5"/>
        <v>57.519999999999996</v>
      </c>
      <c r="H40" s="42">
        <v>0.03</v>
      </c>
      <c r="I40" s="42">
        <v>0</v>
      </c>
      <c r="J40" s="42">
        <v>0</v>
      </c>
      <c r="K40" s="42">
        <v>0</v>
      </c>
      <c r="L40" s="42">
        <v>0.23</v>
      </c>
      <c r="M40" s="42">
        <v>5.75</v>
      </c>
      <c r="N40" s="42">
        <v>26.5</v>
      </c>
      <c r="O40" s="42">
        <v>6.25</v>
      </c>
      <c r="P40" s="42">
        <v>0.78</v>
      </c>
      <c r="Q40" s="42">
        <v>0.28499999999999998</v>
      </c>
      <c r="R40" s="42">
        <v>0</v>
      </c>
    </row>
    <row r="41" spans="1:38" s="4" customFormat="1" ht="13.15" customHeight="1" x14ac:dyDescent="0.25">
      <c r="A41" s="22">
        <v>338</v>
      </c>
      <c r="B41" s="36" t="s">
        <v>30</v>
      </c>
      <c r="C41" s="43">
        <v>120</v>
      </c>
      <c r="D41" s="41">
        <v>1.7999999999999998</v>
      </c>
      <c r="E41" s="41">
        <v>0.6</v>
      </c>
      <c r="F41" s="41">
        <v>25.2</v>
      </c>
      <c r="G41" s="41">
        <f t="shared" si="5"/>
        <v>113.39999999999999</v>
      </c>
      <c r="H41" s="41">
        <v>4.8000000000000001E-2</v>
      </c>
      <c r="I41" s="41">
        <v>0.06</v>
      </c>
      <c r="J41" s="41">
        <v>12</v>
      </c>
      <c r="K41" s="41">
        <v>0</v>
      </c>
      <c r="L41" s="41">
        <v>0.24</v>
      </c>
      <c r="M41" s="41">
        <v>9.6</v>
      </c>
      <c r="N41" s="41">
        <v>33.6</v>
      </c>
      <c r="O41" s="41">
        <v>50.4</v>
      </c>
      <c r="P41" s="41">
        <v>0.72</v>
      </c>
      <c r="Q41" s="42">
        <v>0.18</v>
      </c>
      <c r="R41" s="42">
        <v>1E-3</v>
      </c>
    </row>
    <row r="42" spans="1:38" ht="13.15" customHeight="1" x14ac:dyDescent="0.25">
      <c r="A42" s="27"/>
      <c r="B42" s="42"/>
      <c r="C42" s="43"/>
      <c r="D42" s="42"/>
      <c r="E42" s="42"/>
      <c r="F42" s="42"/>
      <c r="G42" s="41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"/>
      <c r="T42" s="4"/>
      <c r="U42" s="4"/>
      <c r="V42" s="4"/>
    </row>
    <row r="43" spans="1:38" ht="13.15" customHeight="1" x14ac:dyDescent="0.25">
      <c r="A43" s="25"/>
      <c r="B43" s="44" t="s">
        <v>7</v>
      </c>
      <c r="C43" s="45">
        <f t="shared" ref="C43:R43" si="7">SUM(C36:C42)</f>
        <v>575</v>
      </c>
      <c r="D43" s="45">
        <f t="shared" si="7"/>
        <v>26.6218</v>
      </c>
      <c r="E43" s="45">
        <f t="shared" si="7"/>
        <v>36.459400000000009</v>
      </c>
      <c r="F43" s="45">
        <f t="shared" si="7"/>
        <v>72.697800000000001</v>
      </c>
      <c r="G43" s="45">
        <f t="shared" si="7"/>
        <v>725.4129999999999</v>
      </c>
      <c r="H43" s="45">
        <f t="shared" si="7"/>
        <v>0.33780000000000004</v>
      </c>
      <c r="I43" s="45">
        <f t="shared" si="7"/>
        <v>0.68080000000000007</v>
      </c>
      <c r="J43" s="45">
        <f t="shared" si="7"/>
        <v>12.814</v>
      </c>
      <c r="K43" s="45">
        <f t="shared" si="7"/>
        <v>288.14400000000001</v>
      </c>
      <c r="L43" s="45">
        <f t="shared" si="7"/>
        <v>1.25</v>
      </c>
      <c r="M43" s="45">
        <f t="shared" si="7"/>
        <v>256.99399999999997</v>
      </c>
      <c r="N43" s="45">
        <f t="shared" si="7"/>
        <v>468.94400000000002</v>
      </c>
      <c r="O43" s="45">
        <f t="shared" si="7"/>
        <v>115.70179999999999</v>
      </c>
      <c r="P43" s="45">
        <f t="shared" si="7"/>
        <v>5.7720000000000002</v>
      </c>
      <c r="Q43" s="45">
        <f t="shared" si="7"/>
        <v>2.0649999999999999</v>
      </c>
      <c r="R43" s="45">
        <f t="shared" si="7"/>
        <v>1.2E-2</v>
      </c>
      <c r="S43" s="4"/>
      <c r="T43" s="4"/>
      <c r="U43" s="4"/>
      <c r="V43" s="4"/>
    </row>
    <row r="44" spans="1:38" s="4" customFormat="1" ht="13.15" customHeight="1" x14ac:dyDescent="0.25">
      <c r="A44" s="28"/>
      <c r="B44" s="54"/>
      <c r="C44" s="40"/>
      <c r="D44" s="46"/>
      <c r="E44" s="46"/>
      <c r="F44" s="46"/>
      <c r="G44" s="41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1:38" s="5" customFormat="1" ht="13.15" customHeight="1" x14ac:dyDescent="0.25">
      <c r="A45" s="76" t="s">
        <v>50</v>
      </c>
      <c r="B45" s="77"/>
      <c r="C45" s="3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"/>
      <c r="T45" s="4"/>
      <c r="U45" s="4"/>
      <c r="V45" s="4"/>
    </row>
    <row r="46" spans="1:38" s="4" customFormat="1" ht="13.15" customHeight="1" x14ac:dyDescent="0.25">
      <c r="A46" s="31">
        <v>70</v>
      </c>
      <c r="B46" s="52" t="s">
        <v>51</v>
      </c>
      <c r="C46" s="53">
        <v>60</v>
      </c>
      <c r="D46" s="42">
        <v>0.56000000000000005</v>
      </c>
      <c r="E46" s="42">
        <v>0.05</v>
      </c>
      <c r="F46" s="42">
        <v>1.75</v>
      </c>
      <c r="G46" s="41">
        <v>9.6900000000000013</v>
      </c>
      <c r="H46" s="42">
        <v>0.01</v>
      </c>
      <c r="I46" s="42">
        <v>0.01</v>
      </c>
      <c r="J46" s="42">
        <v>5.25</v>
      </c>
      <c r="K46" s="42">
        <v>0</v>
      </c>
      <c r="L46" s="42">
        <v>0.35</v>
      </c>
      <c r="M46" s="42">
        <v>5</v>
      </c>
      <c r="N46" s="42">
        <v>17.5</v>
      </c>
      <c r="O46" s="42">
        <v>7.5</v>
      </c>
      <c r="P46" s="42">
        <v>0.4</v>
      </c>
      <c r="Q46" s="42">
        <v>7.0000000000000007E-2</v>
      </c>
      <c r="R46" s="42">
        <v>0</v>
      </c>
    </row>
    <row r="47" spans="1:38" s="4" customFormat="1" ht="13.15" customHeight="1" x14ac:dyDescent="0.25">
      <c r="A47" s="22">
        <v>268</v>
      </c>
      <c r="B47" s="20" t="s">
        <v>61</v>
      </c>
      <c r="C47" s="65">
        <v>90</v>
      </c>
      <c r="D47" s="42">
        <v>8.25</v>
      </c>
      <c r="E47" s="42">
        <v>12.1</v>
      </c>
      <c r="F47" s="42">
        <v>7.16</v>
      </c>
      <c r="G47" s="41">
        <f>D47*4+E47*9+F47*4</f>
        <v>170.53999999999996</v>
      </c>
      <c r="H47" s="42">
        <v>0.02</v>
      </c>
      <c r="I47" s="42">
        <v>0.04</v>
      </c>
      <c r="J47" s="42">
        <v>3.11</v>
      </c>
      <c r="K47" s="42">
        <v>39.200000000000003</v>
      </c>
      <c r="L47" s="42">
        <v>0.13500000000000001</v>
      </c>
      <c r="M47" s="42">
        <v>20.27</v>
      </c>
      <c r="N47" s="42">
        <v>49.1</v>
      </c>
      <c r="O47" s="42">
        <v>21.21</v>
      </c>
      <c r="P47" s="42">
        <v>0.57999999999999996</v>
      </c>
      <c r="Q47" s="42">
        <v>0.35</v>
      </c>
      <c r="R47" s="42">
        <v>8.0000000000000002E-3</v>
      </c>
    </row>
    <row r="48" spans="1:38" s="4" customFormat="1" ht="13.15" customHeight="1" x14ac:dyDescent="0.25">
      <c r="A48" s="26" t="s">
        <v>62</v>
      </c>
      <c r="B48" s="21" t="s">
        <v>71</v>
      </c>
      <c r="C48" s="66" t="s">
        <v>63</v>
      </c>
      <c r="D48" s="42">
        <v>4.8272000000000004</v>
      </c>
      <c r="E48" s="42">
        <v>5.1887999999999996</v>
      </c>
      <c r="F48" s="42">
        <v>26.622400000000003</v>
      </c>
      <c r="G48" s="41">
        <f>D48*4+E48*9+F48*4</f>
        <v>172.49760000000001</v>
      </c>
      <c r="H48" s="42">
        <v>6.720000000000001E-2</v>
      </c>
      <c r="I48" s="42">
        <v>3.3600000000000005E-2</v>
      </c>
      <c r="J48" s="42">
        <v>2.5312000000000001</v>
      </c>
      <c r="K48" s="42">
        <v>0</v>
      </c>
      <c r="L48" s="42">
        <v>0</v>
      </c>
      <c r="M48" s="42">
        <v>18.121600000000001</v>
      </c>
      <c r="N48" s="42">
        <v>47.488</v>
      </c>
      <c r="O48" s="42">
        <v>16.184000000000001</v>
      </c>
      <c r="P48" s="42">
        <v>0.96320000000000006</v>
      </c>
      <c r="Q48" s="42">
        <v>0.72</v>
      </c>
      <c r="R48" s="42">
        <v>0</v>
      </c>
    </row>
    <row r="49" spans="1:24" s="4" customFormat="1" ht="13.15" customHeight="1" x14ac:dyDescent="0.25">
      <c r="A49" s="22">
        <v>382</v>
      </c>
      <c r="B49" s="36" t="s">
        <v>6</v>
      </c>
      <c r="C49" s="43">
        <v>200</v>
      </c>
      <c r="D49" s="42">
        <v>4.0780000000000003</v>
      </c>
      <c r="E49" s="42">
        <v>3.5439999999999996</v>
      </c>
      <c r="F49" s="42">
        <v>17.577999999999999</v>
      </c>
      <c r="G49" s="41">
        <f t="shared" ref="G49" si="8">D49*4+E49*9+F49*4</f>
        <v>118.52</v>
      </c>
      <c r="H49" s="42">
        <v>5.6000000000000008E-2</v>
      </c>
      <c r="I49" s="42">
        <v>0.188</v>
      </c>
      <c r="J49" s="42">
        <v>1.5880000000000001</v>
      </c>
      <c r="K49" s="42">
        <v>24.4</v>
      </c>
      <c r="L49" s="42">
        <v>0.4</v>
      </c>
      <c r="M49" s="42">
        <v>152.22</v>
      </c>
      <c r="N49" s="42">
        <v>124.55999999999999</v>
      </c>
      <c r="O49" s="42">
        <v>21.34</v>
      </c>
      <c r="P49" s="42">
        <v>0.47800000000000004</v>
      </c>
      <c r="Q49" s="42">
        <v>1.01</v>
      </c>
      <c r="R49" s="42">
        <v>1.2999999999999999E-3</v>
      </c>
    </row>
    <row r="50" spans="1:24" s="4" customFormat="1" ht="13.15" customHeight="1" x14ac:dyDescent="0.25">
      <c r="A50" s="22"/>
      <c r="B50" s="36" t="s">
        <v>5</v>
      </c>
      <c r="C50" s="43">
        <v>20</v>
      </c>
      <c r="D50" s="36">
        <f>2.7/2</f>
        <v>1.35</v>
      </c>
      <c r="E50" s="36">
        <f>0.34/2</f>
        <v>0.17</v>
      </c>
      <c r="F50" s="36">
        <f>20.06/2</f>
        <v>10.029999999999999</v>
      </c>
      <c r="G50" s="41">
        <f t="shared" ref="G50" si="9">D50*4+E50*9+F50*4</f>
        <v>47.05</v>
      </c>
      <c r="H50" s="36">
        <v>0.02</v>
      </c>
      <c r="I50" s="36">
        <v>0</v>
      </c>
      <c r="J50" s="36">
        <v>0</v>
      </c>
      <c r="K50" s="36">
        <v>0</v>
      </c>
      <c r="L50" s="36">
        <v>0.26</v>
      </c>
      <c r="M50" s="36">
        <v>4.5999999999999996</v>
      </c>
      <c r="N50" s="36">
        <v>17.399999999999999</v>
      </c>
      <c r="O50" s="36">
        <v>6.6</v>
      </c>
      <c r="P50" s="36">
        <v>0.22000000000000003</v>
      </c>
      <c r="Q50" s="36">
        <v>0.21</v>
      </c>
      <c r="R50" s="36">
        <v>0.01</v>
      </c>
    </row>
    <row r="51" spans="1:24" ht="13.15" customHeight="1" x14ac:dyDescent="0.25">
      <c r="A51" s="22"/>
      <c r="B51" s="36" t="s">
        <v>4</v>
      </c>
      <c r="C51" s="43">
        <v>25</v>
      </c>
      <c r="D51" s="42">
        <v>1.4</v>
      </c>
      <c r="E51" s="42">
        <v>0.28000000000000003</v>
      </c>
      <c r="F51" s="42">
        <v>12.35</v>
      </c>
      <c r="G51" s="41">
        <f>D51*4+E51*9+F51*4</f>
        <v>57.519999999999996</v>
      </c>
      <c r="H51" s="42">
        <v>0.03</v>
      </c>
      <c r="I51" s="42">
        <v>0</v>
      </c>
      <c r="J51" s="42">
        <v>0</v>
      </c>
      <c r="K51" s="42">
        <v>0</v>
      </c>
      <c r="L51" s="42">
        <v>0.23</v>
      </c>
      <c r="M51" s="42">
        <v>5.75</v>
      </c>
      <c r="N51" s="42">
        <v>26.5</v>
      </c>
      <c r="O51" s="42">
        <v>6.25</v>
      </c>
      <c r="P51" s="42">
        <v>0.78</v>
      </c>
      <c r="Q51" s="41">
        <v>0.28499999999999998</v>
      </c>
      <c r="R51" s="42">
        <v>0</v>
      </c>
      <c r="S51" s="4"/>
      <c r="T51" s="4"/>
      <c r="U51" s="4"/>
      <c r="V51" s="4"/>
    </row>
    <row r="52" spans="1:24" s="4" customFormat="1" ht="13.15" customHeight="1" x14ac:dyDescent="0.25">
      <c r="A52" s="22"/>
      <c r="B52" s="36" t="s">
        <v>24</v>
      </c>
      <c r="C52" s="43">
        <v>200</v>
      </c>
      <c r="D52" s="41">
        <v>1.5</v>
      </c>
      <c r="E52" s="41">
        <v>0</v>
      </c>
      <c r="F52" s="41">
        <v>22.8</v>
      </c>
      <c r="G52" s="41">
        <f>D52*4+E52*9+F52*4</f>
        <v>97.2</v>
      </c>
      <c r="H52" s="41">
        <v>0</v>
      </c>
      <c r="I52" s="41">
        <v>0</v>
      </c>
      <c r="J52" s="41">
        <v>14.8</v>
      </c>
      <c r="K52" s="41">
        <v>0</v>
      </c>
      <c r="L52" s="41">
        <v>0.5</v>
      </c>
      <c r="M52" s="41">
        <v>34.700000000000003</v>
      </c>
      <c r="N52" s="41">
        <v>36</v>
      </c>
      <c r="O52" s="41">
        <v>12</v>
      </c>
      <c r="P52" s="41">
        <v>0.7</v>
      </c>
      <c r="Q52" s="42">
        <v>0</v>
      </c>
      <c r="R52" s="42">
        <v>0</v>
      </c>
    </row>
    <row r="53" spans="1:24" s="5" customFormat="1" ht="13.15" customHeight="1" x14ac:dyDescent="0.25">
      <c r="A53" s="22"/>
      <c r="B53" s="36"/>
      <c r="C53" s="43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2"/>
      <c r="R53" s="42"/>
      <c r="S53" s="4"/>
      <c r="T53" s="4"/>
      <c r="U53" s="4"/>
      <c r="V53" s="4"/>
      <c r="W53" s="4"/>
      <c r="X53" s="4"/>
    </row>
    <row r="54" spans="1:24" ht="13.15" customHeight="1" x14ac:dyDescent="0.25">
      <c r="A54" s="25"/>
      <c r="B54" s="44" t="s">
        <v>7</v>
      </c>
      <c r="C54" s="50">
        <f>60+55+170+200+45+200</f>
        <v>730</v>
      </c>
      <c r="D54" s="45">
        <f>SUM(D46:D53)</f>
        <v>21.965199999999999</v>
      </c>
      <c r="E54" s="45">
        <f t="shared" ref="E54:R54" si="10">SUM(E46:E53)</f>
        <v>21.332800000000002</v>
      </c>
      <c r="F54" s="45">
        <f t="shared" si="10"/>
        <v>98.290399999999991</v>
      </c>
      <c r="G54" s="45">
        <f t="shared" si="10"/>
        <v>673.0175999999999</v>
      </c>
      <c r="H54" s="45">
        <f t="shared" si="10"/>
        <v>0.20319999999999999</v>
      </c>
      <c r="I54" s="45">
        <f t="shared" si="10"/>
        <v>0.27160000000000001</v>
      </c>
      <c r="J54" s="45">
        <f t="shared" si="10"/>
        <v>27.279199999999999</v>
      </c>
      <c r="K54" s="45">
        <f t="shared" si="10"/>
        <v>63.6</v>
      </c>
      <c r="L54" s="45">
        <f t="shared" si="10"/>
        <v>1.875</v>
      </c>
      <c r="M54" s="45">
        <f t="shared" si="10"/>
        <v>240.66160000000002</v>
      </c>
      <c r="N54" s="45">
        <f t="shared" si="10"/>
        <v>318.54799999999994</v>
      </c>
      <c r="O54" s="45">
        <f t="shared" si="10"/>
        <v>91.084000000000003</v>
      </c>
      <c r="P54" s="45">
        <f t="shared" si="10"/>
        <v>4.1212000000000009</v>
      </c>
      <c r="Q54" s="45">
        <f t="shared" si="10"/>
        <v>2.645</v>
      </c>
      <c r="R54" s="45">
        <f t="shared" si="10"/>
        <v>1.9299999999999998E-2</v>
      </c>
      <c r="S54" s="4"/>
      <c r="T54" s="4"/>
      <c r="U54" s="4"/>
      <c r="V54" s="4"/>
      <c r="W54" s="4"/>
      <c r="X54" s="4"/>
    </row>
    <row r="55" spans="1:24" ht="13.15" customHeight="1" x14ac:dyDescent="0.25">
      <c r="A55" s="27"/>
      <c r="B55" s="36"/>
      <c r="C55" s="40"/>
      <c r="D55" s="46"/>
      <c r="E55" s="46"/>
      <c r="F55" s="46"/>
      <c r="G55" s="41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1"/>
      <c r="T55" s="4"/>
      <c r="U55" s="4"/>
      <c r="V55" s="4"/>
      <c r="W55" s="4"/>
      <c r="X55" s="4"/>
    </row>
    <row r="56" spans="1:24" ht="13.15" customHeight="1" x14ac:dyDescent="0.25">
      <c r="A56" s="76" t="s">
        <v>52</v>
      </c>
      <c r="B56" s="77"/>
      <c r="C56" s="3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1"/>
      <c r="T56" s="4"/>
      <c r="U56" s="4"/>
      <c r="V56" s="4"/>
      <c r="W56" s="4"/>
      <c r="X56" s="4"/>
    </row>
    <row r="57" spans="1:24" s="4" customFormat="1" ht="13.15" customHeight="1" x14ac:dyDescent="0.25">
      <c r="A57" s="22">
        <v>15</v>
      </c>
      <c r="B57" s="36" t="s">
        <v>53</v>
      </c>
      <c r="C57" s="43">
        <v>20</v>
      </c>
      <c r="D57" s="42">
        <v>5.2</v>
      </c>
      <c r="E57" s="42">
        <v>5.3200000000000012</v>
      </c>
      <c r="F57" s="42">
        <v>0</v>
      </c>
      <c r="G57" s="41">
        <v>68.680000000000007</v>
      </c>
      <c r="H57" s="42">
        <v>0.01</v>
      </c>
      <c r="I57" s="42">
        <v>0.09</v>
      </c>
      <c r="J57" s="42">
        <v>0.21</v>
      </c>
      <c r="K57" s="42">
        <v>0.78</v>
      </c>
      <c r="L57" s="42">
        <v>0.15</v>
      </c>
      <c r="M57" s="42">
        <v>264</v>
      </c>
      <c r="N57" s="42">
        <v>150</v>
      </c>
      <c r="O57" s="42">
        <v>10.5</v>
      </c>
      <c r="P57" s="42">
        <v>0.3</v>
      </c>
      <c r="Q57" s="42">
        <v>1.05</v>
      </c>
      <c r="R57" s="42">
        <v>0</v>
      </c>
    </row>
    <row r="58" spans="1:24" s="4" customFormat="1" ht="28.5" customHeight="1" x14ac:dyDescent="0.25">
      <c r="A58" s="32">
        <v>181</v>
      </c>
      <c r="B58" s="68" t="s">
        <v>64</v>
      </c>
      <c r="C58" s="67" t="s">
        <v>65</v>
      </c>
      <c r="D58" s="41">
        <v>5.0999999999999996</v>
      </c>
      <c r="E58" s="41">
        <v>10.72</v>
      </c>
      <c r="F58" s="41">
        <v>33.42</v>
      </c>
      <c r="G58" s="41">
        <f t="shared" si="2"/>
        <v>250.56</v>
      </c>
      <c r="H58" s="41">
        <v>0.06</v>
      </c>
      <c r="I58" s="41">
        <v>0.17</v>
      </c>
      <c r="J58" s="41">
        <v>1.17</v>
      </c>
      <c r="K58" s="41">
        <v>58</v>
      </c>
      <c r="L58" s="41">
        <v>0</v>
      </c>
      <c r="M58" s="41">
        <v>130.09</v>
      </c>
      <c r="N58" s="41">
        <v>138.13999999999999</v>
      </c>
      <c r="O58" s="41">
        <v>30.12</v>
      </c>
      <c r="P58" s="41">
        <v>0.47</v>
      </c>
      <c r="Q58" s="42">
        <v>0.82</v>
      </c>
      <c r="R58" s="42">
        <v>0</v>
      </c>
    </row>
    <row r="59" spans="1:24" s="4" customFormat="1" ht="13.15" customHeight="1" x14ac:dyDescent="0.25">
      <c r="A59" s="22">
        <v>377</v>
      </c>
      <c r="B59" s="36" t="s">
        <v>8</v>
      </c>
      <c r="C59" s="43">
        <v>200</v>
      </c>
      <c r="D59" s="42">
        <v>0.13</v>
      </c>
      <c r="E59" s="42">
        <v>0.02</v>
      </c>
      <c r="F59" s="42">
        <v>15.2</v>
      </c>
      <c r="G59" s="41">
        <f t="shared" si="2"/>
        <v>61.5</v>
      </c>
      <c r="H59" s="42">
        <v>0</v>
      </c>
      <c r="I59" s="42">
        <v>0</v>
      </c>
      <c r="J59" s="42">
        <v>2.83</v>
      </c>
      <c r="K59" s="42">
        <v>0</v>
      </c>
      <c r="L59" s="42">
        <v>0</v>
      </c>
      <c r="M59" s="42">
        <v>14.2</v>
      </c>
      <c r="N59" s="42">
        <v>4.4000000000000004</v>
      </c>
      <c r="O59" s="42">
        <v>2.4</v>
      </c>
      <c r="P59" s="42">
        <v>0.36</v>
      </c>
      <c r="Q59" s="42">
        <v>0</v>
      </c>
      <c r="R59" s="42">
        <v>0</v>
      </c>
    </row>
    <row r="60" spans="1:24" s="4" customFormat="1" ht="13.15" customHeight="1" x14ac:dyDescent="0.25">
      <c r="A60" s="22"/>
      <c r="B60" s="36" t="s">
        <v>54</v>
      </c>
      <c r="C60" s="43">
        <v>40</v>
      </c>
      <c r="D60" s="42">
        <v>2.7</v>
      </c>
      <c r="E60" s="42">
        <v>0.34</v>
      </c>
      <c r="F60" s="42">
        <v>20.059999999999999</v>
      </c>
      <c r="G60" s="41">
        <v>94.1</v>
      </c>
      <c r="H60" s="42">
        <v>0.04</v>
      </c>
      <c r="I60" s="42">
        <v>0.01</v>
      </c>
      <c r="J60" s="42">
        <v>0</v>
      </c>
      <c r="K60" s="42">
        <v>0</v>
      </c>
      <c r="L60" s="42">
        <v>0.44</v>
      </c>
      <c r="M60" s="42">
        <v>8</v>
      </c>
      <c r="N60" s="42">
        <v>26</v>
      </c>
      <c r="O60" s="42">
        <v>5.6</v>
      </c>
      <c r="P60" s="42">
        <v>0.44</v>
      </c>
      <c r="Q60" s="42">
        <v>0</v>
      </c>
      <c r="R60" s="42">
        <v>0</v>
      </c>
    </row>
    <row r="61" spans="1:24" ht="13.15" customHeight="1" x14ac:dyDescent="0.25">
      <c r="A61" s="22">
        <v>338</v>
      </c>
      <c r="B61" s="36" t="s">
        <v>30</v>
      </c>
      <c r="C61" s="43">
        <v>150</v>
      </c>
      <c r="D61" s="42">
        <v>0.6</v>
      </c>
      <c r="E61" s="42">
        <v>0.6</v>
      </c>
      <c r="F61" s="42">
        <v>14.7</v>
      </c>
      <c r="G61" s="41">
        <f t="shared" si="2"/>
        <v>66.599999999999994</v>
      </c>
      <c r="H61" s="42">
        <v>0.04</v>
      </c>
      <c r="I61" s="42">
        <v>0</v>
      </c>
      <c r="J61" s="42">
        <v>15</v>
      </c>
      <c r="K61" s="42">
        <v>0</v>
      </c>
      <c r="L61" s="42">
        <v>0.3</v>
      </c>
      <c r="M61" s="42">
        <v>24</v>
      </c>
      <c r="N61" s="42">
        <v>16.5</v>
      </c>
      <c r="O61" s="42">
        <v>13.5</v>
      </c>
      <c r="P61" s="42">
        <v>3.3</v>
      </c>
      <c r="Q61" s="42">
        <v>0.15</v>
      </c>
      <c r="R61" s="42">
        <v>2E-3</v>
      </c>
      <c r="S61" s="4"/>
      <c r="T61" s="4"/>
      <c r="U61" s="4"/>
      <c r="V61" s="4"/>
      <c r="W61" s="4"/>
      <c r="X61" s="4"/>
    </row>
    <row r="62" spans="1:24" ht="13.15" customHeight="1" x14ac:dyDescent="0.25">
      <c r="A62" s="22"/>
      <c r="B62" s="42"/>
      <c r="C62" s="43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"/>
      <c r="T62" s="4"/>
      <c r="U62" s="4"/>
      <c r="V62" s="4"/>
      <c r="W62" s="4"/>
      <c r="X62" s="4"/>
    </row>
    <row r="63" spans="1:24" s="5" customFormat="1" ht="13.15" customHeight="1" x14ac:dyDescent="0.25">
      <c r="A63" s="25"/>
      <c r="B63" s="44" t="s">
        <v>7</v>
      </c>
      <c r="C63" s="50">
        <f>220+210+190</f>
        <v>620</v>
      </c>
      <c r="D63" s="45">
        <f t="shared" ref="D63:R63" si="11">SUM(D57:D62)</f>
        <v>13.730000000000002</v>
      </c>
      <c r="E63" s="45">
        <f t="shared" si="11"/>
        <v>17.000000000000004</v>
      </c>
      <c r="F63" s="45">
        <f t="shared" si="11"/>
        <v>83.38000000000001</v>
      </c>
      <c r="G63" s="45">
        <f t="shared" si="11"/>
        <v>541.44000000000005</v>
      </c>
      <c r="H63" s="45">
        <f t="shared" si="11"/>
        <v>0.15</v>
      </c>
      <c r="I63" s="45">
        <f t="shared" si="11"/>
        <v>0.27</v>
      </c>
      <c r="J63" s="45">
        <f t="shared" si="11"/>
        <v>19.21</v>
      </c>
      <c r="K63" s="45">
        <f t="shared" si="11"/>
        <v>58.78</v>
      </c>
      <c r="L63" s="45">
        <f t="shared" si="11"/>
        <v>0.8899999999999999</v>
      </c>
      <c r="M63" s="45">
        <f t="shared" si="11"/>
        <v>440.29</v>
      </c>
      <c r="N63" s="45">
        <f t="shared" si="11"/>
        <v>335.03999999999996</v>
      </c>
      <c r="O63" s="45">
        <f t="shared" si="11"/>
        <v>62.120000000000005</v>
      </c>
      <c r="P63" s="45">
        <f t="shared" si="11"/>
        <v>4.8699999999999992</v>
      </c>
      <c r="Q63" s="45">
        <f t="shared" si="11"/>
        <v>2.02</v>
      </c>
      <c r="R63" s="45">
        <f t="shared" si="11"/>
        <v>2E-3</v>
      </c>
      <c r="S63" s="4"/>
      <c r="T63" s="4"/>
      <c r="U63" s="4"/>
      <c r="V63" s="4"/>
      <c r="W63" s="4"/>
      <c r="X63" s="4"/>
    </row>
    <row r="64" spans="1:24" ht="13.15" customHeight="1" x14ac:dyDescent="0.25">
      <c r="A64" s="22"/>
      <c r="B64" s="42"/>
      <c r="C64" s="43"/>
      <c r="D64" s="46"/>
      <c r="E64" s="46"/>
      <c r="F64" s="46"/>
      <c r="G64" s="41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"/>
      <c r="T64" s="4"/>
      <c r="U64" s="4"/>
      <c r="V64" s="4"/>
      <c r="W64" s="4"/>
      <c r="X64" s="4"/>
    </row>
    <row r="65" spans="1:96" ht="13.15" customHeight="1" x14ac:dyDescent="0.25">
      <c r="A65" s="76" t="s">
        <v>55</v>
      </c>
      <c r="B65" s="77"/>
      <c r="C65" s="3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"/>
      <c r="T65" s="4"/>
      <c r="U65" s="4"/>
      <c r="V65" s="4"/>
      <c r="W65" s="4"/>
      <c r="X65" s="4"/>
    </row>
    <row r="66" spans="1:96" s="4" customFormat="1" ht="13.15" customHeight="1" x14ac:dyDescent="0.25">
      <c r="A66" s="27">
        <v>45</v>
      </c>
      <c r="B66" s="36" t="s">
        <v>29</v>
      </c>
      <c r="C66" s="58">
        <v>60</v>
      </c>
      <c r="D66" s="42">
        <v>0.85</v>
      </c>
      <c r="E66" s="42">
        <v>2.5</v>
      </c>
      <c r="F66" s="42">
        <v>5.2</v>
      </c>
      <c r="G66" s="42">
        <v>46.7</v>
      </c>
      <c r="H66" s="42">
        <v>1.0999999999999999E-2</v>
      </c>
      <c r="I66" s="42">
        <v>0.01</v>
      </c>
      <c r="J66" s="42">
        <v>9.9</v>
      </c>
      <c r="K66" s="42">
        <v>0</v>
      </c>
      <c r="L66" s="42">
        <v>0.65</v>
      </c>
      <c r="M66" s="42">
        <v>26.1</v>
      </c>
      <c r="N66" s="42">
        <v>16.899999999999999</v>
      </c>
      <c r="O66" s="42">
        <v>8</v>
      </c>
      <c r="P66" s="42">
        <v>0.33</v>
      </c>
      <c r="Q66" s="42">
        <v>0</v>
      </c>
      <c r="R66" s="42">
        <v>0</v>
      </c>
    </row>
    <row r="67" spans="1:96" s="4" customFormat="1" ht="13.15" customHeight="1" x14ac:dyDescent="0.25">
      <c r="A67" s="26">
        <v>294</v>
      </c>
      <c r="B67" s="52" t="s">
        <v>32</v>
      </c>
      <c r="C67" s="53">
        <v>90</v>
      </c>
      <c r="D67" s="36">
        <f>7.9*1.4</f>
        <v>11.06</v>
      </c>
      <c r="E67" s="36">
        <v>10.642600000000002</v>
      </c>
      <c r="F67" s="36">
        <f>8.14*1.4</f>
        <v>11.396000000000001</v>
      </c>
      <c r="G67" s="41">
        <f t="shared" si="2"/>
        <v>185.60740000000001</v>
      </c>
      <c r="H67" s="36">
        <v>0.127</v>
      </c>
      <c r="I67" s="36">
        <v>0.1143</v>
      </c>
      <c r="J67" s="36">
        <v>0.57150000000000001</v>
      </c>
      <c r="K67" s="36">
        <v>34.162999999999997</v>
      </c>
      <c r="L67" s="36">
        <v>0</v>
      </c>
      <c r="M67" s="36">
        <v>37.960300000000004</v>
      </c>
      <c r="N67" s="36">
        <v>50.8</v>
      </c>
      <c r="O67" s="36">
        <v>14.097</v>
      </c>
      <c r="P67" s="36">
        <v>2.2987000000000002</v>
      </c>
      <c r="Q67" s="36">
        <v>0.7</v>
      </c>
      <c r="R67" s="36">
        <v>0</v>
      </c>
    </row>
    <row r="68" spans="1:96" s="4" customFormat="1" ht="13.15" customHeight="1" x14ac:dyDescent="0.25">
      <c r="A68" s="26" t="s">
        <v>36</v>
      </c>
      <c r="B68" s="52" t="s">
        <v>33</v>
      </c>
      <c r="C68" s="53">
        <v>150</v>
      </c>
      <c r="D68" s="42">
        <v>3.2640000000000002</v>
      </c>
      <c r="E68" s="42">
        <v>12.587999999999999</v>
      </c>
      <c r="F68" s="42">
        <v>22.655999999999999</v>
      </c>
      <c r="G68" s="41">
        <f t="shared" si="2"/>
        <v>216.97199999999998</v>
      </c>
      <c r="H68" s="42">
        <v>0.156</v>
      </c>
      <c r="I68" s="42">
        <v>0.108</v>
      </c>
      <c r="J68" s="42">
        <v>19.968</v>
      </c>
      <c r="K68" s="42">
        <v>25.2</v>
      </c>
      <c r="L68" s="42">
        <v>0</v>
      </c>
      <c r="M68" s="42">
        <v>32.555999999999997</v>
      </c>
      <c r="N68" s="42">
        <v>89.063999999999993</v>
      </c>
      <c r="O68" s="42">
        <v>31.463999999999999</v>
      </c>
      <c r="P68" s="42">
        <v>1.2</v>
      </c>
      <c r="Q68" s="42">
        <v>0.8</v>
      </c>
      <c r="R68" s="42">
        <v>0</v>
      </c>
    </row>
    <row r="69" spans="1:96" s="8" customFormat="1" ht="13.15" customHeight="1" x14ac:dyDescent="0.25">
      <c r="A69" s="22"/>
      <c r="B69" s="36" t="s">
        <v>31</v>
      </c>
      <c r="C69" s="43">
        <v>200</v>
      </c>
      <c r="D69" s="42">
        <v>1.52</v>
      </c>
      <c r="E69" s="42">
        <v>1.35</v>
      </c>
      <c r="F69" s="42">
        <v>15.9</v>
      </c>
      <c r="G69" s="41">
        <f t="shared" ref="G69" si="12">D69*4+E69*9+F69*4</f>
        <v>81.83</v>
      </c>
      <c r="H69" s="42">
        <v>0.04</v>
      </c>
      <c r="I69" s="42">
        <v>0.16</v>
      </c>
      <c r="J69" s="42">
        <v>1.33</v>
      </c>
      <c r="K69" s="42">
        <v>10</v>
      </c>
      <c r="L69" s="42">
        <v>0</v>
      </c>
      <c r="M69" s="42">
        <v>126.6</v>
      </c>
      <c r="N69" s="42">
        <v>92.8</v>
      </c>
      <c r="O69" s="42">
        <v>15.4</v>
      </c>
      <c r="P69" s="42">
        <v>0.41</v>
      </c>
      <c r="Q69" s="42">
        <v>0</v>
      </c>
      <c r="R69" s="42">
        <v>0</v>
      </c>
      <c r="S69" s="7"/>
      <c r="T69" s="7"/>
    </row>
    <row r="70" spans="1:96" s="4" customFormat="1" ht="13.15" customHeight="1" x14ac:dyDescent="0.25">
      <c r="A70" s="22"/>
      <c r="B70" s="36" t="s">
        <v>4</v>
      </c>
      <c r="C70" s="43">
        <v>25</v>
      </c>
      <c r="D70" s="42">
        <v>1.4</v>
      </c>
      <c r="E70" s="42">
        <v>0.28000000000000003</v>
      </c>
      <c r="F70" s="42">
        <v>12.35</v>
      </c>
      <c r="G70" s="41">
        <f t="shared" ref="G70:G102" si="13">D70*4+E70*9+F70*4</f>
        <v>57.519999999999996</v>
      </c>
      <c r="H70" s="42">
        <v>0.03</v>
      </c>
      <c r="I70" s="42">
        <v>0</v>
      </c>
      <c r="J70" s="42">
        <v>0</v>
      </c>
      <c r="K70" s="42">
        <v>0</v>
      </c>
      <c r="L70" s="42">
        <v>0.23</v>
      </c>
      <c r="M70" s="42">
        <v>5.75</v>
      </c>
      <c r="N70" s="42">
        <v>26.5</v>
      </c>
      <c r="O70" s="42">
        <v>6.25</v>
      </c>
      <c r="P70" s="42">
        <v>0.78</v>
      </c>
      <c r="Q70" s="42">
        <v>0.28499999999999998</v>
      </c>
      <c r="R70" s="42">
        <v>0</v>
      </c>
    </row>
    <row r="71" spans="1:96" s="4" customFormat="1" ht="13.15" customHeight="1" x14ac:dyDescent="0.25">
      <c r="A71" s="22"/>
      <c r="B71" s="36" t="s">
        <v>5</v>
      </c>
      <c r="C71" s="43">
        <v>20</v>
      </c>
      <c r="D71" s="36">
        <f>2.7/2</f>
        <v>1.35</v>
      </c>
      <c r="E71" s="36">
        <f>0.34/2</f>
        <v>0.17</v>
      </c>
      <c r="F71" s="36">
        <f>20.06/2</f>
        <v>10.029999999999999</v>
      </c>
      <c r="G71" s="41">
        <f t="shared" si="13"/>
        <v>47.05</v>
      </c>
      <c r="H71" s="36">
        <v>0.02</v>
      </c>
      <c r="I71" s="36">
        <v>0</v>
      </c>
      <c r="J71" s="36">
        <v>0</v>
      </c>
      <c r="K71" s="36">
        <v>0</v>
      </c>
      <c r="L71" s="36">
        <v>0.26</v>
      </c>
      <c r="M71" s="36">
        <v>4.5999999999999996</v>
      </c>
      <c r="N71" s="36">
        <v>17.399999999999999</v>
      </c>
      <c r="O71" s="36">
        <v>6.6</v>
      </c>
      <c r="P71" s="36">
        <v>0.22000000000000003</v>
      </c>
      <c r="Q71" s="36">
        <v>0.21</v>
      </c>
      <c r="R71" s="36">
        <v>0.01</v>
      </c>
    </row>
    <row r="72" spans="1:96" s="4" customFormat="1" ht="13.15" customHeight="1" x14ac:dyDescent="0.25">
      <c r="A72" s="27"/>
      <c r="B72" s="36" t="s">
        <v>74</v>
      </c>
      <c r="C72" s="43">
        <v>115</v>
      </c>
      <c r="D72" s="42">
        <f>3*1.15</f>
        <v>3.4499999999999997</v>
      </c>
      <c r="E72" s="42">
        <f>3.2*1.15</f>
        <v>3.6799999999999997</v>
      </c>
      <c r="F72" s="42">
        <f>1.15*4.1</f>
        <v>4.714999999999999</v>
      </c>
      <c r="G72" s="41">
        <f t="shared" si="13"/>
        <v>65.779999999999987</v>
      </c>
      <c r="H72" s="42">
        <v>0.04</v>
      </c>
      <c r="I72" s="42">
        <v>0.2</v>
      </c>
      <c r="J72" s="42">
        <v>0.6</v>
      </c>
      <c r="K72" s="42">
        <v>0.03</v>
      </c>
      <c r="L72" s="42">
        <v>0</v>
      </c>
      <c r="M72" s="42">
        <v>122</v>
      </c>
      <c r="N72" s="42">
        <v>96.5</v>
      </c>
      <c r="O72" s="42">
        <v>14</v>
      </c>
      <c r="P72" s="42">
        <v>0.1</v>
      </c>
      <c r="Q72" s="48">
        <v>0.8</v>
      </c>
      <c r="R72" s="36">
        <v>9</v>
      </c>
    </row>
    <row r="73" spans="1:96" s="4" customFormat="1" ht="13.15" customHeight="1" x14ac:dyDescent="0.25">
      <c r="A73" s="27"/>
      <c r="B73" s="36"/>
      <c r="C73" s="43"/>
      <c r="D73" s="42"/>
      <c r="E73" s="42"/>
      <c r="F73" s="42"/>
      <c r="G73" s="41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96" s="5" customFormat="1" ht="13.15" customHeight="1" x14ac:dyDescent="0.25">
      <c r="A74" s="25"/>
      <c r="B74" s="44" t="s">
        <v>7</v>
      </c>
      <c r="C74" s="50">
        <f t="shared" ref="C74:R74" si="14">SUM(C66:C73)</f>
        <v>660</v>
      </c>
      <c r="D74" s="45">
        <f t="shared" si="14"/>
        <v>22.893999999999998</v>
      </c>
      <c r="E74" s="45">
        <f t="shared" si="14"/>
        <v>31.210600000000007</v>
      </c>
      <c r="F74" s="45">
        <f t="shared" si="14"/>
        <v>82.247</v>
      </c>
      <c r="G74" s="45">
        <f t="shared" si="14"/>
        <v>701.45939999999996</v>
      </c>
      <c r="H74" s="45">
        <f t="shared" si="14"/>
        <v>0.42399999999999999</v>
      </c>
      <c r="I74" s="45">
        <f t="shared" si="14"/>
        <v>0.59230000000000005</v>
      </c>
      <c r="J74" s="45">
        <f t="shared" si="14"/>
        <v>32.369500000000002</v>
      </c>
      <c r="K74" s="45">
        <f t="shared" si="14"/>
        <v>69.393000000000001</v>
      </c>
      <c r="L74" s="45">
        <f t="shared" si="14"/>
        <v>1.1400000000000001</v>
      </c>
      <c r="M74" s="45">
        <f t="shared" si="14"/>
        <v>355.56629999999996</v>
      </c>
      <c r="N74" s="45">
        <f t="shared" si="14"/>
        <v>389.96399999999994</v>
      </c>
      <c r="O74" s="45">
        <f t="shared" si="14"/>
        <v>95.810999999999993</v>
      </c>
      <c r="P74" s="45">
        <f t="shared" si="14"/>
        <v>5.3387000000000002</v>
      </c>
      <c r="Q74" s="45">
        <f t="shared" si="14"/>
        <v>2.7949999999999999</v>
      </c>
      <c r="R74" s="45">
        <f t="shared" si="14"/>
        <v>9.01</v>
      </c>
      <c r="S74" s="4"/>
      <c r="T74" s="4"/>
      <c r="U74" s="4"/>
      <c r="V74" s="4"/>
      <c r="W74" s="4"/>
      <c r="X74" s="4"/>
    </row>
    <row r="75" spans="1:96" ht="13.15" customHeight="1" x14ac:dyDescent="0.25">
      <c r="A75" s="27"/>
      <c r="B75" s="59"/>
      <c r="C75" s="40"/>
      <c r="D75" s="46"/>
      <c r="E75" s="46"/>
      <c r="F75" s="46"/>
      <c r="G75" s="41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"/>
      <c r="T75" s="4"/>
      <c r="U75" s="4"/>
      <c r="V75" s="4"/>
      <c r="W75" s="4"/>
      <c r="X75" s="4"/>
    </row>
    <row r="76" spans="1:96" ht="13.15" customHeight="1" x14ac:dyDescent="0.25">
      <c r="A76" s="76" t="s">
        <v>56</v>
      </c>
      <c r="B76" s="77"/>
      <c r="C76" s="3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"/>
      <c r="T76" s="4"/>
      <c r="U76" s="4"/>
      <c r="V76" s="4"/>
      <c r="W76" s="4"/>
      <c r="X76" s="4"/>
    </row>
    <row r="77" spans="1:96" s="4" customFormat="1" ht="13.15" customHeight="1" x14ac:dyDescent="0.25">
      <c r="A77" s="31">
        <v>70</v>
      </c>
      <c r="B77" s="52" t="s">
        <v>57</v>
      </c>
      <c r="C77" s="53">
        <v>60</v>
      </c>
      <c r="D77" s="41">
        <v>0.4</v>
      </c>
      <c r="E77" s="41">
        <v>0.05</v>
      </c>
      <c r="F77" s="41">
        <v>0.85</v>
      </c>
      <c r="G77" s="41">
        <v>5.45</v>
      </c>
      <c r="H77" s="41">
        <v>0.01</v>
      </c>
      <c r="I77" s="41">
        <v>0.05</v>
      </c>
      <c r="J77" s="41">
        <v>1.75</v>
      </c>
      <c r="K77" s="41">
        <v>0</v>
      </c>
      <c r="L77" s="41">
        <v>0.05</v>
      </c>
      <c r="M77" s="41">
        <v>11.5</v>
      </c>
      <c r="N77" s="41">
        <v>12</v>
      </c>
      <c r="O77" s="41">
        <v>7</v>
      </c>
      <c r="P77" s="41">
        <v>0.3</v>
      </c>
      <c r="Q77" s="42">
        <v>0</v>
      </c>
      <c r="R77" s="42">
        <v>0</v>
      </c>
    </row>
    <row r="78" spans="1:96" s="16" customFormat="1" ht="13.15" customHeight="1" x14ac:dyDescent="0.2">
      <c r="A78" s="27" t="s">
        <v>67</v>
      </c>
      <c r="B78" s="36" t="s">
        <v>35</v>
      </c>
      <c r="C78" s="40">
        <v>90</v>
      </c>
      <c r="D78" s="42">
        <f>15.8*0.5</f>
        <v>7.9</v>
      </c>
      <c r="E78" s="42">
        <f>17.38*0.5</f>
        <v>8.69</v>
      </c>
      <c r="F78" s="42">
        <v>3.2</v>
      </c>
      <c r="G78" s="41">
        <f t="shared" si="13"/>
        <v>122.61</v>
      </c>
      <c r="H78" s="42">
        <v>0.09</v>
      </c>
      <c r="I78" s="42">
        <v>0.2</v>
      </c>
      <c r="J78" s="42">
        <v>6.3</v>
      </c>
      <c r="K78" s="42">
        <v>0</v>
      </c>
      <c r="L78" s="42">
        <v>1</v>
      </c>
      <c r="M78" s="42">
        <v>34.5</v>
      </c>
      <c r="N78" s="42">
        <v>230.5</v>
      </c>
      <c r="O78" s="42">
        <v>38.4</v>
      </c>
      <c r="P78" s="42">
        <v>3.9</v>
      </c>
      <c r="Q78" s="42">
        <v>4.4000000000000004</v>
      </c>
      <c r="R78" s="42">
        <v>0.104</v>
      </c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5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</row>
    <row r="79" spans="1:96" s="4" customFormat="1" ht="13.15" customHeight="1" x14ac:dyDescent="0.25">
      <c r="A79" s="22"/>
      <c r="B79" s="36" t="s">
        <v>40</v>
      </c>
      <c r="C79" s="43">
        <v>150</v>
      </c>
      <c r="D79" s="41">
        <v>8.85</v>
      </c>
      <c r="E79" s="41">
        <v>5.15</v>
      </c>
      <c r="F79" s="41">
        <v>49.8</v>
      </c>
      <c r="G79" s="41">
        <f t="shared" si="13"/>
        <v>280.95</v>
      </c>
      <c r="H79" s="41">
        <v>7.0000000000000007E-2</v>
      </c>
      <c r="I79" s="41">
        <v>4.1000000000000002E-2</v>
      </c>
      <c r="J79" s="41">
        <v>0</v>
      </c>
      <c r="K79" s="41">
        <v>6.7</v>
      </c>
      <c r="L79" s="41">
        <v>0.217</v>
      </c>
      <c r="M79" s="41">
        <v>9.8000000000000007</v>
      </c>
      <c r="N79" s="41">
        <v>50.3</v>
      </c>
      <c r="O79" s="41">
        <v>50.8</v>
      </c>
      <c r="P79" s="41">
        <v>4.67</v>
      </c>
      <c r="Q79" s="42">
        <v>0.52400000000000002</v>
      </c>
      <c r="R79" s="42">
        <v>8.0000000000000002E-3</v>
      </c>
    </row>
    <row r="80" spans="1:96" s="4" customFormat="1" ht="13.15" customHeight="1" x14ac:dyDescent="0.25">
      <c r="A80" s="22"/>
      <c r="B80" s="36" t="s">
        <v>25</v>
      </c>
      <c r="C80" s="43">
        <v>200</v>
      </c>
      <c r="D80" s="42">
        <v>7.0000000000000007E-2</v>
      </c>
      <c r="E80" s="42">
        <v>0.02</v>
      </c>
      <c r="F80" s="42">
        <v>15</v>
      </c>
      <c r="G80" s="41">
        <f>D80*4+E80*9+F80*4</f>
        <v>60.46</v>
      </c>
      <c r="H80" s="42">
        <v>0</v>
      </c>
      <c r="I80" s="42">
        <v>0</v>
      </c>
      <c r="J80" s="42">
        <v>0.03</v>
      </c>
      <c r="K80" s="42">
        <v>0</v>
      </c>
      <c r="L80" s="42">
        <v>0</v>
      </c>
      <c r="M80" s="42">
        <v>11.1</v>
      </c>
      <c r="N80" s="42">
        <v>2.8</v>
      </c>
      <c r="O80" s="42">
        <v>1.4</v>
      </c>
      <c r="P80" s="42">
        <v>0.28000000000000003</v>
      </c>
      <c r="Q80" s="42">
        <v>0</v>
      </c>
      <c r="R80" s="42">
        <v>0</v>
      </c>
    </row>
    <row r="81" spans="1:38" s="4" customFormat="1" ht="13.15" customHeight="1" x14ac:dyDescent="0.25">
      <c r="A81" s="23"/>
      <c r="B81" s="36" t="s">
        <v>5</v>
      </c>
      <c r="C81" s="43">
        <v>25</v>
      </c>
      <c r="D81" s="36">
        <f>1.35*25/20</f>
        <v>1.6875</v>
      </c>
      <c r="E81" s="36">
        <f>0.17*25/20</f>
        <v>0.21249999999999999</v>
      </c>
      <c r="F81" s="36">
        <f>10.03*25/20</f>
        <v>12.537499999999998</v>
      </c>
      <c r="G81" s="41">
        <f>D81*4+E81*9+F81*4</f>
        <v>58.812499999999993</v>
      </c>
      <c r="H81" s="36">
        <v>0.02</v>
      </c>
      <c r="I81" s="36">
        <v>0</v>
      </c>
      <c r="J81" s="36">
        <v>0</v>
      </c>
      <c r="K81" s="36">
        <v>0</v>
      </c>
      <c r="L81" s="36">
        <v>0.26</v>
      </c>
      <c r="M81" s="36">
        <v>4.5999999999999996</v>
      </c>
      <c r="N81" s="36">
        <v>17.399999999999999</v>
      </c>
      <c r="O81" s="36">
        <v>6.6</v>
      </c>
      <c r="P81" s="36">
        <v>0.22000000000000003</v>
      </c>
      <c r="Q81" s="36">
        <v>0.20799999999999999</v>
      </c>
      <c r="R81" s="36">
        <v>0.01</v>
      </c>
    </row>
    <row r="82" spans="1:38" s="4" customFormat="1" ht="13.15" customHeight="1" x14ac:dyDescent="0.25">
      <c r="A82" s="22"/>
      <c r="B82" s="36" t="s">
        <v>4</v>
      </c>
      <c r="C82" s="43">
        <v>25</v>
      </c>
      <c r="D82" s="42">
        <v>1.4</v>
      </c>
      <c r="E82" s="42">
        <v>0.28000000000000003</v>
      </c>
      <c r="F82" s="42">
        <v>12.35</v>
      </c>
      <c r="G82" s="41">
        <f t="shared" si="13"/>
        <v>57.519999999999996</v>
      </c>
      <c r="H82" s="42">
        <v>0.03</v>
      </c>
      <c r="I82" s="42">
        <v>0</v>
      </c>
      <c r="J82" s="42">
        <v>0</v>
      </c>
      <c r="K82" s="42">
        <v>0</v>
      </c>
      <c r="L82" s="42">
        <v>0.23</v>
      </c>
      <c r="M82" s="42">
        <v>5.75</v>
      </c>
      <c r="N82" s="42">
        <v>26.5</v>
      </c>
      <c r="O82" s="42">
        <v>6.25</v>
      </c>
      <c r="P82" s="42">
        <v>0.78</v>
      </c>
      <c r="Q82" s="42">
        <v>0.28499999999999998</v>
      </c>
      <c r="R82" s="42">
        <v>0</v>
      </c>
    </row>
    <row r="83" spans="1:38" s="4" customFormat="1" ht="13.15" customHeight="1" x14ac:dyDescent="0.25">
      <c r="A83" s="22"/>
      <c r="B83" s="36" t="s">
        <v>23</v>
      </c>
      <c r="C83" s="43">
        <v>200</v>
      </c>
      <c r="D83" s="41">
        <v>1.5</v>
      </c>
      <c r="E83" s="41">
        <v>0</v>
      </c>
      <c r="F83" s="41">
        <v>22.8</v>
      </c>
      <c r="G83" s="41">
        <f t="shared" si="13"/>
        <v>97.2</v>
      </c>
      <c r="H83" s="41">
        <v>0</v>
      </c>
      <c r="I83" s="41">
        <v>0</v>
      </c>
      <c r="J83" s="41">
        <v>14.8</v>
      </c>
      <c r="K83" s="41">
        <v>0</v>
      </c>
      <c r="L83" s="41">
        <v>0.5</v>
      </c>
      <c r="M83" s="41">
        <v>34.700000000000003</v>
      </c>
      <c r="N83" s="41">
        <v>36</v>
      </c>
      <c r="O83" s="41">
        <v>12</v>
      </c>
      <c r="P83" s="41">
        <v>0.7</v>
      </c>
      <c r="Q83" s="42">
        <v>0</v>
      </c>
      <c r="R83" s="42">
        <v>0</v>
      </c>
    </row>
    <row r="84" spans="1:38" ht="13.15" customHeight="1" x14ac:dyDescent="0.25">
      <c r="A84" s="22"/>
      <c r="B84" s="42"/>
      <c r="C84" s="43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"/>
      <c r="T84" s="4"/>
      <c r="U84" s="4"/>
      <c r="V84" s="4"/>
      <c r="W84" s="4"/>
      <c r="X84" s="4"/>
    </row>
    <row r="85" spans="1:38" ht="13.15" customHeight="1" x14ac:dyDescent="0.25">
      <c r="A85" s="25"/>
      <c r="B85" s="49" t="s">
        <v>7</v>
      </c>
      <c r="C85" s="50">
        <f>SUM(C77:C84)</f>
        <v>750</v>
      </c>
      <c r="D85" s="45">
        <f t="shared" ref="D85:R85" si="15">SUM(D77:D84)</f>
        <v>21.807499999999997</v>
      </c>
      <c r="E85" s="45">
        <f t="shared" si="15"/>
        <v>14.4025</v>
      </c>
      <c r="F85" s="45">
        <f t="shared" si="15"/>
        <v>116.53749999999998</v>
      </c>
      <c r="G85" s="45">
        <f t="shared" si="15"/>
        <v>683.00249999999994</v>
      </c>
      <c r="H85" s="45">
        <f t="shared" si="15"/>
        <v>0.21999999999999997</v>
      </c>
      <c r="I85" s="45">
        <f t="shared" si="15"/>
        <v>0.29099999999999998</v>
      </c>
      <c r="J85" s="45">
        <f t="shared" si="15"/>
        <v>22.880000000000003</v>
      </c>
      <c r="K85" s="45">
        <f t="shared" si="15"/>
        <v>6.7</v>
      </c>
      <c r="L85" s="45">
        <f t="shared" si="15"/>
        <v>2.2570000000000001</v>
      </c>
      <c r="M85" s="45">
        <f t="shared" si="15"/>
        <v>111.94999999999999</v>
      </c>
      <c r="N85" s="45">
        <f t="shared" si="15"/>
        <v>375.5</v>
      </c>
      <c r="O85" s="45">
        <f t="shared" si="15"/>
        <v>122.44999999999999</v>
      </c>
      <c r="P85" s="45">
        <f t="shared" si="15"/>
        <v>10.85</v>
      </c>
      <c r="Q85" s="45">
        <f t="shared" si="15"/>
        <v>5.4170000000000007</v>
      </c>
      <c r="R85" s="45">
        <f t="shared" si="15"/>
        <v>0.12199999999999998</v>
      </c>
      <c r="S85" s="4"/>
      <c r="T85" s="4"/>
      <c r="U85" s="4"/>
      <c r="V85" s="4"/>
      <c r="W85" s="4"/>
      <c r="X85" s="4"/>
    </row>
    <row r="86" spans="1:38" s="5" customFormat="1" ht="13.15" customHeight="1" x14ac:dyDescent="0.25">
      <c r="A86" s="28"/>
      <c r="B86" s="51"/>
      <c r="C86" s="40"/>
      <c r="D86" s="46"/>
      <c r="E86" s="46"/>
      <c r="F86" s="46"/>
      <c r="G86" s="41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"/>
      <c r="T86" s="4"/>
      <c r="U86" s="4"/>
      <c r="V86" s="4"/>
      <c r="W86" s="4"/>
      <c r="X86" s="4"/>
    </row>
    <row r="87" spans="1:38" ht="13.15" customHeight="1" x14ac:dyDescent="0.25">
      <c r="A87" s="76" t="s">
        <v>58</v>
      </c>
      <c r="B87" s="77"/>
      <c r="C87" s="3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"/>
      <c r="T87" s="4"/>
      <c r="U87" s="4"/>
      <c r="V87" s="4"/>
      <c r="W87" s="4"/>
      <c r="X87" s="4"/>
    </row>
    <row r="88" spans="1:38" ht="13.15" customHeight="1" x14ac:dyDescent="0.25">
      <c r="A88" s="27">
        <v>133</v>
      </c>
      <c r="B88" s="36" t="s">
        <v>72</v>
      </c>
      <c r="C88" s="40">
        <v>60</v>
      </c>
      <c r="D88" s="42">
        <v>1.7</v>
      </c>
      <c r="E88" s="42">
        <v>2.5</v>
      </c>
      <c r="F88" s="42">
        <v>9.3000000000000007</v>
      </c>
      <c r="G88" s="41">
        <f t="shared" si="13"/>
        <v>66.5</v>
      </c>
      <c r="H88" s="42">
        <v>0.04</v>
      </c>
      <c r="I88" s="42">
        <v>0.02</v>
      </c>
      <c r="J88" s="42">
        <v>2.75</v>
      </c>
      <c r="K88" s="42">
        <v>6.0000000000000001E-3</v>
      </c>
      <c r="L88" s="42">
        <v>0.04</v>
      </c>
      <c r="M88" s="42">
        <v>1.5</v>
      </c>
      <c r="N88" s="42">
        <v>38.5</v>
      </c>
      <c r="O88" s="42">
        <v>13</v>
      </c>
      <c r="P88" s="42">
        <v>0.22</v>
      </c>
      <c r="Q88" s="42">
        <v>0.31</v>
      </c>
      <c r="R88" s="42">
        <v>0</v>
      </c>
      <c r="S88" s="4"/>
      <c r="T88" s="4"/>
      <c r="U88" s="4"/>
      <c r="V88" s="4"/>
      <c r="W88" s="4"/>
      <c r="X88" s="4"/>
    </row>
    <row r="89" spans="1:38" s="4" customFormat="1" ht="13.15" customHeight="1" x14ac:dyDescent="0.25">
      <c r="A89" s="22" t="s">
        <v>68</v>
      </c>
      <c r="B89" s="42" t="s">
        <v>41</v>
      </c>
      <c r="C89" s="43">
        <v>90</v>
      </c>
      <c r="D89" s="36">
        <v>13.137</v>
      </c>
      <c r="E89" s="36">
        <v>9.1204999999999998</v>
      </c>
      <c r="F89" s="36">
        <v>0.66700000000000004</v>
      </c>
      <c r="G89" s="41">
        <f t="shared" si="13"/>
        <v>137.3005</v>
      </c>
      <c r="H89" s="36">
        <v>0.10150000000000001</v>
      </c>
      <c r="I89" s="36">
        <v>8.6999999999999994E-2</v>
      </c>
      <c r="J89" s="36">
        <v>0.8264999999999999</v>
      </c>
      <c r="K89" s="36">
        <v>35.524999999999999</v>
      </c>
      <c r="L89" s="36">
        <v>0</v>
      </c>
      <c r="M89" s="36">
        <v>40.802999999999997</v>
      </c>
      <c r="N89" s="36">
        <v>122.96</v>
      </c>
      <c r="O89" s="36">
        <v>9.6859999999999999</v>
      </c>
      <c r="P89" s="36">
        <v>0.78300000000000003</v>
      </c>
      <c r="Q89" s="42">
        <v>0.28999999999999998</v>
      </c>
      <c r="R89" s="42">
        <v>0</v>
      </c>
    </row>
    <row r="90" spans="1:38" s="4" customFormat="1" ht="13.15" customHeight="1" x14ac:dyDescent="0.25">
      <c r="A90" s="22">
        <v>125</v>
      </c>
      <c r="B90" s="36" t="s">
        <v>22</v>
      </c>
      <c r="C90" s="43">
        <v>150</v>
      </c>
      <c r="D90" s="36">
        <v>2.8683999999999998</v>
      </c>
      <c r="E90" s="36">
        <v>5.6231999999999998</v>
      </c>
      <c r="F90" s="36">
        <v>19.8658</v>
      </c>
      <c r="G90" s="41">
        <f t="shared" si="13"/>
        <v>141.54559999999998</v>
      </c>
      <c r="H90" s="36">
        <v>0.15620000000000001</v>
      </c>
      <c r="I90" s="36">
        <v>9.9400000000000002E-2</v>
      </c>
      <c r="J90" s="36">
        <v>20.476399999999998</v>
      </c>
      <c r="K90" s="36">
        <v>28.4</v>
      </c>
      <c r="L90" s="36">
        <v>0</v>
      </c>
      <c r="M90" s="36">
        <v>19.397199999999998</v>
      </c>
      <c r="N90" s="36">
        <v>79.221800000000002</v>
      </c>
      <c r="O90" s="36">
        <v>28.854399999999998</v>
      </c>
      <c r="P90" s="36">
        <v>1.1643999999999999</v>
      </c>
      <c r="Q90" s="42">
        <v>0.40500000000000003</v>
      </c>
      <c r="R90" s="42">
        <v>0</v>
      </c>
    </row>
    <row r="91" spans="1:38" s="75" customFormat="1" ht="12" customHeight="1" x14ac:dyDescent="0.2">
      <c r="A91" s="69" t="s">
        <v>76</v>
      </c>
      <c r="B91" s="70" t="s">
        <v>77</v>
      </c>
      <c r="C91" s="85">
        <v>200</v>
      </c>
      <c r="D91" s="71">
        <v>2.9</v>
      </c>
      <c r="E91" s="71">
        <v>2.5</v>
      </c>
      <c r="F91" s="71">
        <v>14.7</v>
      </c>
      <c r="G91" s="36">
        <f t="shared" ref="G91" si="16">F91*4+E91*9+D91*4</f>
        <v>92.899999999999991</v>
      </c>
      <c r="H91" s="71">
        <v>0.02</v>
      </c>
      <c r="I91" s="71">
        <v>0.13</v>
      </c>
      <c r="J91" s="71">
        <v>0.6</v>
      </c>
      <c r="K91" s="71">
        <v>0.1</v>
      </c>
      <c r="L91" s="71">
        <v>0.1</v>
      </c>
      <c r="M91" s="71">
        <v>120.3</v>
      </c>
      <c r="N91" s="71">
        <v>90</v>
      </c>
      <c r="O91" s="71">
        <v>14</v>
      </c>
      <c r="P91" s="71">
        <v>0.13</v>
      </c>
      <c r="Q91" s="71">
        <v>0.4</v>
      </c>
      <c r="R91" s="71">
        <v>0</v>
      </c>
      <c r="S91" s="72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4"/>
    </row>
    <row r="92" spans="1:38" s="4" customFormat="1" ht="13.15" customHeight="1" x14ac:dyDescent="0.25">
      <c r="A92" s="22"/>
      <c r="B92" s="36" t="s">
        <v>4</v>
      </c>
      <c r="C92" s="43">
        <v>25</v>
      </c>
      <c r="D92" s="42">
        <v>1.4</v>
      </c>
      <c r="E92" s="42">
        <v>0.28000000000000003</v>
      </c>
      <c r="F92" s="42">
        <v>12.35</v>
      </c>
      <c r="G92" s="41">
        <f t="shared" si="13"/>
        <v>57.519999999999996</v>
      </c>
      <c r="H92" s="42">
        <v>0.03</v>
      </c>
      <c r="I92" s="42">
        <v>0</v>
      </c>
      <c r="J92" s="42">
        <v>0</v>
      </c>
      <c r="K92" s="42">
        <v>0</v>
      </c>
      <c r="L92" s="42">
        <v>0.23</v>
      </c>
      <c r="M92" s="42">
        <v>5.75</v>
      </c>
      <c r="N92" s="42">
        <v>26.5</v>
      </c>
      <c r="O92" s="42">
        <v>6.25</v>
      </c>
      <c r="P92" s="42">
        <v>0.78</v>
      </c>
      <c r="Q92" s="42">
        <v>0.28499999999999998</v>
      </c>
      <c r="R92" s="42">
        <v>0</v>
      </c>
    </row>
    <row r="93" spans="1:38" s="4" customFormat="1" ht="13.15" customHeight="1" x14ac:dyDescent="0.25">
      <c r="A93" s="27" t="s">
        <v>42</v>
      </c>
      <c r="B93" s="36" t="s">
        <v>44</v>
      </c>
      <c r="C93" s="40">
        <v>80</v>
      </c>
      <c r="D93" s="42">
        <v>4.7</v>
      </c>
      <c r="E93" s="42">
        <v>5.6</v>
      </c>
      <c r="F93" s="42">
        <v>33.299999999999997</v>
      </c>
      <c r="G93" s="41">
        <f t="shared" si="13"/>
        <v>202.39999999999998</v>
      </c>
      <c r="H93" s="42">
        <v>0.06</v>
      </c>
      <c r="I93" s="42">
        <v>0.04</v>
      </c>
      <c r="J93" s="42">
        <v>0</v>
      </c>
      <c r="K93" s="42">
        <v>11.4</v>
      </c>
      <c r="L93" s="42">
        <v>2.4</v>
      </c>
      <c r="M93" s="42">
        <v>18.600000000000001</v>
      </c>
      <c r="N93" s="42">
        <v>53.4</v>
      </c>
      <c r="O93" s="42">
        <v>7.8</v>
      </c>
      <c r="P93" s="42">
        <v>0.78</v>
      </c>
      <c r="Q93" s="42">
        <v>0</v>
      </c>
      <c r="R93" s="42">
        <v>0</v>
      </c>
    </row>
    <row r="94" spans="1:38" ht="13.15" customHeight="1" x14ac:dyDescent="0.25">
      <c r="A94" s="22"/>
      <c r="B94" s="42"/>
      <c r="C94" s="60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"/>
      <c r="T94" s="4"/>
      <c r="U94" s="4"/>
      <c r="V94" s="4"/>
      <c r="W94" s="4"/>
      <c r="X94" s="4"/>
    </row>
    <row r="95" spans="1:38" ht="13.15" customHeight="1" x14ac:dyDescent="0.25">
      <c r="A95" s="25"/>
      <c r="B95" s="49" t="s">
        <v>7</v>
      </c>
      <c r="C95" s="50">
        <f>SUM(C88:C94)</f>
        <v>605</v>
      </c>
      <c r="D95" s="45">
        <f t="shared" ref="D95:R95" si="17">SUM(D88:D94)</f>
        <v>26.705399999999997</v>
      </c>
      <c r="E95" s="45">
        <f t="shared" si="17"/>
        <v>25.623699999999999</v>
      </c>
      <c r="F95" s="45">
        <f t="shared" si="17"/>
        <v>90.182799999999986</v>
      </c>
      <c r="G95" s="45">
        <f t="shared" si="17"/>
        <v>698.16609999999991</v>
      </c>
      <c r="H95" s="45">
        <f t="shared" si="17"/>
        <v>0.40770000000000001</v>
      </c>
      <c r="I95" s="45">
        <f t="shared" si="17"/>
        <v>0.37640000000000001</v>
      </c>
      <c r="J95" s="45">
        <f t="shared" si="17"/>
        <v>24.652899999999999</v>
      </c>
      <c r="K95" s="45">
        <f t="shared" si="17"/>
        <v>75.430999999999997</v>
      </c>
      <c r="L95" s="45">
        <f t="shared" si="17"/>
        <v>2.77</v>
      </c>
      <c r="M95" s="45">
        <f t="shared" si="17"/>
        <v>206.3502</v>
      </c>
      <c r="N95" s="45">
        <f t="shared" si="17"/>
        <v>410.58179999999993</v>
      </c>
      <c r="O95" s="45">
        <f t="shared" si="17"/>
        <v>79.590400000000002</v>
      </c>
      <c r="P95" s="45">
        <f t="shared" si="17"/>
        <v>3.8574000000000002</v>
      </c>
      <c r="Q95" s="45">
        <f t="shared" si="17"/>
        <v>1.6899999999999997</v>
      </c>
      <c r="R95" s="45">
        <f t="shared" si="17"/>
        <v>0</v>
      </c>
      <c r="S95" s="4"/>
      <c r="T95" s="4"/>
      <c r="U95" s="4"/>
      <c r="V95" s="4"/>
      <c r="W95" s="4"/>
      <c r="X95" s="4"/>
    </row>
    <row r="96" spans="1:38" ht="13.15" customHeight="1" x14ac:dyDescent="0.25">
      <c r="A96" s="28"/>
      <c r="B96" s="54"/>
      <c r="C96" s="40"/>
      <c r="D96" s="46"/>
      <c r="E96" s="46"/>
      <c r="F96" s="46"/>
      <c r="G96" s="41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"/>
      <c r="T96" s="4"/>
      <c r="U96" s="4"/>
      <c r="V96" s="4"/>
      <c r="W96" s="4"/>
      <c r="X96" s="4"/>
    </row>
    <row r="97" spans="1:24" s="9" customFormat="1" ht="13.15" customHeight="1" x14ac:dyDescent="0.25">
      <c r="A97" s="76" t="s">
        <v>59</v>
      </c>
      <c r="B97" s="77"/>
      <c r="C97" s="3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"/>
      <c r="T97" s="4"/>
      <c r="U97" s="4"/>
      <c r="V97" s="4"/>
      <c r="W97" s="4"/>
      <c r="X97" s="4"/>
    </row>
    <row r="98" spans="1:24" s="4" customFormat="1" ht="13.15" customHeight="1" x14ac:dyDescent="0.25">
      <c r="A98" s="22">
        <v>222</v>
      </c>
      <c r="B98" s="36" t="s">
        <v>21</v>
      </c>
      <c r="C98" s="43">
        <v>160</v>
      </c>
      <c r="D98" s="42">
        <f>9.1*2</f>
        <v>18.2</v>
      </c>
      <c r="E98" s="42">
        <v>16.920000000000002</v>
      </c>
      <c r="F98" s="42">
        <f>14.6*2</f>
        <v>29.2</v>
      </c>
      <c r="G98" s="41">
        <f t="shared" si="13"/>
        <v>341.88000000000005</v>
      </c>
      <c r="H98" s="42">
        <v>0.1</v>
      </c>
      <c r="I98" s="42">
        <v>0.26</v>
      </c>
      <c r="J98" s="42">
        <v>0.42</v>
      </c>
      <c r="K98" s="42">
        <v>83.8</v>
      </c>
      <c r="L98" s="42">
        <v>0</v>
      </c>
      <c r="M98" s="42">
        <v>170.72</v>
      </c>
      <c r="N98" s="42">
        <v>224.08</v>
      </c>
      <c r="O98" s="42">
        <v>29.82</v>
      </c>
      <c r="P98" s="42">
        <v>1.18</v>
      </c>
      <c r="Q98" s="42">
        <v>0.95799999999999996</v>
      </c>
      <c r="R98" s="42">
        <v>0</v>
      </c>
    </row>
    <row r="99" spans="1:24" s="4" customFormat="1" ht="13.15" customHeight="1" x14ac:dyDescent="0.25">
      <c r="A99" s="27"/>
      <c r="B99" s="36" t="s">
        <v>43</v>
      </c>
      <c r="C99" s="40">
        <v>30</v>
      </c>
      <c r="D99" s="41">
        <v>0.124</v>
      </c>
      <c r="E99" s="41">
        <v>0</v>
      </c>
      <c r="F99" s="41">
        <v>15.76</v>
      </c>
      <c r="G99" s="41">
        <f t="shared" si="13"/>
        <v>63.536000000000001</v>
      </c>
      <c r="H99" s="41">
        <v>4.7999999999999996E-3</v>
      </c>
      <c r="I99" s="41">
        <v>7.2000000000000008E-2</v>
      </c>
      <c r="J99" s="41">
        <v>0.96</v>
      </c>
      <c r="K99" s="41">
        <v>0</v>
      </c>
      <c r="L99" s="41">
        <v>0</v>
      </c>
      <c r="M99" s="41">
        <v>8.984</v>
      </c>
      <c r="N99" s="41">
        <v>7.4</v>
      </c>
      <c r="O99" s="41">
        <v>2.9039999999999999</v>
      </c>
      <c r="P99" s="41">
        <v>7.6799999999999993E-2</v>
      </c>
      <c r="Q99" s="42">
        <v>0.01</v>
      </c>
      <c r="R99" s="42">
        <v>0</v>
      </c>
    </row>
    <row r="100" spans="1:24" s="4" customFormat="1" ht="13.15" customHeight="1" x14ac:dyDescent="0.25">
      <c r="A100" s="22">
        <v>382</v>
      </c>
      <c r="B100" s="36" t="s">
        <v>6</v>
      </c>
      <c r="C100" s="43">
        <v>200</v>
      </c>
      <c r="D100" s="42">
        <v>4.0780000000000003</v>
      </c>
      <c r="E100" s="42">
        <v>3.5439999999999996</v>
      </c>
      <c r="F100" s="42">
        <v>17.577999999999999</v>
      </c>
      <c r="G100" s="41">
        <f t="shared" si="13"/>
        <v>118.52</v>
      </c>
      <c r="H100" s="42">
        <v>5.6000000000000008E-2</v>
      </c>
      <c r="I100" s="42">
        <v>0.188</v>
      </c>
      <c r="J100" s="42">
        <v>1.5880000000000001</v>
      </c>
      <c r="K100" s="42">
        <v>24.4</v>
      </c>
      <c r="L100" s="42">
        <v>0.4</v>
      </c>
      <c r="M100" s="42">
        <v>152.22</v>
      </c>
      <c r="N100" s="42">
        <v>124.55999999999999</v>
      </c>
      <c r="O100" s="42">
        <v>21.34</v>
      </c>
      <c r="P100" s="42">
        <v>0.47800000000000004</v>
      </c>
      <c r="Q100" s="42">
        <v>1.01</v>
      </c>
      <c r="R100" s="42">
        <v>1.2999999999999999E-3</v>
      </c>
    </row>
    <row r="101" spans="1:24" s="4" customFormat="1" ht="13.15" customHeight="1" x14ac:dyDescent="0.25">
      <c r="A101" s="22"/>
      <c r="B101" s="36" t="s">
        <v>5</v>
      </c>
      <c r="C101" s="43">
        <v>20</v>
      </c>
      <c r="D101" s="36">
        <f>2.7/2</f>
        <v>1.35</v>
      </c>
      <c r="E101" s="36">
        <f>0.34/2</f>
        <v>0.17</v>
      </c>
      <c r="F101" s="36">
        <f>20.06/2</f>
        <v>10.029999999999999</v>
      </c>
      <c r="G101" s="41">
        <f t="shared" si="13"/>
        <v>47.05</v>
      </c>
      <c r="H101" s="36">
        <v>0.02</v>
      </c>
      <c r="I101" s="36">
        <v>0</v>
      </c>
      <c r="J101" s="36">
        <v>0</v>
      </c>
      <c r="K101" s="36">
        <v>0</v>
      </c>
      <c r="L101" s="36">
        <v>0.26</v>
      </c>
      <c r="M101" s="36">
        <v>4.5999999999999996</v>
      </c>
      <c r="N101" s="36">
        <v>17.399999999999999</v>
      </c>
      <c r="O101" s="36">
        <v>6.6</v>
      </c>
      <c r="P101" s="36">
        <v>0.22000000000000003</v>
      </c>
      <c r="Q101" s="36">
        <v>0.21</v>
      </c>
      <c r="R101" s="36">
        <v>0.01</v>
      </c>
    </row>
    <row r="102" spans="1:24" s="4" customFormat="1" ht="13.15" customHeight="1" x14ac:dyDescent="0.25">
      <c r="A102" s="22">
        <v>338</v>
      </c>
      <c r="B102" s="36" t="s">
        <v>30</v>
      </c>
      <c r="C102" s="43">
        <v>120</v>
      </c>
      <c r="D102" s="42">
        <v>0.5</v>
      </c>
      <c r="E102" s="42">
        <v>0.5</v>
      </c>
      <c r="F102" s="42">
        <v>12.25</v>
      </c>
      <c r="G102" s="41">
        <f t="shared" si="13"/>
        <v>55.5</v>
      </c>
      <c r="H102" s="42">
        <v>3.3333333333333333E-2</v>
      </c>
      <c r="I102" s="42">
        <v>0</v>
      </c>
      <c r="J102" s="42">
        <v>12.5</v>
      </c>
      <c r="K102" s="42">
        <v>0</v>
      </c>
      <c r="L102" s="42">
        <v>0.25</v>
      </c>
      <c r="M102" s="42">
        <v>20</v>
      </c>
      <c r="N102" s="42">
        <v>13.75</v>
      </c>
      <c r="O102" s="42">
        <v>11.25</v>
      </c>
      <c r="P102" s="42">
        <v>2.75</v>
      </c>
      <c r="Q102" s="42">
        <v>0.125</v>
      </c>
      <c r="R102" s="42">
        <v>1.6666666666666668E-3</v>
      </c>
    </row>
    <row r="103" spans="1:24" s="4" customFormat="1" ht="13.15" customHeight="1" x14ac:dyDescent="0.25">
      <c r="A103" s="19"/>
      <c r="B103" s="61"/>
      <c r="C103" s="40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2"/>
      <c r="R103" s="42"/>
    </row>
    <row r="104" spans="1:24" s="4" customFormat="1" ht="13.15" customHeight="1" x14ac:dyDescent="0.25">
      <c r="A104" s="25"/>
      <c r="B104" s="44" t="s">
        <v>7</v>
      </c>
      <c r="C104" s="50">
        <f t="shared" ref="C104:R104" si="18">SUM(C98:C103)</f>
        <v>530</v>
      </c>
      <c r="D104" s="45">
        <f t="shared" si="18"/>
        <v>24.251999999999999</v>
      </c>
      <c r="E104" s="45">
        <f t="shared" si="18"/>
        <v>21.134000000000004</v>
      </c>
      <c r="F104" s="45">
        <f t="shared" si="18"/>
        <v>84.817999999999998</v>
      </c>
      <c r="G104" s="45">
        <f t="shared" si="18"/>
        <v>626.48599999999999</v>
      </c>
      <c r="H104" s="45">
        <f t="shared" si="18"/>
        <v>0.21413333333333331</v>
      </c>
      <c r="I104" s="45">
        <f t="shared" si="18"/>
        <v>0.52</v>
      </c>
      <c r="J104" s="45">
        <f t="shared" si="18"/>
        <v>15.468</v>
      </c>
      <c r="K104" s="45">
        <f t="shared" si="18"/>
        <v>108.19999999999999</v>
      </c>
      <c r="L104" s="45">
        <f t="shared" si="18"/>
        <v>0.91</v>
      </c>
      <c r="M104" s="45">
        <f t="shared" si="18"/>
        <v>356.524</v>
      </c>
      <c r="N104" s="45">
        <f t="shared" si="18"/>
        <v>387.19</v>
      </c>
      <c r="O104" s="45">
        <f t="shared" si="18"/>
        <v>71.914000000000016</v>
      </c>
      <c r="P104" s="45">
        <f t="shared" si="18"/>
        <v>4.7047999999999996</v>
      </c>
      <c r="Q104" s="45">
        <f t="shared" si="18"/>
        <v>2.3130000000000002</v>
      </c>
      <c r="R104" s="45">
        <f t="shared" si="18"/>
        <v>1.2966666666666668E-2</v>
      </c>
    </row>
    <row r="105" spans="1:24" s="9" customFormat="1" ht="13.15" customHeight="1" x14ac:dyDescent="0.25">
      <c r="A105" s="12"/>
      <c r="B105" s="10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3.15" customHeight="1" x14ac:dyDescent="0.25">
      <c r="B106" s="11"/>
      <c r="C106" s="9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24" ht="13.15" customHeight="1" x14ac:dyDescent="0.2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24" ht="13.15" customHeight="1" x14ac:dyDescent="0.2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24" s="4" customFormat="1" ht="13.15" customHeight="1" x14ac:dyDescent="0.25">
      <c r="A109" s="13"/>
      <c r="B109" s="2"/>
      <c r="C109" s="1"/>
    </row>
    <row r="110" spans="1:24" s="4" customFormat="1" ht="13.15" customHeight="1" x14ac:dyDescent="0.25">
      <c r="A110" s="13"/>
      <c r="B110" s="2"/>
      <c r="C110" s="1"/>
    </row>
    <row r="111" spans="1:24" s="4" customFormat="1" ht="13.15" customHeight="1" x14ac:dyDescent="0.25">
      <c r="A111" s="13"/>
      <c r="B111" s="10"/>
    </row>
    <row r="112" spans="1:24" s="4" customFormat="1" ht="13.15" customHeight="1" x14ac:dyDescent="0.25">
      <c r="A112" s="13"/>
      <c r="B112" s="10"/>
    </row>
    <row r="113" spans="1:19" s="4" customFormat="1" ht="13.15" customHeight="1" x14ac:dyDescent="0.25">
      <c r="A113" s="13"/>
      <c r="B113" s="10"/>
    </row>
    <row r="114" spans="1:19" s="4" customFormat="1" ht="13.15" customHeight="1" x14ac:dyDescent="0.25">
      <c r="A114" s="13"/>
      <c r="B114" s="10"/>
    </row>
    <row r="115" spans="1:19" ht="13.15" customHeight="1" x14ac:dyDescent="0.25">
      <c r="B115" s="10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3.15" customHeight="1" x14ac:dyDescent="0.25">
      <c r="B116" s="1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3.15" customHeight="1" x14ac:dyDescent="0.2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3.15" customHeight="1" x14ac:dyDescent="0.2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3.15" customHeight="1" x14ac:dyDescent="0.2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3.15" customHeight="1" x14ac:dyDescent="0.2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3.15" customHeight="1" x14ac:dyDescent="0.2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3.15" customHeight="1" x14ac:dyDescent="0.2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3.15" customHeight="1" x14ac:dyDescent="0.2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13.15" customHeight="1" x14ac:dyDescent="0.2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3.15" customHeight="1" x14ac:dyDescent="0.2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3.15" customHeight="1" x14ac:dyDescent="0.2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3.15" customHeight="1" x14ac:dyDescent="0.2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3.15" customHeight="1" x14ac:dyDescent="0.2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4:19" ht="13.15" customHeight="1" x14ac:dyDescent="0.2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4:19" ht="13.15" customHeight="1" x14ac:dyDescent="0.2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4:19" ht="13.15" customHeight="1" x14ac:dyDescent="0.2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4:19" ht="13.15" customHeight="1" x14ac:dyDescent="0.2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4:19" ht="13.15" customHeight="1" x14ac:dyDescent="0.2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4:19" ht="13.15" customHeight="1" x14ac:dyDescent="0.2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4:19" ht="13.15" customHeight="1" x14ac:dyDescent="0.2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4:19" ht="13.15" customHeight="1" x14ac:dyDescent="0.2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4:19" ht="13.15" customHeight="1" x14ac:dyDescent="0.2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4:19" ht="13.15" customHeight="1" x14ac:dyDescent="0.2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4:19" ht="13.15" customHeight="1" x14ac:dyDescent="0.2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4:19" ht="13.15" customHeight="1" x14ac:dyDescent="0.2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4:19" ht="13.15" customHeight="1" x14ac:dyDescent="0.2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4:19" ht="13.15" customHeight="1" x14ac:dyDescent="0.2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4:19" ht="13.15" customHeight="1" x14ac:dyDescent="0.2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4:19" ht="13.15" customHeight="1" x14ac:dyDescent="0.2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4:19" ht="13.15" customHeight="1" x14ac:dyDescent="0.2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4:19" ht="13.15" customHeight="1" x14ac:dyDescent="0.2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4:19" ht="13.15" customHeight="1" x14ac:dyDescent="0.2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4:19" ht="13.15" customHeight="1" x14ac:dyDescent="0.2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4:19" ht="13.15" customHeight="1" x14ac:dyDescent="0.2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4:19" ht="13.15" customHeight="1" x14ac:dyDescent="0.2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4:19" ht="13.15" customHeight="1" x14ac:dyDescent="0.2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4:19" ht="13.15" customHeight="1" x14ac:dyDescent="0.2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4:19" ht="13.15" customHeight="1" x14ac:dyDescent="0.2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4:19" ht="13.15" customHeight="1" x14ac:dyDescent="0.2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4:19" ht="13.15" customHeight="1" x14ac:dyDescent="0.2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4:19" ht="13.15" customHeight="1" x14ac:dyDescent="0.2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4:19" ht="13.15" customHeight="1" x14ac:dyDescent="0.2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4:19" ht="13.15" customHeight="1" x14ac:dyDescent="0.2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</sheetData>
  <mergeCells count="14">
    <mergeCell ref="D3:F3"/>
    <mergeCell ref="G3:G4"/>
    <mergeCell ref="H3:L3"/>
    <mergeCell ref="M3:R3"/>
    <mergeCell ref="A4:B4"/>
    <mergeCell ref="A65:B65"/>
    <mergeCell ref="A76:B76"/>
    <mergeCell ref="A87:B87"/>
    <mergeCell ref="A97:B97"/>
    <mergeCell ref="A14:B14"/>
    <mergeCell ref="A25:B25"/>
    <mergeCell ref="A35:B35"/>
    <mergeCell ref="A45:B45"/>
    <mergeCell ref="A56:B56"/>
  </mergeCells>
  <pageMargins left="0.62992125984251968" right="0.23622047244094491" top="0.74803149606299213" bottom="0.74803149606299213" header="0.31496062992125984" footer="0.31496062992125984"/>
  <pageSetup paperSize="9" scale="81" fitToHeight="0" orientation="landscape" r:id="rId1"/>
  <rowBreaks count="3" manualBreakCount="3">
    <brk id="34" max="18" man="1"/>
    <brk id="75" max="18" man="1"/>
    <brk id="10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лето</vt:lpstr>
      <vt:lpstr>'Меню лето'!Область_печати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2021-06-16T07:44:36Z</dcterms:modified>
</cp:coreProperties>
</file>