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worksheets/sheet2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120" yWindow="-120" windowWidth="19440" windowHeight="11760" tabRatio="980" firstSheet="34" activeTab="46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state="hidden" r:id="rId8"/>
    <sheet name="Активы (400)" sheetId="60" state="hidden" r:id="rId9"/>
    <sheet name="Прочие поступления (510)" sheetId="61" state="hidden" r:id="rId10"/>
    <sheet name="Налоги из дохода 180" sheetId="62" state="hidden" r:id="rId11"/>
    <sheet name="211квр 111 (2022)РАЙОН" sheetId="1306" r:id="rId12"/>
    <sheet name="211квр 111 (2023)РАЙОН" sheetId="1307" state="hidden" r:id="rId13"/>
    <sheet name="211квр 111 (2024)РАЙОН" sheetId="1308" state="hidden" r:id="rId14"/>
    <sheet name="211квр 111 (2022)РАЙОН ИФ001" sheetId="1309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r:id="rId23"/>
    <sheet name="213 КВР 119 (2022)Р-Н ИФ001" sheetId="1319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2 (2022)Р-Н ПОДВОЗ" sheetId="1334" state="hidden" r:id="rId29"/>
    <sheet name="222 (2023)Р-Н ПОДВОЗ" sheetId="1781" state="hidden" r:id="rId30"/>
    <sheet name="222 (2024)Р-Н ПОДВОЗ" sheetId="1783" state="hidden" r:id="rId31"/>
    <sheet name="223 КВР 244 (2022)Р-Н" sheetId="1335" r:id="rId32"/>
    <sheet name="223 КВР 244 (2023)Р-Н" sheetId="1336" state="hidden" r:id="rId33"/>
    <sheet name="223 КВР 244 (2024)Р-Н" sheetId="1337" state="hidden" r:id="rId34"/>
    <sheet name="223 КВР 247 (2022)Р-Н" sheetId="1338" r:id="rId35"/>
    <sheet name="223 КВР 247 (2023)Р-Н" sheetId="1339" state="hidden" r:id="rId36"/>
    <sheet name="223 КВР 247 (2024)Р-Н" sheetId="1340" state="hidden" r:id="rId37"/>
    <sheet name="225 (2022)Р-Н (001.10.0000)" sheetId="1341" r:id="rId38"/>
    <sheet name="225 (2023)Р-Н (001.10.0000)" sheetId="1342" state="hidden" r:id="rId39"/>
    <sheet name="225 (2024)Р-Н (001.10.0000)" sheetId="1343" state="hidden" r:id="rId40"/>
    <sheet name="225 (2022)Р-Н (001.11.0000)" sheetId="1344" r:id="rId41"/>
    <sheet name="225 (2023)Р-Н (001.11.0000)" sheetId="1345" state="hidden" r:id="rId42"/>
    <sheet name="225 (2024)Р-Н (001.11.0000)" sheetId="1346" state="hidden" r:id="rId43"/>
    <sheet name="225 (2022)Р-Н (001.12.0000)" sheetId="1347" r:id="rId44"/>
    <sheet name="225 (2023)Р-Н (001.12.0000)" sheetId="1348" state="hidden" r:id="rId45"/>
    <sheet name="225 (2024)Р-Н (001.12.0000)" sheetId="1349" state="hidden" r:id="rId46"/>
    <sheet name="225 (2022)Р-Н" sheetId="1350" r:id="rId47"/>
    <sheet name="225 (2023)Р-Н" sheetId="1351" state="hidden" r:id="rId48"/>
    <sheet name="225 (2024)Р-Н" sheetId="1352" state="hidden" r:id="rId49"/>
    <sheet name="226 (2022)Р-Н" sheetId="1353" r:id="rId50"/>
    <sheet name="226 (2023)Р-Н" sheetId="1354" state="hidden" r:id="rId51"/>
    <sheet name="226 (2024)Р-Н" sheetId="1355" state="hidden" r:id="rId52"/>
    <sheet name="227 (2022)Р-Н" sheetId="1359" state="hidden" r:id="rId53"/>
    <sheet name="228 (2022)Р-Н" sheetId="1362" state="hidden" r:id="rId54"/>
    <sheet name="228 (2024)Р-Н (2)" sheetId="1849" state="hidden" r:id="rId55"/>
    <sheet name="310 (2022)Р-Н (001.04.0001)" sheetId="1363" state="hidden" r:id="rId56"/>
    <sheet name="320 (2022)Р-Н" sheetId="1364" state="hidden" r:id="rId57"/>
    <sheet name="341 (2022)Р-Н" sheetId="1365" state="hidden" r:id="rId58"/>
    <sheet name="343 (2022)Р-Н" sheetId="1369" state="hidden" r:id="rId59"/>
    <sheet name="344 (2022)Р-Н" sheetId="1372" state="hidden" r:id="rId60"/>
    <sheet name="346 (2022)Р-Н" sheetId="1374" r:id="rId61"/>
    <sheet name="347 (2022)Р-Н" sheetId="1375" state="hidden" r:id="rId62"/>
    <sheet name="296(831) (2022)" sheetId="1376" state="hidden" r:id="rId63"/>
    <sheet name="291 зем  (2022)" sheetId="1377" r:id="rId64"/>
    <sheet name="291 зем  (2023)" sheetId="1378" state="hidden" r:id="rId65"/>
    <sheet name="291 зем  (2024)" sheetId="1379" state="hidden" r:id="rId66"/>
    <sheet name="291 им  (2022)" sheetId="1380" r:id="rId67"/>
    <sheet name="291 им  (2023)" sheetId="1381" state="hidden" r:id="rId68"/>
    <sheet name="291 им  (2024)" sheetId="1382" state="hidden" r:id="rId69"/>
    <sheet name="291(852) (2022)" sheetId="1383" state="hidden" r:id="rId70"/>
    <sheet name="291 (853) (2022)" sheetId="1384" state="hidden" r:id="rId71"/>
    <sheet name="292 (853) (2022)" sheetId="1385" state="hidden" r:id="rId72"/>
    <sheet name="295 (853) (2022)" sheetId="1386" state="hidden" r:id="rId73"/>
    <sheet name="211квр 111 (2022)КРАЙ" sheetId="1387" r:id="rId74"/>
    <sheet name="211квр 111 (2023)КРАЙ" sheetId="1388" state="hidden" r:id="rId75"/>
    <sheet name="211квр 111 (2024)КРАЙ" sheetId="1389" state="hidden" r:id="rId76"/>
    <sheet name="211квр 111 (2022)КРАЙ (0703)" sheetId="1784" r:id="rId77"/>
    <sheet name="211квр 111 (2023)КРАЙ (0703)" sheetId="1785" state="hidden" r:id="rId78"/>
    <sheet name="211квр 111 (2024)КРАЙ (0703)" sheetId="1786" state="hidden" r:id="rId79"/>
    <sheet name="264 КВР 111 (2022)КРАЙ" sheetId="1390" state="hidden" r:id="rId80"/>
    <sheet name="266 КВР 111 (2022)КРАЙ" sheetId="1393" r:id="rId81"/>
    <sheet name="266 КВР 111 (2023)КРАЙ" sheetId="1394" state="hidden" r:id="rId82"/>
    <sheet name="266 КВР 111 (2024)КРАЙ" sheetId="1395" state="hidden" r:id="rId83"/>
    <sheet name="266 КВР 111 (2022)КРАЙ (0703)" sheetId="1788" r:id="rId84"/>
    <sheet name="266 КВР 111 (2023)КРАЙ (0703)" sheetId="1789" state="hidden" r:id="rId85"/>
    <sheet name="266 КВР 111 (2024)КРАЙ (0703)" sheetId="1790" state="hidden" r:id="rId86"/>
    <sheet name="212, 226 КВР 112 (2022)КРАЙ" sheetId="1396" r:id="rId87"/>
    <sheet name="212, 226 КВР 112 (2023)КРАЙ" sheetId="1791" state="hidden" r:id="rId88"/>
    <sheet name="212, 226 КВР 112 (2024)КРАЙ" sheetId="1792" state="hidden" r:id="rId89"/>
    <sheet name="266 КВР 112 (2022)КРАЙ" sheetId="1397" state="hidden" r:id="rId90"/>
    <sheet name="226 КВР 113 (2022)КРАЙ" sheetId="1301" state="hidden" r:id="rId91"/>
    <sheet name="213 КВР 119(2022-2024)КРАЙ" sheetId="1400" r:id="rId92"/>
    <sheet name="213 КВР 119(2022) ИФ001" sheetId="1401" state="hidden" r:id="rId93"/>
    <sheet name="213 КВР119(2022-2024)КРАЙ(0703)" sheetId="1787" r:id="rId94"/>
    <sheet name="265 КВР 119 (2022)КРАЙ" sheetId="1409" state="hidden" r:id="rId95"/>
    <sheet name="266 КВР 119 (2022)КРАЙ" sheetId="1410" state="hidden" r:id="rId96"/>
    <sheet name="264 КВР 321 (2022)КРАЙ" sheetId="1411" state="hidden" r:id="rId97"/>
    <sheet name="296(831) (2022)КРАЙ" sheetId="1412" state="hidden" r:id="rId98"/>
    <sheet name="296(831) (2022)КРАЙ (0703)" sheetId="1800" state="hidden" r:id="rId99"/>
    <sheet name="221 (2022)КРАЙ" sheetId="1160" r:id="rId100"/>
    <sheet name="221 (2023)КРАЙ" sheetId="1801" state="hidden" r:id="rId101"/>
    <sheet name="221 (2024)КРАЙ" sheetId="1802" state="hidden" r:id="rId102"/>
    <sheet name="222 (2022)КРАЙ" sheetId="1413" state="hidden" r:id="rId103"/>
    <sheet name="222 (2023)КРАЙ" sheetId="1803" state="hidden" r:id="rId104"/>
    <sheet name="222 (2024)КРАЙ" sheetId="1804" state="hidden" r:id="rId105"/>
    <sheet name="225 (2022)КРАЙ" sheetId="1414" r:id="rId106"/>
    <sheet name="225 (2023)КРАЙ" sheetId="1415" state="hidden" r:id="rId107"/>
    <sheet name="225 (2024)КРАЙ" sheetId="1416" state="hidden" r:id="rId108"/>
    <sheet name="226 (2022)КРАЙ" sheetId="1417" r:id="rId109"/>
    <sheet name="226 (2023)КРАЙ" sheetId="1418" state="hidden" r:id="rId110"/>
    <sheet name="226 (2024)КРАЙ" sheetId="1419" state="hidden" r:id="rId111"/>
    <sheet name="310 (2022)КРАЙ" sheetId="1420" r:id="rId112"/>
    <sheet name="310 (2023)КРАЙ" sheetId="1421" state="hidden" r:id="rId113"/>
    <sheet name="310 (2024)КРАЙ" sheetId="1422" state="hidden" r:id="rId114"/>
    <sheet name="320 (2022)КРАЙ" sheetId="1423" state="hidden" r:id="rId115"/>
    <sheet name="341 (2022)КРАЙ" sheetId="1424" state="hidden" r:id="rId116"/>
    <sheet name="345 (2022)КРАЙ" sheetId="1425" state="hidden" r:id="rId117"/>
    <sheet name="346 (2022)КРАЙ" sheetId="1426" r:id="rId118"/>
    <sheet name="346 (2023)КРАЙ" sheetId="1427" state="hidden" r:id="rId119"/>
    <sheet name="346 (2024)КРАЙ" sheetId="1428" state="hidden" r:id="rId120"/>
    <sheet name="349 (2022)КРАЙ" sheetId="1429" r:id="rId121"/>
    <sheet name="349 (2023)КРАЙ" sheetId="1805" state="hidden" r:id="rId122"/>
    <sheet name="349 (2024)КРАЙ" sheetId="1806" state="hidden" r:id="rId123"/>
    <sheet name="344 (2021)ВНЕБ, 120Д" sheetId="1848" r:id="rId124"/>
    <sheet name="223 КВР 244 (2022)ВНЕБ, 130Д" sheetId="1506" r:id="rId125"/>
    <sheet name="223 КВР 244 (2023)ВНЕБ, 130Д" sheetId="1507" state="hidden" r:id="rId126"/>
    <sheet name="223 КВР 244 (2024)ВНЕБ, 130Д" sheetId="1508" state="hidden" r:id="rId127"/>
    <sheet name="223 КВР 247 (2022)ВНЕБ, 130Д" sheetId="1509" r:id="rId128"/>
    <sheet name="223 КВР 247 (2023)ВНЕБ, 130Д" sheetId="1510" state="hidden" r:id="rId129"/>
    <sheet name="223 КВР 247 (2024)ВНЕБ, 130Д" sheetId="1511" state="hidden" r:id="rId130"/>
    <sheet name="225 (2022)ВНЕБ, 140Д" sheetId="1614" state="hidden" r:id="rId131"/>
    <sheet name="226 (2022)ВНЕБ, 140Д" sheetId="1615" state="hidden" r:id="rId132"/>
    <sheet name="228 (2022)ВНЕБ, 140Д" sheetId="1617" state="hidden" r:id="rId133"/>
    <sheet name="310 (2022)ВНЕБ, 140Д" sheetId="1618" state="hidden" r:id="rId134"/>
    <sheet name="346 (2022)ВНЕБ, 140Д" sheetId="1625" state="hidden" r:id="rId135"/>
    <sheet name="223 КВР 244 (2022)ВНЕБ, 150Д" sheetId="1653" state="hidden" r:id="rId136"/>
    <sheet name="223 КВР 247 (2022)ВНЕБ, 150Д" sheetId="1656" state="hidden" r:id="rId137"/>
    <sheet name="225 (2022)ВНЕБ, 150Д" sheetId="1659" r:id="rId138"/>
    <sheet name="226 (2022)ВНЕБ, 150Д" sheetId="1662" state="hidden" r:id="rId139"/>
    <sheet name="226 (2023)ВНЕБ, 150Д" sheetId="1663" state="hidden" r:id="rId140"/>
    <sheet name="226 (2024)ВНЕБ, 150Д" sheetId="1664" state="hidden" r:id="rId141"/>
    <sheet name="310 (2022)ВНЕБ, 150Д" sheetId="1667" r:id="rId142"/>
    <sheet name="346 (2022)ВНЕБ, 150Д" sheetId="1680" state="hidden" r:id="rId143"/>
    <sheet name="225 (2022)ВНЕБ, 400Д" sheetId="1704" state="hidden" r:id="rId144"/>
    <sheet name="226 (2022)ВНЕБ, 400Д" sheetId="1705" state="hidden" r:id="rId145"/>
    <sheet name="228 (2022)ВНЕБ, 400Д" sheetId="1707" state="hidden" r:id="rId146"/>
    <sheet name="310 (2022)ВНЕБ, 400Д" sheetId="1708" state="hidden" r:id="rId147"/>
    <sheet name="346 (2022)ВНЕБ, 400Д" sheetId="1715" state="hidden" r:id="rId148"/>
    <sheet name="226 (2022)020.00.0007 КРУГЛОСУТ" sheetId="1741" r:id="rId149"/>
    <sheet name="226 (2023)020.00.0007 КРУГЛ" sheetId="1835" state="hidden" r:id="rId150"/>
    <sheet name="226 (2024)020.00.0007 КРУГЛ" sheetId="1836" state="hidden" r:id="rId151"/>
    <sheet name="классное 211 (2022)500.02.0006" sheetId="1061" r:id="rId152"/>
    <sheet name="классное 211 (2023)500.02.0006" sheetId="1062" state="hidden" r:id="rId153"/>
    <sheet name="классное 211 (2024)500.02.0006" sheetId="1063" state="hidden" r:id="rId154"/>
    <sheet name="классное 266 (2022)500.02.0006" sheetId="1242" r:id="rId155"/>
    <sheet name="классное 266 (2023)500.02.0006" sheetId="1243" state="hidden" r:id="rId156"/>
    <sheet name="классное 266 (2024)500.02.0006" sheetId="1244" state="hidden" r:id="rId157"/>
    <sheet name="классное 213(2022-2024)" sheetId="1064" r:id="rId158"/>
    <sheet name="226 (2022)020.00.0001 5руб" sheetId="1832" r:id="rId159"/>
    <sheet name="226 (2023)020.00.0001 5руб" sheetId="1833" state="hidden" r:id="rId160"/>
    <sheet name="226 (2024)020.00.0001 5руб" sheetId="1177" state="hidden" r:id="rId161"/>
    <sheet name="226 (2022)500.02.0001 10 руб." sheetId="1183" r:id="rId162"/>
    <sheet name="226 (2023)500.02.0001 10 руб." sheetId="1184" state="hidden" r:id="rId163"/>
    <sheet name="226 (2024)500.02.0001 10 руб." sheetId="1186" state="hidden" r:id="rId164"/>
    <sheet name="226 (2022)020.00.0015 ГП(10210)" sheetId="1188" r:id="rId165"/>
    <sheet name="226 (2022)020.00.0023Инв(10210)" sheetId="1816" state="hidden" r:id="rId166"/>
    <sheet name="226(2022)020.00.0028Гор.пит(РБ)" sheetId="1200" r:id="rId167"/>
    <sheet name="226(2023)020.00.0028Гор.пит(РБ)" sheetId="1189" state="hidden" r:id="rId168"/>
    <sheet name="226(2024)020.00.0028Гор.пит(РБ)" sheetId="1190" state="hidden" r:id="rId169"/>
    <sheet name="226(2022)500.02.0005Гор.пит(ФБ)" sheetId="1191" r:id="rId170"/>
    <sheet name="226(2023)500.02.0005Гор.пит(ФБ)" sheetId="1192" state="hidden" r:id="rId171"/>
    <sheet name="226(2024)500.02.0005Гор.пит(ФБ)" sheetId="1193" state="hidden" r:id="rId172"/>
    <sheet name="226(2022)500.02.0005Гор.пит(КБ)" sheetId="1194" r:id="rId173"/>
    <sheet name="226(2023)500.02.0005Гор.пит(КБ)" sheetId="1195" state="hidden" r:id="rId174"/>
    <sheet name="226(2024)500.02.0005Гор.пит(КБ)" sheetId="1196" state="hidden" r:id="rId175"/>
    <sheet name="226(2022)020.00.0022 ОВЗ (РБ)" sheetId="1834" r:id="rId176"/>
    <sheet name="226(2023)020.00.0022 ОВЗ (РБ)" sheetId="1818" state="hidden" r:id="rId177"/>
    <sheet name="226(2024)020.00.0022 ОВЗ(РБ)" sheetId="1819" state="hidden" r:id="rId178"/>
    <sheet name="226(2022)500.02.0004 ОВЗ (КБ)" sheetId="1820" r:id="rId179"/>
    <sheet name="226(2023)500.02.0004 ОВЗ (КБ)" sheetId="1821" state="hidden" r:id="rId180"/>
    <sheet name="226(2024)500.02.0004 ОВЗ (КБ)" sheetId="1822" state="hidden" r:id="rId181"/>
    <sheet name="262 (2022)020.00.0022 ОВЗ (РБ) " sheetId="1823" r:id="rId182"/>
    <sheet name="262 (2023)020.00.0022 ОВЗ(РБ)" sheetId="1824" state="hidden" r:id="rId183"/>
    <sheet name="262 (2024)020.00.0022 ОВЗ (РБ )" sheetId="1825" state="hidden" r:id="rId184"/>
    <sheet name="262 (2022)500.02.0004 ОВЗ (КБ)" sheetId="1826" r:id="rId185"/>
    <sheet name="262 (2023)500.02.0004 ОВЗ (КБ)" sheetId="1827" state="hidden" r:id="rId186"/>
    <sheet name="262 (2024)500.02.0004 ОВЗ (КБ)" sheetId="1831" state="hidden" r:id="rId187"/>
    <sheet name="226(2022)500.02.0007 Инвал (КБ)" sheetId="1828" state="hidden" r:id="rId188"/>
    <sheet name="226(2023)500.02.0007 Инвал (КБ)" sheetId="1829" state="hidden" r:id="rId189"/>
    <sheet name="226(2024)500.02.0007 Инвал (КБ)" sheetId="1830" state="hidden" r:id="rId190"/>
    <sheet name="226 КВР 113 (2022)500.02.000ЕГЭ" sheetId="1837" r:id="rId191"/>
    <sheet name="226 КВР 113 (2023)500.02.00ЕГЭ" sheetId="1839" state="hidden" r:id="rId192"/>
    <sheet name="226 КВР 113 (2024)500.02.00ЕГЭ" sheetId="1840" state="hidden" r:id="rId193"/>
    <sheet name="226 КВР 119 (2022)ЕГЭ" sheetId="1838" r:id="rId194"/>
    <sheet name="226 КВР 119 (2023)ЕГЭ" sheetId="1841" state="hidden" r:id="rId195"/>
    <sheet name="226 КВР 119 (2024)ЕГЭ" sheetId="1842" state="hidden" r:id="rId196"/>
    <sheet name="226 (2022)020.00.0003 ЛагерьЛТО" sheetId="1211" r:id="rId197"/>
    <sheet name="226 (2023)020.00.0003 ЛагерьЛТО" sheetId="1843" state="hidden" r:id="rId198"/>
    <sheet name="226 (2024)020.00.0003 ЛагерьЛТО" sheetId="1844" state="hidden" r:id="rId199"/>
    <sheet name="226(2022)020.00.0034Лагерь(мед)" sheetId="1212" r:id="rId200"/>
    <sheet name="226(2023)020.00.0034Лагерь(мед)" sheetId="1845" state="hidden" r:id="rId201"/>
    <sheet name="226(2024)020.00.0034Лагерь(мед)" sheetId="1846" state="hidden" r:id="rId202"/>
    <sheet name="226 (2022)500.05.0002 ЛагерьЛДП" sheetId="1214" r:id="rId203"/>
    <sheet name="226 (2023)500.05.0002 ЛагерьЛДП" sheetId="1215" state="hidden" r:id="rId204"/>
    <sheet name="226 (2024)500.05.0002 ЛагерьЛДП" sheetId="1216" state="hidden" r:id="rId205"/>
    <sheet name="267 ЛЬГОТЫ (112) (2022)" sheetId="1742" r:id="rId206"/>
    <sheet name="267 ЛЬГОТЫ (112) (2023)" sheetId="1743" state="hidden" r:id="rId207"/>
    <sheet name="267 ЛЬГОТЫ (112) (2024)" sheetId="1744" state="hidden" r:id="rId208"/>
    <sheet name="265 ЛЬГОТЫ (321) (2022)" sheetId="1745" r:id="rId209"/>
    <sheet name="265 ЛЬГОТЫ (321) (2023)" sheetId="1746" state="hidden" r:id="rId210"/>
    <sheet name="265 ЛЬГОТЫ (321) (2024)" sheetId="1747" state="hidden" r:id="rId211"/>
    <sheet name="225 (2022)005.00.0000 ЗСК" sheetId="1809" state="hidden" r:id="rId212"/>
    <sheet name="226 (2022)005.00.0000 ЗСК" sheetId="1810" state="hidden" r:id="rId213"/>
    <sheet name="228 (2022)005.00.0000 ЗСК" sheetId="1811" state="hidden" r:id="rId214"/>
    <sheet name="310 (2022)005.00.0000 ЗСК" sheetId="1812" r:id="rId215"/>
    <sheet name="346 (2022)005.00.0000 ЗСК" sheetId="1813" state="hidden" r:id="rId216"/>
    <sheet name="310 (2022)020.00.0013 АВТОГОРОД" sheetId="1748" state="hidden" r:id="rId217"/>
    <sheet name="310 (2022)500.03.0001 АВТОГОРОД" sheetId="1749" state="hidden" r:id="rId218"/>
    <sheet name="225 (2022)060.00.0004" sheetId="1750" state="hidden" r:id="rId219"/>
    <sheet name="226 (2022)060.00.0005" sheetId="1751" state="hidden" r:id="rId220"/>
    <sheet name="228 (2022)060.00.0006" sheetId="1752" state="hidden" r:id="rId221"/>
    <sheet name="225 (2022)500.03.0002" sheetId="1753" state="hidden" r:id="rId222"/>
    <sheet name="226 (2022)500.03.0002" sheetId="1754" state="hidden" r:id="rId223"/>
    <sheet name="228 (2022)500.03.0002" sheetId="1755" state="hidden" r:id="rId224"/>
    <sheet name="310 (2022)020.00.0010 НАРКОНЕТ" sheetId="1814" state="hidden" r:id="rId225"/>
    <sheet name="346 (2022)020.00.0010 НАРКОНЕТ" sheetId="1815" state="hidden" r:id="rId226"/>
    <sheet name="226 (2022) 003.01.0060" sheetId="1847" r:id="rId227"/>
    <sheet name="226 (2022)003.01.0037" sheetId="1851" r:id="rId228"/>
    <sheet name="226 (2022)020.00.0035" sheetId="1857" r:id="rId229"/>
    <sheet name="228 (2022)020.00.0036" sheetId="1853" r:id="rId230"/>
    <sheet name="228 (2022)020.00.0019" sheetId="1854" r:id="rId231"/>
    <sheet name="226 (2022)020.00.0019" sheetId="1852" r:id="rId232"/>
    <sheet name="345 (2022)020.00.0019" sheetId="1373" r:id="rId233"/>
    <sheet name="346 (2022)020.00.0019" sheetId="1855" r:id="rId234"/>
    <sheet name="225 (2022)020.00.0019" sheetId="1856" r:id="rId235"/>
    <sheet name="310 (2022)020.00.0019" sheetId="1850" r:id="rId236"/>
    <sheet name="225 (2022)003.01.0072" sheetId="1858" r:id="rId237"/>
    <sheet name="ДЛЯ ТАЛИСМАНА" sheetId="1302" r:id="rId238"/>
  </sheets>
  <definedNames>
    <definedName name="_xlnm._FilterDatabase" localSheetId="73" hidden="1">'211квр 111 (2022)КРАЙ'!$A$11:$I$34</definedName>
    <definedName name="_xlnm._FilterDatabase" localSheetId="76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74" hidden="1">'211квр 111 (2023)КРАЙ'!$A$11:$L$22</definedName>
    <definedName name="_xlnm._FilterDatabase" localSheetId="77" hidden="1">'211квр 111 (2023)КРАЙ (0703)'!$A$11:$L$22</definedName>
    <definedName name="_xlnm._FilterDatabase" localSheetId="12" hidden="1">'211квр 111 (2023)РАЙОН'!$A$17:$L$28</definedName>
    <definedName name="_xlnm._FilterDatabase" localSheetId="75" hidden="1">'211квр 111 (2024)КРАЙ'!$A$11:$L$22</definedName>
    <definedName name="_xlnm._FilterDatabase" localSheetId="78" hidden="1">'211квр 111 (2024)КРАЙ (0703)'!$A$11:$L$22</definedName>
    <definedName name="_xlnm._FilterDatabase" localSheetId="13" hidden="1">'211квр 111 (2024)РАЙОН'!$A$17:$L$28</definedName>
    <definedName name="_xlnm._FilterDatabase" localSheetId="237" hidden="1">'ДЛЯ ТАЛИСМАНА'!$A$8:$V$770</definedName>
    <definedName name="_xlnm._FilterDatabase" localSheetId="0" hidden="1">'Раздел 1'!$A$29:$Y$780</definedName>
    <definedName name="_xlnm._FilterDatabase" localSheetId="1" hidden="1">'Раздел 2'!$A$5:$I$104</definedName>
    <definedName name="Z_01375089_AE65_4DC1_9513_2C30632EA250_.wvu.FilterData" localSheetId="73">'211квр 111 (2022)КРАЙ'!$A$11:$I$34</definedName>
    <definedName name="Z_01375089_AE65_4DC1_9513_2C30632EA250_.wvu.FilterData" localSheetId="76">'211квр 111 (2022)КРАЙ (0703)'!$A$11:$I$34</definedName>
    <definedName name="Z_01375089_AE65_4DC1_9513_2C30632EA250_.wvu.FilterData" localSheetId="11">'211квр 111 (2022)РАЙОН'!$A$17:$L$28</definedName>
    <definedName name="Z_01375089_AE65_4DC1_9513_2C30632EA250_.wvu.FilterData" localSheetId="14">'211квр 111 (2022)РАЙОН ИФ001'!$A$17:$L$28</definedName>
    <definedName name="Z_01375089_AE65_4DC1_9513_2C30632EA250_.wvu.FilterData" localSheetId="74">'211квр 111 (2023)КРАЙ'!$A$11:$L$22</definedName>
    <definedName name="Z_01375089_AE65_4DC1_9513_2C30632EA250_.wvu.FilterData" localSheetId="77">'211квр 111 (2023)КРАЙ (0703)'!$A$11:$L$22</definedName>
    <definedName name="Z_01375089_AE65_4DC1_9513_2C30632EA250_.wvu.FilterData" localSheetId="12">'211квр 111 (2023)РАЙОН'!$A$17:$L$28</definedName>
    <definedName name="Z_01375089_AE65_4DC1_9513_2C30632EA250_.wvu.FilterData" localSheetId="75">'211квр 111 (2024)КРАЙ'!$A$11:$L$22</definedName>
    <definedName name="Z_01375089_AE65_4DC1_9513_2C30632EA250_.wvu.FilterData" localSheetId="78">'211квр 111 (2024)КРАЙ (0703)'!$A$11:$L$22</definedName>
    <definedName name="Z_01375089_AE65_4DC1_9513_2C30632EA250_.wvu.FilterData" localSheetId="13">'211квр 111 (2024)РАЙОН'!$A$17:$L$28</definedName>
    <definedName name="Z_07D5C584_A975_48AB_93E9_9C972ECB91CE_.wvu.Rows" localSheetId="236">'225 (2022)003.01.0072'!$A$19:$IV$20,'225 (2022)003.01.0072'!$A$29:$IV$33</definedName>
    <definedName name="Z_07D5C584_A975_48AB_93E9_9C972ECB91CE_.wvu.Rows" localSheetId="211">'225 (2022)005.00.0000 ЗСК'!$A$38:$IV$40,'225 (2022)005.00.0000 ЗСК'!$A$49:$IV$57</definedName>
    <definedName name="Z_07D5C584_A975_48AB_93E9_9C972ECB91CE_.wvu.Rows" localSheetId="234">'225 (2022)020.00.0019'!$A$19:$IV$20,'225 (2022)020.00.0019'!$A$29:$IV$33</definedName>
    <definedName name="Z_07D5C584_A975_48AB_93E9_9C972ECB91CE_.wvu.Rows" localSheetId="218">'225 (2022)060.00.0004'!$A$38:$IV$40,'225 (2022)060.00.0004'!$A$49:$IV$57</definedName>
    <definedName name="Z_07D5C584_A975_48AB_93E9_9C972ECB91CE_.wvu.Rows" localSheetId="221">'225 (2022)500.03.0002'!$A$38:$IV$40,'225 (2022)500.03.0002'!$A$49:$IV$57</definedName>
    <definedName name="Z_07D5C584_A975_48AB_93E9_9C972ECB91CE_.wvu.Rows" localSheetId="130">'225 (2022)ВНЕБ, 140Д'!$A$35:$IV$35,'225 (2022)ВНЕБ, 140Д'!$A$44:$IV$49</definedName>
    <definedName name="Z_07D5C584_A975_48AB_93E9_9C972ECB91CE_.wvu.Rows" localSheetId="137">'225 (2022)ВНЕБ, 150Д'!$A$35:$IV$35,'225 (2022)ВНЕБ, 150Д'!$A$44:$IV$49</definedName>
    <definedName name="Z_07D5C584_A975_48AB_93E9_9C972ECB91CE_.wvu.Rows" localSheetId="143">'225 (2022)ВНЕБ, 400Д'!$A$35:$IV$35,'225 (2022)ВНЕБ, 400Д'!$A$44:$IV$49</definedName>
    <definedName name="Z_07D5C584_A975_48AB_93E9_9C972ECB91CE_.wvu.Rows" localSheetId="105">'225 (2022)КРАЙ'!$A$19:$IV$20,'225 (2022)КРАЙ'!$A$29:$IV$33</definedName>
    <definedName name="Z_07D5C584_A975_48AB_93E9_9C972ECB91CE_.wvu.Rows" localSheetId="46">'225 (2022)Р-Н'!$A$39:$IV$39,'225 (2022)Р-Н'!$A$48:$IV$53</definedName>
    <definedName name="Z_07D5C584_A975_48AB_93E9_9C972ECB91CE_.wvu.Rows" localSheetId="37">'225 (2022)Р-Н (001.10.0000)'!$A$20:$IV$20,'225 (2022)Р-Н (001.10.0000)'!$A$25:$IV$30</definedName>
    <definedName name="Z_07D5C584_A975_48AB_93E9_9C972ECB91CE_.wvu.Rows" localSheetId="40">'225 (2022)Р-Н (001.11.0000)'!$A$20:$IV$20,'225 (2022)Р-Н (001.11.0000)'!$A$25:$IV$30</definedName>
    <definedName name="Z_07D5C584_A975_48AB_93E9_9C972ECB91CE_.wvu.Rows" localSheetId="43">'225 (2022)Р-Н (001.12.0000)'!$A$20:$IV$20,'225 (2022)Р-Н (001.12.0000)'!$A$25:$IV$30</definedName>
    <definedName name="Z_07D5C584_A975_48AB_93E9_9C972ECB91CE_.wvu.Rows" localSheetId="47">'225 (2023)Р-Н'!$A$38:$IP$38,'225 (2023)Р-Н'!$A$47:$IP$52</definedName>
    <definedName name="Z_07D5C584_A975_48AB_93E9_9C972ECB91CE_.wvu.Rows" localSheetId="38">'225 (2023)Р-Н (001.10.0000)'!$A$19:$IO$19,'225 (2023)Р-Н (001.10.0000)'!$A$24:$IO$29</definedName>
    <definedName name="Z_07D5C584_A975_48AB_93E9_9C972ECB91CE_.wvu.Rows" localSheetId="41">'225 (2023)Р-Н (001.11.0000)'!$A$19:$IO$19,'225 (2023)Р-Н (001.11.0000)'!$A$24:$IO$29</definedName>
    <definedName name="Z_07D5C584_A975_48AB_93E9_9C972ECB91CE_.wvu.Rows" localSheetId="44">'225 (2023)Р-Н (001.12.0000)'!$A$19:$IO$19,'225 (2023)Р-Н (001.12.0000)'!$A$24:$IO$29</definedName>
    <definedName name="Z_07D5C584_A975_48AB_93E9_9C972ECB91CE_.wvu.Rows" localSheetId="48">'225 (2024)Р-Н'!$A$38:$IP$38,'225 (2024)Р-Н'!$A$47:$IP$52</definedName>
    <definedName name="Z_07D5C584_A975_48AB_93E9_9C972ECB91CE_.wvu.Rows" localSheetId="39">'225 (2024)Р-Н (001.10.0000)'!$A$19:$IO$19,'225 (2024)Р-Н (001.10.0000)'!$A$24:$IO$29</definedName>
    <definedName name="Z_07D5C584_A975_48AB_93E9_9C972ECB91CE_.wvu.Rows" localSheetId="42">'225 (2024)Р-Н (001.11.0000)'!$A$19:$IO$19,'225 (2024)Р-Н (001.11.0000)'!$A$24:$IO$29</definedName>
    <definedName name="Z_07D5C584_A975_48AB_93E9_9C972ECB91CE_.wvu.Rows" localSheetId="45">'225 (2024)Р-Н (001.12.0000)'!$A$19:$IO$19,'225 (2024)Р-Н (001.12.0000)'!$A$24:$IO$29</definedName>
    <definedName name="Z_09C91D7D_E985_436D_B32E_19D975B6EF73_.wvu.PrintArea" localSheetId="236">'225 (2022)003.01.0072'!$A$1:$F$74</definedName>
    <definedName name="Z_09C91D7D_E985_436D_B32E_19D975B6EF73_.wvu.PrintArea" localSheetId="211">'225 (2022)005.00.0000 ЗСК'!$A$1:$F$89</definedName>
    <definedName name="Z_09C91D7D_E985_436D_B32E_19D975B6EF73_.wvu.PrintArea" localSheetId="234">'225 (2022)020.00.0019'!$A$1:$F$74</definedName>
    <definedName name="Z_09C91D7D_E985_436D_B32E_19D975B6EF73_.wvu.PrintArea" localSheetId="218">'225 (2022)060.00.0004'!$A$1:$F$89</definedName>
    <definedName name="Z_09C91D7D_E985_436D_B32E_19D975B6EF73_.wvu.PrintArea" localSheetId="221">'225 (2022)500.03.0002'!$A$1:$F$89</definedName>
    <definedName name="Z_09C91D7D_E985_436D_B32E_19D975B6EF73_.wvu.PrintArea" localSheetId="130">'225 (2022)ВНЕБ, 140Д'!$A$1:$F$135</definedName>
    <definedName name="Z_09C91D7D_E985_436D_B32E_19D975B6EF73_.wvu.PrintArea" localSheetId="137">'225 (2022)ВНЕБ, 150Д'!$A$1:$F$135</definedName>
    <definedName name="Z_09C91D7D_E985_436D_B32E_19D975B6EF73_.wvu.PrintArea" localSheetId="143">'225 (2022)ВНЕБ, 400Д'!$A$1:$F$135</definedName>
    <definedName name="Z_09C91D7D_E985_436D_B32E_19D975B6EF73_.wvu.PrintArea" localSheetId="105">'225 (2022)КРАЙ'!$A$1:$F$74</definedName>
    <definedName name="Z_09C91D7D_E985_436D_B32E_19D975B6EF73_.wvu.PrintArea" localSheetId="46">'225 (2022)Р-Н'!$A$1:$F$151</definedName>
    <definedName name="Z_09C91D7D_E985_436D_B32E_19D975B6EF73_.wvu.PrintArea" localSheetId="37">'225 (2022)Р-Н (001.10.0000)'!$A$1:$F$62</definedName>
    <definedName name="Z_09C91D7D_E985_436D_B32E_19D975B6EF73_.wvu.PrintArea" localSheetId="40">'225 (2022)Р-Н (001.11.0000)'!$A$1:$F$62</definedName>
    <definedName name="Z_09C91D7D_E985_436D_B32E_19D975B6EF73_.wvu.PrintArea" localSheetId="43">'225 (2022)Р-Н (001.12.0000)'!$A$1:$F$62</definedName>
    <definedName name="Z_09C91D7D_E985_436D_B32E_19D975B6EF73_.wvu.PrintArea" localSheetId="106">'225 (2023)КРАЙ'!$A$1:$F$45</definedName>
    <definedName name="Z_09C91D7D_E985_436D_B32E_19D975B6EF73_.wvu.PrintArea" localSheetId="47">'225 (2023)Р-Н'!$A$1:$F$76</definedName>
    <definedName name="Z_09C91D7D_E985_436D_B32E_19D975B6EF73_.wvu.PrintArea" localSheetId="38">'225 (2023)Р-Н (001.10.0000)'!$A$1:$F$35</definedName>
    <definedName name="Z_09C91D7D_E985_436D_B32E_19D975B6EF73_.wvu.PrintArea" localSheetId="41">'225 (2023)Р-Н (001.11.0000)'!$A$1:$F$35</definedName>
    <definedName name="Z_09C91D7D_E985_436D_B32E_19D975B6EF73_.wvu.PrintArea" localSheetId="44">'225 (2023)Р-Н (001.12.0000)'!$A$1:$F$35</definedName>
    <definedName name="Z_09C91D7D_E985_436D_B32E_19D975B6EF73_.wvu.PrintArea" localSheetId="107">'225 (2024)КРАЙ'!$A$1:$F$45</definedName>
    <definedName name="Z_09C91D7D_E985_436D_B32E_19D975B6EF73_.wvu.PrintArea" localSheetId="48">'225 (2024)Р-Н'!$A$1:$F$76</definedName>
    <definedName name="Z_09C91D7D_E985_436D_B32E_19D975B6EF73_.wvu.PrintArea" localSheetId="39">'225 (2024)Р-Н (001.10.0000)'!$A$1:$F$35</definedName>
    <definedName name="Z_09C91D7D_E985_436D_B32E_19D975B6EF73_.wvu.PrintArea" localSheetId="42">'225 (2024)Р-Н (001.11.0000)'!$A$1:$F$35</definedName>
    <definedName name="Z_09C91D7D_E985_436D_B32E_19D975B6EF73_.wvu.PrintArea" localSheetId="45">'225 (2024)Р-Н (001.12.0000)'!$A$1:$F$35</definedName>
    <definedName name="Z_09C91D7D_E985_436D_B32E_19D975B6EF73_.wvu.Rows" localSheetId="236">'225 (2022)003.01.0072'!$A$19:$IV$20,'225 (2022)003.01.0072'!$A$29:$IV$33</definedName>
    <definedName name="Z_09C91D7D_E985_436D_B32E_19D975B6EF73_.wvu.Rows" localSheetId="211">'225 (2022)005.00.0000 ЗСК'!$A$38:$IV$40,'225 (2022)005.00.0000 ЗСК'!$A$49:$IV$57</definedName>
    <definedName name="Z_09C91D7D_E985_436D_B32E_19D975B6EF73_.wvu.Rows" localSheetId="234">'225 (2022)020.00.0019'!$A$19:$IV$20,'225 (2022)020.00.0019'!$A$29:$IV$33</definedName>
    <definedName name="Z_09C91D7D_E985_436D_B32E_19D975B6EF73_.wvu.Rows" localSheetId="218">'225 (2022)060.00.0004'!$A$38:$IV$40,'225 (2022)060.00.0004'!$A$49:$IV$57</definedName>
    <definedName name="Z_09C91D7D_E985_436D_B32E_19D975B6EF73_.wvu.Rows" localSheetId="221">'225 (2022)500.03.0002'!$A$38:$IV$40,'225 (2022)500.03.0002'!$A$49:$IV$57</definedName>
    <definedName name="Z_09C91D7D_E985_436D_B32E_19D975B6EF73_.wvu.Rows" localSheetId="130">'225 (2022)ВНЕБ, 140Д'!$A$35:$IV$35,'225 (2022)ВНЕБ, 140Д'!$A$44:$IV$49</definedName>
    <definedName name="Z_09C91D7D_E985_436D_B32E_19D975B6EF73_.wvu.Rows" localSheetId="137">'225 (2022)ВНЕБ, 150Д'!$A$35:$IV$35,'225 (2022)ВНЕБ, 150Д'!$A$44:$IV$49</definedName>
    <definedName name="Z_09C91D7D_E985_436D_B32E_19D975B6EF73_.wvu.Rows" localSheetId="143">'225 (2022)ВНЕБ, 400Д'!$A$35:$IV$35,'225 (2022)ВНЕБ, 400Д'!$A$44:$IV$49</definedName>
    <definedName name="Z_09C91D7D_E985_436D_B32E_19D975B6EF73_.wvu.Rows" localSheetId="105">'225 (2022)КРАЙ'!$A$19:$IV$20,'225 (2022)КРАЙ'!$A$29:$IV$33</definedName>
    <definedName name="Z_09C91D7D_E985_436D_B32E_19D975B6EF73_.wvu.Rows" localSheetId="46">'225 (2022)Р-Н'!$A$39:$IV$39,'225 (2022)Р-Н'!$A$48:$IV$53</definedName>
    <definedName name="Z_09C91D7D_E985_436D_B32E_19D975B6EF73_.wvu.Rows" localSheetId="37">'225 (2022)Р-Н (001.10.0000)'!$A$20:$IV$20,'225 (2022)Р-Н (001.10.0000)'!$A$25:$IV$30</definedName>
    <definedName name="Z_09C91D7D_E985_436D_B32E_19D975B6EF73_.wvu.Rows" localSheetId="40">'225 (2022)Р-Н (001.11.0000)'!$A$20:$IV$20,'225 (2022)Р-Н (001.11.0000)'!$A$25:$IV$30</definedName>
    <definedName name="Z_09C91D7D_E985_436D_B32E_19D975B6EF73_.wvu.Rows" localSheetId="43">'225 (2022)Р-Н (001.12.0000)'!$A$20:$IV$20,'225 (2022)Р-Н (001.12.0000)'!$A$25:$IV$30</definedName>
    <definedName name="Z_09C91D7D_E985_436D_B32E_19D975B6EF73_.wvu.Rows" localSheetId="47">'225 (2023)Р-Н'!$A$38:$IP$38,'225 (2023)Р-Н'!$A$47:$IP$52</definedName>
    <definedName name="Z_09C91D7D_E985_436D_B32E_19D975B6EF73_.wvu.Rows" localSheetId="38">'225 (2023)Р-Н (001.10.0000)'!$A$19:$IO$19,'225 (2023)Р-Н (001.10.0000)'!$A$24:$IO$29</definedName>
    <definedName name="Z_09C91D7D_E985_436D_B32E_19D975B6EF73_.wvu.Rows" localSheetId="41">'225 (2023)Р-Н (001.11.0000)'!$A$19:$IO$19,'225 (2023)Р-Н (001.11.0000)'!$A$24:$IO$29</definedName>
    <definedName name="Z_09C91D7D_E985_436D_B32E_19D975B6EF73_.wvu.Rows" localSheetId="44">'225 (2023)Р-Н (001.12.0000)'!$A$19:$IO$19,'225 (2023)Р-Н (001.12.0000)'!$A$24:$IO$29</definedName>
    <definedName name="Z_09C91D7D_E985_436D_B32E_19D975B6EF73_.wvu.Rows" localSheetId="48">'225 (2024)Р-Н'!$A$38:$IP$38,'225 (2024)Р-Н'!$A$47:$IP$52</definedName>
    <definedName name="Z_09C91D7D_E985_436D_B32E_19D975B6EF73_.wvu.Rows" localSheetId="39">'225 (2024)Р-Н (001.10.0000)'!$A$19:$IO$19,'225 (2024)Р-Н (001.10.0000)'!$A$24:$IO$29</definedName>
    <definedName name="Z_09C91D7D_E985_436D_B32E_19D975B6EF73_.wvu.Rows" localSheetId="42">'225 (2024)Р-Н (001.11.0000)'!$A$19:$IO$19,'225 (2024)Р-Н (001.11.0000)'!$A$24:$IO$29</definedName>
    <definedName name="Z_09C91D7D_E985_436D_B32E_19D975B6EF73_.wvu.Rows" localSheetId="45">'225 (2024)Р-Н (001.12.0000)'!$A$19:$IO$19,'225 (2024)Р-Н (001.12.0000)'!$A$24:$IO$29</definedName>
    <definedName name="Z_25A9E3CF_25BD_40A8_8E4C_817A1045A4D2_.wvu.PrintArea" localSheetId="124">'223 КВР 244 (2022)ВНЕБ, 130Д'!$A$1:$E$33</definedName>
    <definedName name="Z_25A9E3CF_25BD_40A8_8E4C_817A1045A4D2_.wvu.PrintArea" localSheetId="135">'223 КВР 244 (2022)ВНЕБ, 150Д'!$A$1:$E$33</definedName>
    <definedName name="Z_25A9E3CF_25BD_40A8_8E4C_817A1045A4D2_.wvu.PrintArea" localSheetId="31">'223 КВР 244 (2022)Р-Н'!$A$1:$E$41</definedName>
    <definedName name="Z_25A9E3CF_25BD_40A8_8E4C_817A1045A4D2_.wvu.PrintArea" localSheetId="125">'223 КВР 244 (2023)ВНЕБ, 130Д'!$A$1:$E$23</definedName>
    <definedName name="Z_25A9E3CF_25BD_40A8_8E4C_817A1045A4D2_.wvu.PrintArea" localSheetId="32">'223 КВР 244 (2023)Р-Н'!$A$1:$E$23</definedName>
    <definedName name="Z_25A9E3CF_25BD_40A8_8E4C_817A1045A4D2_.wvu.PrintArea" localSheetId="126">'223 КВР 244 (2024)ВНЕБ, 130Д'!$A$1:$E$23</definedName>
    <definedName name="Z_25A9E3CF_25BD_40A8_8E4C_817A1045A4D2_.wvu.PrintArea" localSheetId="33">'223 КВР 244 (2024)Р-Н'!$A$1:$E$23</definedName>
    <definedName name="Z_25A9E3CF_25BD_40A8_8E4C_817A1045A4D2_.wvu.PrintArea" localSheetId="127">'223 КВР 247 (2022)ВНЕБ, 130Д'!$A$1:$E$33</definedName>
    <definedName name="Z_25A9E3CF_25BD_40A8_8E4C_817A1045A4D2_.wvu.PrintArea" localSheetId="136">'223 КВР 247 (2022)ВНЕБ, 150Д'!$A$1:$E$33</definedName>
    <definedName name="Z_25A9E3CF_25BD_40A8_8E4C_817A1045A4D2_.wvu.PrintArea" localSheetId="34">'223 КВР 247 (2022)Р-Н'!$A$1:$E$41</definedName>
    <definedName name="Z_25A9E3CF_25BD_40A8_8E4C_817A1045A4D2_.wvu.PrintArea" localSheetId="128">'223 КВР 247 (2023)ВНЕБ, 130Д'!$A$1:$E$23</definedName>
    <definedName name="Z_25A9E3CF_25BD_40A8_8E4C_817A1045A4D2_.wvu.PrintArea" localSheetId="35">'223 КВР 247 (2023)Р-Н'!$A$1:$E$23</definedName>
    <definedName name="Z_25A9E3CF_25BD_40A8_8E4C_817A1045A4D2_.wvu.PrintArea" localSheetId="129">'223 КВР 247 (2024)ВНЕБ, 130Д'!$A$1:$E$23</definedName>
    <definedName name="Z_25A9E3CF_25BD_40A8_8E4C_817A1045A4D2_.wvu.PrintArea" localSheetId="36">'223 КВР 247 (2024)Р-Н'!$A$1:$E$23</definedName>
    <definedName name="Z_376E69AB_38C9_4A1D_BD85_A2B41DD174DF_.wvu.PrintArea" localSheetId="124">'223 КВР 244 (2022)ВНЕБ, 130Д'!$A$1:$E$33</definedName>
    <definedName name="Z_376E69AB_38C9_4A1D_BD85_A2B41DD174DF_.wvu.PrintArea" localSheetId="135">'223 КВР 244 (2022)ВНЕБ, 150Д'!$A$1:$E$33</definedName>
    <definedName name="Z_376E69AB_38C9_4A1D_BD85_A2B41DD174DF_.wvu.PrintArea" localSheetId="31">'223 КВР 244 (2022)Р-Н'!$A$1:$E$41</definedName>
    <definedName name="Z_376E69AB_38C9_4A1D_BD85_A2B41DD174DF_.wvu.PrintArea" localSheetId="125">'223 КВР 244 (2023)ВНЕБ, 130Д'!$A$1:$E$23</definedName>
    <definedName name="Z_376E69AB_38C9_4A1D_BD85_A2B41DD174DF_.wvu.PrintArea" localSheetId="32">'223 КВР 244 (2023)Р-Н'!$A$1:$E$23</definedName>
    <definedName name="Z_376E69AB_38C9_4A1D_BD85_A2B41DD174DF_.wvu.PrintArea" localSheetId="126">'223 КВР 244 (2024)ВНЕБ, 130Д'!$A$1:$E$23</definedName>
    <definedName name="Z_376E69AB_38C9_4A1D_BD85_A2B41DD174DF_.wvu.PrintArea" localSheetId="33">'223 КВР 244 (2024)Р-Н'!$A$1:$E$23</definedName>
    <definedName name="Z_376E69AB_38C9_4A1D_BD85_A2B41DD174DF_.wvu.PrintArea" localSheetId="127">'223 КВР 247 (2022)ВНЕБ, 130Д'!$A$1:$E$33</definedName>
    <definedName name="Z_376E69AB_38C9_4A1D_BD85_A2B41DD174DF_.wvu.PrintArea" localSheetId="136">'223 КВР 247 (2022)ВНЕБ, 150Д'!$A$1:$E$33</definedName>
    <definedName name="Z_376E69AB_38C9_4A1D_BD85_A2B41DD174DF_.wvu.PrintArea" localSheetId="34">'223 КВР 247 (2022)Р-Н'!$A$1:$E$41</definedName>
    <definedName name="Z_376E69AB_38C9_4A1D_BD85_A2B41DD174DF_.wvu.PrintArea" localSheetId="128">'223 КВР 247 (2023)ВНЕБ, 130Д'!$A$1:$E$23</definedName>
    <definedName name="Z_376E69AB_38C9_4A1D_BD85_A2B41DD174DF_.wvu.PrintArea" localSheetId="35">'223 КВР 247 (2023)Р-Н'!$A$1:$E$23</definedName>
    <definedName name="Z_376E69AB_38C9_4A1D_BD85_A2B41DD174DF_.wvu.PrintArea" localSheetId="129">'223 КВР 247 (2024)ВНЕБ, 130Д'!$A$1:$E$23</definedName>
    <definedName name="Z_376E69AB_38C9_4A1D_BD85_A2B41DD174DF_.wvu.PrintArea" localSheetId="36">'223 КВР 247 (2024)Р-Н'!$A$1:$E$23</definedName>
    <definedName name="Z_5395C1D8_9C85_4994_BA42_E33CF4F3ED36_.wvu.PrintTitles" localSheetId="73">'211квр 111 (2022)КРАЙ'!$A$11:$IS$11</definedName>
    <definedName name="Z_5395C1D8_9C85_4994_BA42_E33CF4F3ED36_.wvu.PrintTitles" localSheetId="76">'211квр 111 (2022)КРАЙ (0703)'!$A$11:$IS$11</definedName>
    <definedName name="Z_5395C1D8_9C85_4994_BA42_E33CF4F3ED36_.wvu.PrintTitles" localSheetId="11">'211квр 111 (2022)РАЙОН'!$A$17:$IV$17</definedName>
    <definedName name="Z_5395C1D8_9C85_4994_BA42_E33CF4F3ED36_.wvu.PrintTitles" localSheetId="14">'211квр 111 (2022)РАЙОН ИФ001'!$A$17:$IV$17</definedName>
    <definedName name="Z_5395C1D8_9C85_4994_BA42_E33CF4F3ED36_.wvu.PrintTitles" localSheetId="74">'211квр 111 (2023)КРАЙ'!$A$11:$IV$11</definedName>
    <definedName name="Z_5395C1D8_9C85_4994_BA42_E33CF4F3ED36_.wvu.PrintTitles" localSheetId="77">'211квр 111 (2023)КРАЙ (0703)'!$A$11:$IV$11</definedName>
    <definedName name="Z_5395C1D8_9C85_4994_BA42_E33CF4F3ED36_.wvu.PrintTitles" localSheetId="12">'211квр 111 (2023)РАЙОН'!$A$17:$IV$17</definedName>
    <definedName name="Z_5395C1D8_9C85_4994_BA42_E33CF4F3ED36_.wvu.PrintTitles" localSheetId="75">'211квр 111 (2024)КРАЙ'!$A$11:$IV$11</definedName>
    <definedName name="Z_5395C1D8_9C85_4994_BA42_E33CF4F3ED36_.wvu.PrintTitles" localSheetId="78">'211квр 111 (2024)КРАЙ (0703)'!$A$11:$IV$11</definedName>
    <definedName name="Z_5395C1D8_9C85_4994_BA42_E33CF4F3ED36_.wvu.PrintTitles" localSheetId="13">'211квр 111 (2024)РАЙОН'!$A$17:$IV$17</definedName>
    <definedName name="Z_5785C92F_2F41_4821_A36D_BB64D7276F63_.wvu.FilterData" localSheetId="73">'211квр 111 (2022)КРАЙ'!$A$11:$I$34</definedName>
    <definedName name="Z_5785C92F_2F41_4821_A36D_BB64D7276F63_.wvu.FilterData" localSheetId="76">'211квр 111 (2022)КРАЙ (0703)'!$A$11:$I$34</definedName>
    <definedName name="Z_5785C92F_2F41_4821_A36D_BB64D7276F63_.wvu.FilterData" localSheetId="11">'211квр 111 (2022)РАЙОН'!$A$17:$L$28</definedName>
    <definedName name="Z_5785C92F_2F41_4821_A36D_BB64D7276F63_.wvu.FilterData" localSheetId="14">'211квр 111 (2022)РАЙОН ИФ001'!$A$17:$L$28</definedName>
    <definedName name="Z_5785C92F_2F41_4821_A36D_BB64D7276F63_.wvu.FilterData" localSheetId="74">'211квр 111 (2023)КРАЙ'!$A$11:$L$22</definedName>
    <definedName name="Z_5785C92F_2F41_4821_A36D_BB64D7276F63_.wvu.FilterData" localSheetId="77">'211квр 111 (2023)КРАЙ (0703)'!$A$11:$L$22</definedName>
    <definedName name="Z_5785C92F_2F41_4821_A36D_BB64D7276F63_.wvu.FilterData" localSheetId="12">'211квр 111 (2023)РАЙОН'!$A$17:$L$28</definedName>
    <definedName name="Z_5785C92F_2F41_4821_A36D_BB64D7276F63_.wvu.FilterData" localSheetId="75">'211квр 111 (2024)КРАЙ'!$A$11:$L$22</definedName>
    <definedName name="Z_5785C92F_2F41_4821_A36D_BB64D7276F63_.wvu.FilterData" localSheetId="78">'211квр 111 (2024)КРАЙ (0703)'!$A$11:$L$22</definedName>
    <definedName name="Z_5785C92F_2F41_4821_A36D_BB64D7276F63_.wvu.FilterData" localSheetId="13">'211квр 111 (2024)РАЙОН'!$A$17:$L$28</definedName>
    <definedName name="Z_5785C92F_2F41_4821_A36D_BB64D7276F63_.wvu.FilterData" localSheetId="237">'ДЛЯ ТАЛИСМАНА'!$A$8:$T$81</definedName>
    <definedName name="Z_5785C92F_2F41_4821_A36D_BB64D7276F63_.wvu.FilterData" localSheetId="0">'Раздел 1'!$A$29:$S$766</definedName>
    <definedName name="Z_5785C92F_2F41_4821_A36D_BB64D7276F63_.wvu.PrintArea" localSheetId="73">'211квр 111 (2022)КРАЙ'!$A$1:$I$32</definedName>
    <definedName name="Z_5785C92F_2F41_4821_A36D_BB64D7276F63_.wvu.PrintArea" localSheetId="76">'211квр 111 (2022)КРАЙ (0703)'!$A$1:$I$32</definedName>
    <definedName name="Z_5785C92F_2F41_4821_A36D_BB64D7276F63_.wvu.PrintArea" localSheetId="11">'211квр 111 (2022)РАЙОН'!$A$1:$I$26</definedName>
    <definedName name="Z_5785C92F_2F41_4821_A36D_BB64D7276F63_.wvu.PrintArea" localSheetId="14">'211квр 111 (2022)РАЙОН ИФ001'!$A$1:$I$26</definedName>
    <definedName name="Z_5785C92F_2F41_4821_A36D_BB64D7276F63_.wvu.PrintArea" localSheetId="74">'211квр 111 (2023)КРАЙ'!$A$1:$I$20</definedName>
    <definedName name="Z_5785C92F_2F41_4821_A36D_BB64D7276F63_.wvu.PrintArea" localSheetId="77">'211квр 111 (2023)КРАЙ (0703)'!$A$1:$I$20</definedName>
    <definedName name="Z_5785C92F_2F41_4821_A36D_BB64D7276F63_.wvu.PrintArea" localSheetId="12">'211квр 111 (2023)РАЙОН'!$A$1:$I$26</definedName>
    <definedName name="Z_5785C92F_2F41_4821_A36D_BB64D7276F63_.wvu.PrintArea" localSheetId="75">'211квр 111 (2024)КРАЙ'!$A$1:$I$20</definedName>
    <definedName name="Z_5785C92F_2F41_4821_A36D_BB64D7276F63_.wvu.PrintArea" localSheetId="78">'211квр 111 (2024)КРАЙ (0703)'!$A$1:$I$20</definedName>
    <definedName name="Z_5785C92F_2F41_4821_A36D_BB64D7276F63_.wvu.PrintArea" localSheetId="13">'211квр 111 (2024)РАЙОН'!$A$1:$I$26</definedName>
    <definedName name="Z_5785C92F_2F41_4821_A36D_BB64D7276F63_.wvu.PrintArea" localSheetId="86">'212, 226 КВР 112 (2022)КРАЙ'!$A$1:$F$21</definedName>
    <definedName name="Z_5785C92F_2F41_4821_A36D_BB64D7276F63_.wvu.PrintArea" localSheetId="19">'212, 226 КВР 112 (2022)Р-Н'!$A$1:$F$39</definedName>
    <definedName name="Z_5785C92F_2F41_4821_A36D_BB64D7276F63_.wvu.PrintArea" localSheetId="87">'212, 226 КВР 112 (2023)КРАЙ'!$A$1:$F$21</definedName>
    <definedName name="Z_5785C92F_2F41_4821_A36D_BB64D7276F63_.wvu.PrintArea" localSheetId="88">'212, 226 КВР 112 (2024)КРАЙ'!$A$1:$F$21</definedName>
    <definedName name="Z_5785C92F_2F41_4821_A36D_BB64D7276F63_.wvu.PrintArea" localSheetId="23">'213 КВР 119 (2022)Р-Н ИФ001'!$A$1:$D$36</definedName>
    <definedName name="Z_5785C92F_2F41_4821_A36D_BB64D7276F63_.wvu.PrintArea" localSheetId="22">'213 КВР 119 (2022-2024)Р-Н'!$A$1:$D$36</definedName>
    <definedName name="Z_5785C92F_2F41_4821_A36D_BB64D7276F63_.wvu.PrintArea" localSheetId="91">'213 КВР 119(2022-2024)КРАЙ'!$A$1:$D$36</definedName>
    <definedName name="Z_5785C92F_2F41_4821_A36D_BB64D7276F63_.wvu.PrintArea" localSheetId="93">'213 КВР119(2022-2024)КРАЙ(0703)'!$A$1:$D$36</definedName>
    <definedName name="Z_5785C92F_2F41_4821_A36D_BB64D7276F63_.wvu.PrintArea" localSheetId="99">'221 (2022)КРАЙ'!$A$1:$F$30</definedName>
    <definedName name="Z_5785C92F_2F41_4821_A36D_BB64D7276F63_.wvu.PrintArea" localSheetId="27">'221 (2022)Р-Н'!$A$1:$F$36</definedName>
    <definedName name="Z_5785C92F_2F41_4821_A36D_BB64D7276F63_.wvu.PrintArea" localSheetId="100">'221 (2023)КРАЙ'!$A$1:$F$23</definedName>
    <definedName name="Z_5785C92F_2F41_4821_A36D_BB64D7276F63_.wvu.PrintArea" localSheetId="101">'221 (2024)КРАЙ'!$A$1:$F$23</definedName>
    <definedName name="Z_5785C92F_2F41_4821_A36D_BB64D7276F63_.wvu.PrintArea" localSheetId="102">'222 (2022)КРАЙ'!$A$1:$C$25</definedName>
    <definedName name="Z_5785C92F_2F41_4821_A36D_BB64D7276F63_.wvu.PrintArea" localSheetId="28">'222 (2022)Р-Н ПОДВОЗ'!$A$1:$C$29</definedName>
    <definedName name="Z_5785C92F_2F41_4821_A36D_BB64D7276F63_.wvu.PrintArea" localSheetId="103">'222 (2023)КРАЙ'!$A$1:$C$20</definedName>
    <definedName name="Z_5785C92F_2F41_4821_A36D_BB64D7276F63_.wvu.PrintArea" localSheetId="29">'222 (2023)Р-Н ПОДВОЗ'!$A$1:$C$20</definedName>
    <definedName name="Z_5785C92F_2F41_4821_A36D_BB64D7276F63_.wvu.PrintArea" localSheetId="104">'222 (2024)КРАЙ'!$A$1:$C$20</definedName>
    <definedName name="Z_5785C92F_2F41_4821_A36D_BB64D7276F63_.wvu.PrintArea" localSheetId="30">'222 (2024)Р-Н ПОДВОЗ'!$A$1:$C$20</definedName>
    <definedName name="Z_5785C92F_2F41_4821_A36D_BB64D7276F63_.wvu.PrintArea" localSheetId="236">'225 (2022)003.01.0072'!$A$1:$F$74</definedName>
    <definedName name="Z_5785C92F_2F41_4821_A36D_BB64D7276F63_.wvu.PrintArea" localSheetId="211">'225 (2022)005.00.0000 ЗСК'!$A$1:$F$89</definedName>
    <definedName name="Z_5785C92F_2F41_4821_A36D_BB64D7276F63_.wvu.PrintArea" localSheetId="234">'225 (2022)020.00.0019'!$A$1:$F$74</definedName>
    <definedName name="Z_5785C92F_2F41_4821_A36D_BB64D7276F63_.wvu.PrintArea" localSheetId="218">'225 (2022)060.00.0004'!$A$1:$F$89</definedName>
    <definedName name="Z_5785C92F_2F41_4821_A36D_BB64D7276F63_.wvu.PrintArea" localSheetId="221">'225 (2022)500.03.0002'!$A$1:$F$89</definedName>
    <definedName name="Z_5785C92F_2F41_4821_A36D_BB64D7276F63_.wvu.PrintArea" localSheetId="130">'225 (2022)ВНЕБ, 140Д'!$A$1:$F$135</definedName>
    <definedName name="Z_5785C92F_2F41_4821_A36D_BB64D7276F63_.wvu.PrintArea" localSheetId="137">'225 (2022)ВНЕБ, 150Д'!$A$1:$F$135</definedName>
    <definedName name="Z_5785C92F_2F41_4821_A36D_BB64D7276F63_.wvu.PrintArea" localSheetId="143">'225 (2022)ВНЕБ, 400Д'!$A$1:$F$135</definedName>
    <definedName name="Z_5785C92F_2F41_4821_A36D_BB64D7276F63_.wvu.PrintArea" localSheetId="105">'225 (2022)КРАЙ'!$A$1:$F$74</definedName>
    <definedName name="Z_5785C92F_2F41_4821_A36D_BB64D7276F63_.wvu.PrintArea" localSheetId="46">'225 (2022)Р-Н'!$A$1:$F$151</definedName>
    <definedName name="Z_5785C92F_2F41_4821_A36D_BB64D7276F63_.wvu.PrintArea" localSheetId="37">'225 (2022)Р-Н (001.10.0000)'!$A$1:$F$62</definedName>
    <definedName name="Z_5785C92F_2F41_4821_A36D_BB64D7276F63_.wvu.PrintArea" localSheetId="40">'225 (2022)Р-Н (001.11.0000)'!$A$1:$F$62</definedName>
    <definedName name="Z_5785C92F_2F41_4821_A36D_BB64D7276F63_.wvu.PrintArea" localSheetId="43">'225 (2022)Р-Н (001.12.0000)'!$A$1:$F$62</definedName>
    <definedName name="Z_5785C92F_2F41_4821_A36D_BB64D7276F63_.wvu.PrintArea" localSheetId="106">'225 (2023)КРАЙ'!$A$1:$F$45</definedName>
    <definedName name="Z_5785C92F_2F41_4821_A36D_BB64D7276F63_.wvu.PrintArea" localSheetId="47">'225 (2023)Р-Н'!$A$1:$F$76</definedName>
    <definedName name="Z_5785C92F_2F41_4821_A36D_BB64D7276F63_.wvu.PrintArea" localSheetId="38">'225 (2023)Р-Н (001.10.0000)'!$A$1:$F$35</definedName>
    <definedName name="Z_5785C92F_2F41_4821_A36D_BB64D7276F63_.wvu.PrintArea" localSheetId="41">'225 (2023)Р-Н (001.11.0000)'!$A$1:$F$35</definedName>
    <definedName name="Z_5785C92F_2F41_4821_A36D_BB64D7276F63_.wvu.PrintArea" localSheetId="44">'225 (2023)Р-Н (001.12.0000)'!$A$1:$F$35</definedName>
    <definedName name="Z_5785C92F_2F41_4821_A36D_BB64D7276F63_.wvu.PrintArea" localSheetId="107">'225 (2024)КРАЙ'!$A$1:$F$45</definedName>
    <definedName name="Z_5785C92F_2F41_4821_A36D_BB64D7276F63_.wvu.PrintArea" localSheetId="48">'225 (2024)Р-Н'!$A$1:$F$76</definedName>
    <definedName name="Z_5785C92F_2F41_4821_A36D_BB64D7276F63_.wvu.PrintArea" localSheetId="39">'225 (2024)Р-Н (001.10.0000)'!$A$1:$F$35</definedName>
    <definedName name="Z_5785C92F_2F41_4821_A36D_BB64D7276F63_.wvu.PrintArea" localSheetId="42">'225 (2024)Р-Н (001.11.0000)'!$A$1:$F$35</definedName>
    <definedName name="Z_5785C92F_2F41_4821_A36D_BB64D7276F63_.wvu.PrintArea" localSheetId="45">'225 (2024)Р-Н (001.12.0000)'!$A$1:$F$35</definedName>
    <definedName name="Z_5785C92F_2F41_4821_A36D_BB64D7276F63_.wvu.PrintArea" localSheetId="226">'226 (2022) 003.01.0060'!$A$1:$F$223</definedName>
    <definedName name="Z_5785C92F_2F41_4821_A36D_BB64D7276F63_.wvu.PrintArea" localSheetId="227">'226 (2022)003.01.0037'!$A$1:$F$51</definedName>
    <definedName name="Z_5785C92F_2F41_4821_A36D_BB64D7276F63_.wvu.PrintArea" localSheetId="212">'226 (2022)005.00.0000 ЗСК'!$A$1:$F$51</definedName>
    <definedName name="Z_5785C92F_2F41_4821_A36D_BB64D7276F63_.wvu.PrintArea" localSheetId="158">'226 (2022)020.00.0001 5руб'!$A$1:$F$51</definedName>
    <definedName name="Z_5785C92F_2F41_4821_A36D_BB64D7276F63_.wvu.PrintArea" localSheetId="196">'226 (2022)020.00.0003 ЛагерьЛТО'!$A$1:$F$51</definedName>
    <definedName name="Z_5785C92F_2F41_4821_A36D_BB64D7276F63_.wvu.PrintArea" localSheetId="148">'226 (2022)020.00.0007 КРУГЛОСУТ'!$A$1:$F$51</definedName>
    <definedName name="Z_5785C92F_2F41_4821_A36D_BB64D7276F63_.wvu.PrintArea" localSheetId="164">'226 (2022)020.00.0015 ГП(10210)'!$A$1:$F$51</definedName>
    <definedName name="Z_5785C92F_2F41_4821_A36D_BB64D7276F63_.wvu.PrintArea" localSheetId="231">'226 (2022)020.00.0019'!$A$1:$F$51</definedName>
    <definedName name="Z_5785C92F_2F41_4821_A36D_BB64D7276F63_.wvu.PrintArea" localSheetId="165">'226 (2022)020.00.0023Инв(10210)'!$A$1:$F$51</definedName>
    <definedName name="Z_5785C92F_2F41_4821_A36D_BB64D7276F63_.wvu.PrintArea" localSheetId="228">'226 (2022)020.00.0035'!$A$1:$F$51</definedName>
    <definedName name="Z_5785C92F_2F41_4821_A36D_BB64D7276F63_.wvu.PrintArea" localSheetId="219">'226 (2022)060.00.0005'!$A$1:$F$51</definedName>
    <definedName name="Z_5785C92F_2F41_4821_A36D_BB64D7276F63_.wvu.PrintArea" localSheetId="161">'226 (2022)500.02.0001 10 руб.'!$A$1:$F$51</definedName>
    <definedName name="Z_5785C92F_2F41_4821_A36D_BB64D7276F63_.wvu.PrintArea" localSheetId="222">'226 (2022)500.03.0002'!$A$1:$F$51</definedName>
    <definedName name="Z_5785C92F_2F41_4821_A36D_BB64D7276F63_.wvu.PrintArea" localSheetId="202">'226 (2022)500.05.0002 ЛагерьЛДП'!$A$1:$F$51</definedName>
    <definedName name="Z_5785C92F_2F41_4821_A36D_BB64D7276F63_.wvu.PrintArea" localSheetId="131">'226 (2022)ВНЕБ, 140Д'!$A$1:$F$160</definedName>
    <definedName name="Z_5785C92F_2F41_4821_A36D_BB64D7276F63_.wvu.PrintArea" localSheetId="138">'226 (2022)ВНЕБ, 150Д'!$A$1:$F$160</definedName>
    <definedName name="Z_5785C92F_2F41_4821_A36D_BB64D7276F63_.wvu.PrintArea" localSheetId="144">'226 (2022)ВНЕБ, 400Д'!$A$1:$F$160</definedName>
    <definedName name="Z_5785C92F_2F41_4821_A36D_BB64D7276F63_.wvu.PrintArea" localSheetId="108">'226 (2022)КРАЙ'!$A$1:$F$82</definedName>
    <definedName name="Z_5785C92F_2F41_4821_A36D_BB64D7276F63_.wvu.PrintArea" localSheetId="49">'226 (2022)Р-Н'!$A$1:$F$223</definedName>
    <definedName name="Z_5785C92F_2F41_4821_A36D_BB64D7276F63_.wvu.PrintArea" localSheetId="159">'226 (2023)020.00.0001 5руб'!$A$1:$F$51</definedName>
    <definedName name="Z_5785C92F_2F41_4821_A36D_BB64D7276F63_.wvu.PrintArea" localSheetId="197">'226 (2023)020.00.0003 ЛагерьЛТО'!$A$1:$F$51</definedName>
    <definedName name="Z_5785C92F_2F41_4821_A36D_BB64D7276F63_.wvu.PrintArea" localSheetId="149">'226 (2023)020.00.0007 КРУГЛ'!$A$1:$F$51</definedName>
    <definedName name="Z_5785C92F_2F41_4821_A36D_BB64D7276F63_.wvu.PrintArea" localSheetId="162">'226 (2023)500.02.0001 10 руб.'!$A$1:$F$51</definedName>
    <definedName name="Z_5785C92F_2F41_4821_A36D_BB64D7276F63_.wvu.PrintArea" localSheetId="203">'226 (2023)500.05.0002 ЛагерьЛДП'!$A$1:$F$51</definedName>
    <definedName name="Z_5785C92F_2F41_4821_A36D_BB64D7276F63_.wvu.PrintArea" localSheetId="139">'226 (2023)ВНЕБ, 150Д'!$A$1:$F$87</definedName>
    <definedName name="Z_5785C92F_2F41_4821_A36D_BB64D7276F63_.wvu.PrintArea" localSheetId="109">'226 (2023)КРАЙ'!$A$1:$F$45</definedName>
    <definedName name="Z_5785C92F_2F41_4821_A36D_BB64D7276F63_.wvu.PrintArea" localSheetId="50">'226 (2023)Р-Н'!$A$1:$F$85</definedName>
    <definedName name="Z_5785C92F_2F41_4821_A36D_BB64D7276F63_.wvu.PrintArea" localSheetId="160">'226 (2024)020.00.0001 5руб'!$A$1:$F$51</definedName>
    <definedName name="Z_5785C92F_2F41_4821_A36D_BB64D7276F63_.wvu.PrintArea" localSheetId="198">'226 (2024)020.00.0003 ЛагерьЛТО'!$A$1:$F$51</definedName>
    <definedName name="Z_5785C92F_2F41_4821_A36D_BB64D7276F63_.wvu.PrintArea" localSheetId="150">'226 (2024)020.00.0007 КРУГЛ'!$A$1:$F$51</definedName>
    <definedName name="Z_5785C92F_2F41_4821_A36D_BB64D7276F63_.wvu.PrintArea" localSheetId="163">'226 (2024)500.02.0001 10 руб.'!$A$1:$F$51</definedName>
    <definedName name="Z_5785C92F_2F41_4821_A36D_BB64D7276F63_.wvu.PrintArea" localSheetId="204">'226 (2024)500.05.0002 ЛагерьЛДП'!$A$1:$F$51</definedName>
    <definedName name="Z_5785C92F_2F41_4821_A36D_BB64D7276F63_.wvu.PrintArea" localSheetId="140">'226 (2024)ВНЕБ, 150Д'!$A$1:$F$87</definedName>
    <definedName name="Z_5785C92F_2F41_4821_A36D_BB64D7276F63_.wvu.PrintArea" localSheetId="110">'226 (2024)КРАЙ'!$A$1:$F$45</definedName>
    <definedName name="Z_5785C92F_2F41_4821_A36D_BB64D7276F63_.wvu.PrintArea" localSheetId="51">'226 (2024)Р-Н'!$A$1:$F$85</definedName>
    <definedName name="Z_5785C92F_2F41_4821_A36D_BB64D7276F63_.wvu.PrintArea" localSheetId="190">'226 КВР 113 (2022)500.02.000ЕГЭ'!$A$1:$F$23</definedName>
    <definedName name="Z_5785C92F_2F41_4821_A36D_BB64D7276F63_.wvu.PrintArea" localSheetId="90">'226 КВР 113 (2022)КРАЙ'!$A$1:$F$23</definedName>
    <definedName name="Z_5785C92F_2F41_4821_A36D_BB64D7276F63_.wvu.PrintArea" localSheetId="21">'226 КВР 113 (2022)Р-Н'!$A$1:$F$39</definedName>
    <definedName name="Z_5785C92F_2F41_4821_A36D_BB64D7276F63_.wvu.PrintArea" localSheetId="191">'226 КВР 113 (2023)500.02.00ЕГЭ'!$A$1:$F$23</definedName>
    <definedName name="Z_5785C92F_2F41_4821_A36D_BB64D7276F63_.wvu.PrintArea" localSheetId="192">'226 КВР 113 (2024)500.02.00ЕГЭ'!$A$1:$F$23</definedName>
    <definedName name="Z_5785C92F_2F41_4821_A36D_BB64D7276F63_.wvu.PrintArea" localSheetId="193">'226 КВР 119 (2022)ЕГЭ'!$A$1:$D$45</definedName>
    <definedName name="Z_5785C92F_2F41_4821_A36D_BB64D7276F63_.wvu.PrintArea" localSheetId="194">'226 КВР 119 (2023)ЕГЭ'!$A$1:$D$45</definedName>
    <definedName name="Z_5785C92F_2F41_4821_A36D_BB64D7276F63_.wvu.PrintArea" localSheetId="195">'226 КВР 119 (2024)ЕГЭ'!$A$1:$D$45</definedName>
    <definedName name="Z_5785C92F_2F41_4821_A36D_BB64D7276F63_.wvu.PrintArea" localSheetId="175">'226(2022)020.00.0022 ОВЗ (РБ)'!$A$1:$F$51</definedName>
    <definedName name="Z_5785C92F_2F41_4821_A36D_BB64D7276F63_.wvu.PrintArea" localSheetId="166">'226(2022)020.00.0028Гор.пит(РБ)'!$A$1:$F$51</definedName>
    <definedName name="Z_5785C92F_2F41_4821_A36D_BB64D7276F63_.wvu.PrintArea" localSheetId="199">'226(2022)020.00.0034Лагерь(мед)'!$A$1:$F$51</definedName>
    <definedName name="Z_5785C92F_2F41_4821_A36D_BB64D7276F63_.wvu.PrintArea" localSheetId="178">'226(2022)500.02.0004 ОВЗ (КБ)'!$A$1:$F$51</definedName>
    <definedName name="Z_5785C92F_2F41_4821_A36D_BB64D7276F63_.wvu.PrintArea" localSheetId="172">'226(2022)500.02.0005Гор.пит(КБ)'!$A$1:$F$51</definedName>
    <definedName name="Z_5785C92F_2F41_4821_A36D_BB64D7276F63_.wvu.PrintArea" localSheetId="169">'226(2022)500.02.0005Гор.пит(ФБ)'!$A$1:$F$51</definedName>
    <definedName name="Z_5785C92F_2F41_4821_A36D_BB64D7276F63_.wvu.PrintArea" localSheetId="187">'226(2022)500.02.0007 Инвал (КБ)'!$A$1:$F$51</definedName>
    <definedName name="Z_5785C92F_2F41_4821_A36D_BB64D7276F63_.wvu.PrintArea" localSheetId="176">'226(2023)020.00.0022 ОВЗ (РБ)'!$A$1:$F$51</definedName>
    <definedName name="Z_5785C92F_2F41_4821_A36D_BB64D7276F63_.wvu.PrintArea" localSheetId="167">'226(2023)020.00.0028Гор.пит(РБ)'!$A$1:$F$51</definedName>
    <definedName name="Z_5785C92F_2F41_4821_A36D_BB64D7276F63_.wvu.PrintArea" localSheetId="200">'226(2023)020.00.0034Лагерь(мед)'!$A$1:$F$51</definedName>
    <definedName name="Z_5785C92F_2F41_4821_A36D_BB64D7276F63_.wvu.PrintArea" localSheetId="179">'226(2023)500.02.0004 ОВЗ (КБ)'!$A$1:$F$51</definedName>
    <definedName name="Z_5785C92F_2F41_4821_A36D_BB64D7276F63_.wvu.PrintArea" localSheetId="173">'226(2023)500.02.0005Гор.пит(КБ)'!$A$1:$F$51</definedName>
    <definedName name="Z_5785C92F_2F41_4821_A36D_BB64D7276F63_.wvu.PrintArea" localSheetId="170">'226(2023)500.02.0005Гор.пит(ФБ)'!$A$1:$F$51</definedName>
    <definedName name="Z_5785C92F_2F41_4821_A36D_BB64D7276F63_.wvu.PrintArea" localSheetId="188">'226(2023)500.02.0007 Инвал (КБ)'!$A$1:$F$51</definedName>
    <definedName name="Z_5785C92F_2F41_4821_A36D_BB64D7276F63_.wvu.PrintArea" localSheetId="177">'226(2024)020.00.0022 ОВЗ(РБ)'!$A$1:$F$51</definedName>
    <definedName name="Z_5785C92F_2F41_4821_A36D_BB64D7276F63_.wvu.PrintArea" localSheetId="168">'226(2024)020.00.0028Гор.пит(РБ)'!$A$1:$F$51</definedName>
    <definedName name="Z_5785C92F_2F41_4821_A36D_BB64D7276F63_.wvu.PrintArea" localSheetId="201">'226(2024)020.00.0034Лагерь(мед)'!$A$1:$F$51</definedName>
    <definedName name="Z_5785C92F_2F41_4821_A36D_BB64D7276F63_.wvu.PrintArea" localSheetId="180">'226(2024)500.02.0004 ОВЗ (КБ)'!$A$1:$F$51</definedName>
    <definedName name="Z_5785C92F_2F41_4821_A36D_BB64D7276F63_.wvu.PrintArea" localSheetId="174">'226(2024)500.02.0005Гор.пит(КБ)'!$A$1:$F$51</definedName>
    <definedName name="Z_5785C92F_2F41_4821_A36D_BB64D7276F63_.wvu.PrintArea" localSheetId="171">'226(2024)500.02.0005Гор.пит(ФБ)'!$A$1:$F$51</definedName>
    <definedName name="Z_5785C92F_2F41_4821_A36D_BB64D7276F63_.wvu.PrintArea" localSheetId="189">'226(2024)500.02.0007 Инвал (КБ)'!$A$1:$F$51</definedName>
    <definedName name="Z_5785C92F_2F41_4821_A36D_BB64D7276F63_.wvu.PrintArea" localSheetId="52">'227 (2022)Р-Н'!$A$1:$D$29</definedName>
    <definedName name="Z_5785C92F_2F41_4821_A36D_BB64D7276F63_.wvu.PrintArea" localSheetId="181">'262 (2022)020.00.0022 ОВЗ (РБ) '!$A$1:$F$19</definedName>
    <definedName name="Z_5785C92F_2F41_4821_A36D_BB64D7276F63_.wvu.PrintArea" localSheetId="184">'262 (2022)500.02.0004 ОВЗ (КБ)'!$A$1:$F$19</definedName>
    <definedName name="Z_5785C92F_2F41_4821_A36D_BB64D7276F63_.wvu.PrintArea" localSheetId="182">'262 (2023)020.00.0022 ОВЗ(РБ)'!$A$1:$F$19</definedName>
    <definedName name="Z_5785C92F_2F41_4821_A36D_BB64D7276F63_.wvu.PrintArea" localSheetId="185">'262 (2023)500.02.0004 ОВЗ (КБ)'!$A$1:$F$19</definedName>
    <definedName name="Z_5785C92F_2F41_4821_A36D_BB64D7276F63_.wvu.PrintArea" localSheetId="183">'262 (2024)020.00.0022 ОВЗ (РБ )'!$A$1:$F$19</definedName>
    <definedName name="Z_5785C92F_2F41_4821_A36D_BB64D7276F63_.wvu.PrintArea" localSheetId="186">'262 (2024)500.02.0004 ОВЗ (КБ)'!$A$1:$F$19</definedName>
    <definedName name="Z_5785C92F_2F41_4821_A36D_BB64D7276F63_.wvu.PrintArea" localSheetId="89">'266 КВР 112 (2022)КРАЙ'!$A$1:$F$17</definedName>
    <definedName name="Z_5785C92F_2F41_4821_A36D_BB64D7276F63_.wvu.PrintArea" localSheetId="20">'266 КВР 112 (2022)Р-Н'!$A$1:$F$25</definedName>
    <definedName name="Z_5785C92F_2F41_4821_A36D_BB64D7276F63_.wvu.PrintArea" localSheetId="214">'310 (2022)005.00.0000 ЗСК'!$A$1:$E$20</definedName>
    <definedName name="Z_5785C92F_2F41_4821_A36D_BB64D7276F63_.wvu.PrintArea" localSheetId="224">'310 (2022)020.00.0010 НАРКОНЕТ'!$A$1:$E$20</definedName>
    <definedName name="Z_5785C92F_2F41_4821_A36D_BB64D7276F63_.wvu.PrintArea" localSheetId="216">'310 (2022)020.00.0013 АВТОГОРОД'!$A$1:$E$20</definedName>
    <definedName name="Z_5785C92F_2F41_4821_A36D_BB64D7276F63_.wvu.PrintArea" localSheetId="235">'310 (2022)020.00.0019'!$A$1:$E$38</definedName>
    <definedName name="Z_5785C92F_2F41_4821_A36D_BB64D7276F63_.wvu.PrintArea" localSheetId="217">'310 (2022)500.03.0001 АВТОГОРОД'!$A$1:$E$20</definedName>
    <definedName name="Z_5785C92F_2F41_4821_A36D_BB64D7276F63_.wvu.PrintArea" localSheetId="133">'310 (2022)ВНЕБ, 140Д'!$A$1:$E$31</definedName>
    <definedName name="Z_5785C92F_2F41_4821_A36D_BB64D7276F63_.wvu.PrintArea" localSheetId="141">'310 (2022)ВНЕБ, 150Д'!$A$1:$E$31</definedName>
    <definedName name="Z_5785C92F_2F41_4821_A36D_BB64D7276F63_.wvu.PrintArea" localSheetId="146">'310 (2022)ВНЕБ, 400Д'!$A$1:$E$31</definedName>
    <definedName name="Z_5785C92F_2F41_4821_A36D_BB64D7276F63_.wvu.PrintArea" localSheetId="111">'310 (2022)КРАЙ'!$A$1:$E$53</definedName>
    <definedName name="Z_5785C92F_2F41_4821_A36D_BB64D7276F63_.wvu.PrintArea" localSheetId="55">'310 (2022)Р-Н (001.04.0001)'!$A$1:$E$38</definedName>
    <definedName name="Z_5785C92F_2F41_4821_A36D_BB64D7276F63_.wvu.PrintArea" localSheetId="112">'310 (2023)КРАЙ'!$A$1:$E$36</definedName>
    <definedName name="Z_5785C92F_2F41_4821_A36D_BB64D7276F63_.wvu.PrintArea" localSheetId="113">'310 (2024)КРАЙ'!$A$1:$E$36</definedName>
    <definedName name="Z_5785C92F_2F41_4821_A36D_BB64D7276F63_.wvu.PrintArea" localSheetId="237">'ДЛЯ ТАЛИСМАНА'!$A$1:$T$81</definedName>
    <definedName name="Z_5785C92F_2F41_4821_A36D_BB64D7276F63_.wvu.PrintArea" localSheetId="0">'Раздел 1'!$A$7:$S$766</definedName>
    <definedName name="Z_5785C92F_2F41_4821_A36D_BB64D7276F63_.wvu.PrintTitles" localSheetId="73">'211квр 111 (2022)КРАЙ'!$A$11:$IS$11</definedName>
    <definedName name="Z_5785C92F_2F41_4821_A36D_BB64D7276F63_.wvu.PrintTitles" localSheetId="76">'211квр 111 (2022)КРАЙ (0703)'!$A$11:$IS$11</definedName>
    <definedName name="Z_5785C92F_2F41_4821_A36D_BB64D7276F63_.wvu.PrintTitles" localSheetId="11">'211квр 111 (2022)РАЙОН'!$A$17:$IV$17</definedName>
    <definedName name="Z_5785C92F_2F41_4821_A36D_BB64D7276F63_.wvu.PrintTitles" localSheetId="14">'211квр 111 (2022)РАЙОН ИФ001'!$A$17:$IV$17</definedName>
    <definedName name="Z_5785C92F_2F41_4821_A36D_BB64D7276F63_.wvu.PrintTitles" localSheetId="74">'211квр 111 (2023)КРАЙ'!$A$11:$IV$11</definedName>
    <definedName name="Z_5785C92F_2F41_4821_A36D_BB64D7276F63_.wvu.PrintTitles" localSheetId="77">'211квр 111 (2023)КРАЙ (0703)'!$A$11:$IV$11</definedName>
    <definedName name="Z_5785C92F_2F41_4821_A36D_BB64D7276F63_.wvu.PrintTitles" localSheetId="12">'211квр 111 (2023)РАЙОН'!$A$17:$IV$17</definedName>
    <definedName name="Z_5785C92F_2F41_4821_A36D_BB64D7276F63_.wvu.PrintTitles" localSheetId="75">'211квр 111 (2024)КРАЙ'!$A$11:$IV$11</definedName>
    <definedName name="Z_5785C92F_2F41_4821_A36D_BB64D7276F63_.wvu.PrintTitles" localSheetId="78">'211квр 111 (2024)КРАЙ (0703)'!$A$11:$IV$11</definedName>
    <definedName name="Z_5785C92F_2F41_4821_A36D_BB64D7276F63_.wvu.PrintTitles" localSheetId="13">'211квр 111 (2024)РАЙОН'!$A$17:$IV$17</definedName>
    <definedName name="Z_5785C92F_2F41_4821_A36D_BB64D7276F63_.wvu.PrintTitles" localSheetId="237">'ДЛЯ ТАЛИСМАНА'!$7:$7</definedName>
    <definedName name="Z_5785C92F_2F41_4821_A36D_BB64D7276F63_.wvu.PrintTitles" localSheetId="0">'Раздел 1'!$28:$28</definedName>
    <definedName name="Z_5785C92F_2F41_4821_A36D_BB64D7276F63_.wvu.Rows" localSheetId="11">'211квр 111 (2022)РАЙОН'!$A$1:$IV$6</definedName>
    <definedName name="Z_5785C92F_2F41_4821_A36D_BB64D7276F63_.wvu.Rows" localSheetId="14">'211квр 111 (2022)РАЙОН ИФ001'!$A$1:$IV$6</definedName>
    <definedName name="Z_5785C92F_2F41_4821_A36D_BB64D7276F63_.wvu.Rows" localSheetId="12">'211квр 111 (2023)РАЙОН'!$A$1:$IV$6</definedName>
    <definedName name="Z_5785C92F_2F41_4821_A36D_BB64D7276F63_.wvu.Rows" localSheetId="13">'211квр 111 (2024)РАЙОН'!$A$1:$IV$6</definedName>
    <definedName name="Z_5785C92F_2F41_4821_A36D_BB64D7276F63_.wvu.Rows" localSheetId="236">'225 (2022)003.01.0072'!$A$14:$IV$16,'225 (2022)003.01.0072'!$A$18:$IV$20,'225 (2022)003.01.0072'!$A$22:$IV$29,'225 (2022)003.01.0072'!$A$31:$IV$33,'225 (2022)003.01.0072'!$A$38:$IV$38</definedName>
    <definedName name="Z_5785C92F_2F41_4821_A36D_BB64D7276F63_.wvu.Rows" localSheetId="21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34">'225 (2022)020.00.0019'!$A$14:$IV$16,'225 (2022)020.00.0019'!$A$18:$IV$20,'225 (2022)020.00.0019'!$A$22:$IV$29,'225 (2022)020.00.0019'!$A$31:$IV$33,'225 (2022)020.00.0019'!$A$38:$IV$38</definedName>
    <definedName name="Z_5785C92F_2F41_4821_A36D_BB64D7276F63_.wvu.Rows" localSheetId="218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2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30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37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43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105">'225 (2022)КРАЙ'!$A$14:$IV$16,'225 (2022)КРАЙ'!$A$18:$IV$20,'225 (2022)КРАЙ'!$A$22:$IV$29,'225 (2022)КРАЙ'!$A$31:$IV$33,'225 (2022)КРАЙ'!$A$38:$IV$38</definedName>
    <definedName name="Z_5785C92F_2F41_4821_A36D_BB64D7276F63_.wvu.Rows" localSheetId="46">'225 (2022)Р-Н'!$A$14:$IV$35,'225 (2022)Р-Н'!$A$37:$IV$39,'225 (2022)Р-Н'!$A$41:$IV$48,'225 (2022)Р-Н'!$A$50:$IV$53,'225 (2022)Р-Н'!$A$75:$IV$76</definedName>
    <definedName name="Z_5785C92F_2F41_4821_A36D_BB64D7276F63_.wvu.Rows" localSheetId="37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40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43">'225 (2022)Р-Н (001.12.0000)'!$A$14:$IV$16,'225 (2022)Р-Н (001.12.0000)'!$A$18:$IV$20,'225 (2022)Р-Н (001.12.0000)'!$A$22:$IV$25,'225 (2022)Р-Н (001.12.0000)'!$A$27:$IV$30,'225 (2022)Р-Н (001.12.0000)'!$A$34:$IV$35</definedName>
    <definedName name="Z_5785C92F_2F41_4821_A36D_BB64D7276F63_.wvu.Rows" localSheetId="47">'225 (2023)Р-Н'!$A$13:$IP$34,'225 (2023)Р-Н'!$A$36:$IP$38,'225 (2023)Р-Н'!$A$40:$IP$47,'225 (2023)Р-Н'!$A$49:$IP$52,'225 (2023)Р-Н'!$A$74:$IP$75</definedName>
    <definedName name="Z_5785C92F_2F41_4821_A36D_BB64D7276F63_.wvu.Rows" localSheetId="38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4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44">'225 (2023)Р-Н (001.12.0000)'!$A$13:$IO$15,'225 (2023)Р-Н (001.12.0000)'!$A$17:$IO$19,'225 (2023)Р-Н (001.12.0000)'!$A$21:$IO$24,'225 (2023)Р-Н (001.12.0000)'!$A$26:$IO$29,'225 (2023)Р-Н (001.12.0000)'!$A$33:$IO$34</definedName>
    <definedName name="Z_5785C92F_2F41_4821_A36D_BB64D7276F63_.wvu.Rows" localSheetId="48">'225 (2024)Р-Н'!$A$13:$IP$34,'225 (2024)Р-Н'!$A$36:$IP$38,'225 (2024)Р-Н'!$A$40:$IP$47,'225 (2024)Р-Н'!$A$49:$IP$52,'225 (2024)Р-Н'!$A$74:$IP$75</definedName>
    <definedName name="Z_5785C92F_2F41_4821_A36D_BB64D7276F63_.wvu.Rows" localSheetId="39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42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45">'225 (2024)Р-Н (001.12.0000)'!$A$13:$IO$15,'225 (2024)Р-Н (001.12.0000)'!$A$17:$IO$19,'225 (2024)Р-Н (001.12.0000)'!$A$21:$IO$24,'225 (2024)Р-Н (001.12.0000)'!$A$26:$IO$29,'225 (2024)Р-Н (001.12.0000)'!$A$33:$IO$34</definedName>
    <definedName name="Z_77E11E51_4B47_49A8_8125_703F017DF3D0_.wvu.FilterData" localSheetId="237">'ДЛЯ ТАЛИСМАНА'!$A$7:$T$81</definedName>
    <definedName name="Z_77E11E51_4B47_49A8_8125_703F017DF3D0_.wvu.FilterData" localSheetId="0">'Раздел 1'!$A$28:$S$766</definedName>
    <definedName name="Z_77E11E51_4B47_49A8_8125_703F017DF3D0_.wvu.PrintTitles" localSheetId="237">'ДЛЯ ТАЛИСМАНА'!$7:$7</definedName>
    <definedName name="Z_77E11E51_4B47_49A8_8125_703F017DF3D0_.wvu.PrintTitles" localSheetId="0">'Раздел 1'!$28:$28</definedName>
    <definedName name="Z_9DA4E381_0177_43B6_8467_43579A31403D_.wvu.Rows" localSheetId="236">'225 (2022)003.01.0072'!$A$19:$IV$20,'225 (2022)003.01.0072'!$A$29:$IV$33</definedName>
    <definedName name="Z_9DA4E381_0177_43B6_8467_43579A31403D_.wvu.Rows" localSheetId="211">'225 (2022)005.00.0000 ЗСК'!$A$38:$IV$40,'225 (2022)005.00.0000 ЗСК'!$A$49:$IV$57</definedName>
    <definedName name="Z_9DA4E381_0177_43B6_8467_43579A31403D_.wvu.Rows" localSheetId="234">'225 (2022)020.00.0019'!$A$19:$IV$20,'225 (2022)020.00.0019'!$A$29:$IV$33</definedName>
    <definedName name="Z_9DA4E381_0177_43B6_8467_43579A31403D_.wvu.Rows" localSheetId="218">'225 (2022)060.00.0004'!$A$38:$IV$40,'225 (2022)060.00.0004'!$A$49:$IV$57</definedName>
    <definedName name="Z_9DA4E381_0177_43B6_8467_43579A31403D_.wvu.Rows" localSheetId="221">'225 (2022)500.03.0002'!$A$38:$IV$40,'225 (2022)500.03.0002'!$A$49:$IV$57</definedName>
    <definedName name="Z_9DA4E381_0177_43B6_8467_43579A31403D_.wvu.Rows" localSheetId="130">'225 (2022)ВНЕБ, 140Д'!$A$35:$IV$35,'225 (2022)ВНЕБ, 140Д'!$A$44:$IV$49</definedName>
    <definedName name="Z_9DA4E381_0177_43B6_8467_43579A31403D_.wvu.Rows" localSheetId="137">'225 (2022)ВНЕБ, 150Д'!$A$35:$IV$35,'225 (2022)ВНЕБ, 150Д'!$A$44:$IV$49</definedName>
    <definedName name="Z_9DA4E381_0177_43B6_8467_43579A31403D_.wvu.Rows" localSheetId="143">'225 (2022)ВНЕБ, 400Д'!$A$35:$IV$35,'225 (2022)ВНЕБ, 400Д'!$A$44:$IV$49</definedName>
    <definedName name="Z_9DA4E381_0177_43B6_8467_43579A31403D_.wvu.Rows" localSheetId="105">'225 (2022)КРАЙ'!$A$19:$IV$20,'225 (2022)КРАЙ'!$A$29:$IV$33</definedName>
    <definedName name="Z_9DA4E381_0177_43B6_8467_43579A31403D_.wvu.Rows" localSheetId="46">'225 (2022)Р-Н'!$A$39:$IV$39,'225 (2022)Р-Н'!$A$48:$IV$53</definedName>
    <definedName name="Z_9DA4E381_0177_43B6_8467_43579A31403D_.wvu.Rows" localSheetId="37">'225 (2022)Р-Н (001.10.0000)'!$A$20:$IV$20,'225 (2022)Р-Н (001.10.0000)'!$A$25:$IV$30</definedName>
    <definedName name="Z_9DA4E381_0177_43B6_8467_43579A31403D_.wvu.Rows" localSheetId="40">'225 (2022)Р-Н (001.11.0000)'!$A$20:$IV$20,'225 (2022)Р-Н (001.11.0000)'!$A$25:$IV$30</definedName>
    <definedName name="Z_9DA4E381_0177_43B6_8467_43579A31403D_.wvu.Rows" localSheetId="43">'225 (2022)Р-Н (001.12.0000)'!$A$20:$IV$20,'225 (2022)Р-Н (001.12.0000)'!$A$25:$IV$30</definedName>
    <definedName name="Z_9DA4E381_0177_43B6_8467_43579A31403D_.wvu.Rows" localSheetId="47">'225 (2023)Р-Н'!$A$38:$IP$38,'225 (2023)Р-Н'!$A$47:$IP$52</definedName>
    <definedName name="Z_9DA4E381_0177_43B6_8467_43579A31403D_.wvu.Rows" localSheetId="38">'225 (2023)Р-Н (001.10.0000)'!$A$19:$IO$19,'225 (2023)Р-Н (001.10.0000)'!$A$24:$IO$29</definedName>
    <definedName name="Z_9DA4E381_0177_43B6_8467_43579A31403D_.wvu.Rows" localSheetId="41">'225 (2023)Р-Н (001.11.0000)'!$A$19:$IO$19,'225 (2023)Р-Н (001.11.0000)'!$A$24:$IO$29</definedName>
    <definedName name="Z_9DA4E381_0177_43B6_8467_43579A31403D_.wvu.Rows" localSheetId="44">'225 (2023)Р-Н (001.12.0000)'!$A$19:$IO$19,'225 (2023)Р-Н (001.12.0000)'!$A$24:$IO$29</definedName>
    <definedName name="Z_9DA4E381_0177_43B6_8467_43579A31403D_.wvu.Rows" localSheetId="48">'225 (2024)Р-Н'!$A$38:$IP$38,'225 (2024)Р-Н'!$A$47:$IP$52</definedName>
    <definedName name="Z_9DA4E381_0177_43B6_8467_43579A31403D_.wvu.Rows" localSheetId="39">'225 (2024)Р-Н (001.10.0000)'!$A$19:$IO$19,'225 (2024)Р-Н (001.10.0000)'!$A$24:$IO$29</definedName>
    <definedName name="Z_9DA4E381_0177_43B6_8467_43579A31403D_.wvu.Rows" localSheetId="42">'225 (2024)Р-Н (001.11.0000)'!$A$19:$IO$19,'225 (2024)Р-Н (001.11.0000)'!$A$24:$IO$29</definedName>
    <definedName name="Z_9DA4E381_0177_43B6_8467_43579A31403D_.wvu.Rows" localSheetId="45">'225 (2024)Р-Н (001.12.0000)'!$A$19:$IO$19,'225 (2024)Р-Н (001.12.0000)'!$A$24:$IO$29</definedName>
    <definedName name="Z_B1F055BA_EE0B_476B_93E6_E21AE4E83CD2_.wvu.FilterData" localSheetId="73">'211квр 111 (2022)КРАЙ'!$A$11:$I$32</definedName>
    <definedName name="Z_B1F055BA_EE0B_476B_93E6_E21AE4E83CD2_.wvu.FilterData" localSheetId="76">'211квр 111 (2022)КРАЙ (0703)'!$A$11:$I$32</definedName>
    <definedName name="Z_B1F055BA_EE0B_476B_93E6_E21AE4E83CD2_.wvu.FilterData" localSheetId="11">'211квр 111 (2022)РАЙОН'!$A$17:$L$26</definedName>
    <definedName name="Z_B1F055BA_EE0B_476B_93E6_E21AE4E83CD2_.wvu.FilterData" localSheetId="14">'211квр 111 (2022)РАЙОН ИФ001'!$A$17:$L$26</definedName>
    <definedName name="Z_B1F055BA_EE0B_476B_93E6_E21AE4E83CD2_.wvu.FilterData" localSheetId="74">'211квр 111 (2023)КРАЙ'!$A$11:$L$20</definedName>
    <definedName name="Z_B1F055BA_EE0B_476B_93E6_E21AE4E83CD2_.wvu.FilterData" localSheetId="77">'211квр 111 (2023)КРАЙ (0703)'!$A$11:$L$20</definedName>
    <definedName name="Z_B1F055BA_EE0B_476B_93E6_E21AE4E83CD2_.wvu.FilterData" localSheetId="12">'211квр 111 (2023)РАЙОН'!$A$17:$L$26</definedName>
    <definedName name="Z_B1F055BA_EE0B_476B_93E6_E21AE4E83CD2_.wvu.FilterData" localSheetId="75">'211квр 111 (2024)КРАЙ'!$A$11:$L$20</definedName>
    <definedName name="Z_B1F055BA_EE0B_476B_93E6_E21AE4E83CD2_.wvu.FilterData" localSheetId="78">'211квр 111 (2024)КРАЙ (0703)'!$A$11:$L$20</definedName>
    <definedName name="Z_B1F055BA_EE0B_476B_93E6_E21AE4E83CD2_.wvu.FilterData" localSheetId="13">'211квр 111 (2024)РАЙОН'!$A$17:$L$26</definedName>
    <definedName name="Z_B1F055BA_EE0B_476B_93E6_E21AE4E83CD2_.wvu.FilterData" localSheetId="237">'ДЛЯ ТАЛИСМАНА'!$A$8:$T$81</definedName>
    <definedName name="Z_B1F055BA_EE0B_476B_93E6_E21AE4E83CD2_.wvu.FilterData" localSheetId="0">'Раздел 1'!$A$29:$S$766</definedName>
    <definedName name="Z_B1F055BA_EE0B_476B_93E6_E21AE4E83CD2_.wvu.PrintArea" localSheetId="73">'211квр 111 (2022)КРАЙ'!$A$1:$I$32</definedName>
    <definedName name="Z_B1F055BA_EE0B_476B_93E6_E21AE4E83CD2_.wvu.PrintArea" localSheetId="76">'211квр 111 (2022)КРАЙ (0703)'!$A$1:$I$32</definedName>
    <definedName name="Z_B1F055BA_EE0B_476B_93E6_E21AE4E83CD2_.wvu.PrintArea" localSheetId="11">'211квр 111 (2022)РАЙОН'!$A$1:$I$26</definedName>
    <definedName name="Z_B1F055BA_EE0B_476B_93E6_E21AE4E83CD2_.wvu.PrintArea" localSheetId="14">'211квр 111 (2022)РАЙОН ИФ001'!$A$1:$I$26</definedName>
    <definedName name="Z_B1F055BA_EE0B_476B_93E6_E21AE4E83CD2_.wvu.PrintArea" localSheetId="74">'211квр 111 (2023)КРАЙ'!$A$1:$I$20</definedName>
    <definedName name="Z_B1F055BA_EE0B_476B_93E6_E21AE4E83CD2_.wvu.PrintArea" localSheetId="77">'211квр 111 (2023)КРАЙ (0703)'!$A$1:$I$20</definedName>
    <definedName name="Z_B1F055BA_EE0B_476B_93E6_E21AE4E83CD2_.wvu.PrintArea" localSheetId="12">'211квр 111 (2023)РАЙОН'!$A$1:$I$26</definedName>
    <definedName name="Z_B1F055BA_EE0B_476B_93E6_E21AE4E83CD2_.wvu.PrintArea" localSheetId="75">'211квр 111 (2024)КРАЙ'!$A$1:$I$20</definedName>
    <definedName name="Z_B1F055BA_EE0B_476B_93E6_E21AE4E83CD2_.wvu.PrintArea" localSheetId="78">'211квр 111 (2024)КРАЙ (0703)'!$A$1:$I$20</definedName>
    <definedName name="Z_B1F055BA_EE0B_476B_93E6_E21AE4E83CD2_.wvu.PrintArea" localSheetId="13">'211квр 111 (2024)РАЙОН'!$A$1:$I$26</definedName>
    <definedName name="Z_B1F055BA_EE0B_476B_93E6_E21AE4E83CD2_.wvu.PrintArea" localSheetId="86">'212, 226 КВР 112 (2022)КРАЙ'!$A$1:$F$21</definedName>
    <definedName name="Z_B1F055BA_EE0B_476B_93E6_E21AE4E83CD2_.wvu.PrintArea" localSheetId="19">'212, 226 КВР 112 (2022)Р-Н'!$A$1:$F$39</definedName>
    <definedName name="Z_B1F055BA_EE0B_476B_93E6_E21AE4E83CD2_.wvu.PrintArea" localSheetId="87">'212, 226 КВР 112 (2023)КРАЙ'!$A$1:$F$21</definedName>
    <definedName name="Z_B1F055BA_EE0B_476B_93E6_E21AE4E83CD2_.wvu.PrintArea" localSheetId="88">'212, 226 КВР 112 (2024)КРАЙ'!$A$1:$F$21</definedName>
    <definedName name="Z_B1F055BA_EE0B_476B_93E6_E21AE4E83CD2_.wvu.PrintArea" localSheetId="23">'213 КВР 119 (2022)Р-Н ИФ001'!$A$1:$D$36</definedName>
    <definedName name="Z_B1F055BA_EE0B_476B_93E6_E21AE4E83CD2_.wvu.PrintArea" localSheetId="22">'213 КВР 119 (2022-2024)Р-Н'!$A$1:$D$36</definedName>
    <definedName name="Z_B1F055BA_EE0B_476B_93E6_E21AE4E83CD2_.wvu.PrintArea" localSheetId="91">'213 КВР 119(2022-2024)КРАЙ'!$A$1:$D$36</definedName>
    <definedName name="Z_B1F055BA_EE0B_476B_93E6_E21AE4E83CD2_.wvu.PrintArea" localSheetId="93">'213 КВР119(2022-2024)КРАЙ(0703)'!$A$1:$D$36</definedName>
    <definedName name="Z_B1F055BA_EE0B_476B_93E6_E21AE4E83CD2_.wvu.PrintArea" localSheetId="99">'221 (2022)КРАЙ'!$A$1:$F$30</definedName>
    <definedName name="Z_B1F055BA_EE0B_476B_93E6_E21AE4E83CD2_.wvu.PrintArea" localSheetId="27">'221 (2022)Р-Н'!$A$1:$F$36</definedName>
    <definedName name="Z_B1F055BA_EE0B_476B_93E6_E21AE4E83CD2_.wvu.PrintArea" localSheetId="100">'221 (2023)КРАЙ'!$A$1:$F$23</definedName>
    <definedName name="Z_B1F055BA_EE0B_476B_93E6_E21AE4E83CD2_.wvu.PrintArea" localSheetId="101">'221 (2024)КРАЙ'!$A$1:$F$23</definedName>
    <definedName name="Z_B1F055BA_EE0B_476B_93E6_E21AE4E83CD2_.wvu.PrintArea" localSheetId="102">'222 (2022)КРАЙ'!$A$1:$C$25</definedName>
    <definedName name="Z_B1F055BA_EE0B_476B_93E6_E21AE4E83CD2_.wvu.PrintArea" localSheetId="28">'222 (2022)Р-Н ПОДВОЗ'!$A$1:$C$29</definedName>
    <definedName name="Z_B1F055BA_EE0B_476B_93E6_E21AE4E83CD2_.wvu.PrintArea" localSheetId="103">'222 (2023)КРАЙ'!$A$1:$C$20</definedName>
    <definedName name="Z_B1F055BA_EE0B_476B_93E6_E21AE4E83CD2_.wvu.PrintArea" localSheetId="29">'222 (2023)Р-Н ПОДВОЗ'!$A$1:$C$20</definedName>
    <definedName name="Z_B1F055BA_EE0B_476B_93E6_E21AE4E83CD2_.wvu.PrintArea" localSheetId="104">'222 (2024)КРАЙ'!$A$1:$C$20</definedName>
    <definedName name="Z_B1F055BA_EE0B_476B_93E6_E21AE4E83CD2_.wvu.PrintArea" localSheetId="30">'222 (2024)Р-Н ПОДВОЗ'!$A$1:$C$20</definedName>
    <definedName name="Z_B1F055BA_EE0B_476B_93E6_E21AE4E83CD2_.wvu.PrintArea" localSheetId="236">'225 (2022)003.01.0072'!$A$1:$F$74</definedName>
    <definedName name="Z_B1F055BA_EE0B_476B_93E6_E21AE4E83CD2_.wvu.PrintArea" localSheetId="211">'225 (2022)005.00.0000 ЗСК'!$A$1:$F$89</definedName>
    <definedName name="Z_B1F055BA_EE0B_476B_93E6_E21AE4E83CD2_.wvu.PrintArea" localSheetId="234">'225 (2022)020.00.0019'!$A$1:$F$74</definedName>
    <definedName name="Z_B1F055BA_EE0B_476B_93E6_E21AE4E83CD2_.wvu.PrintArea" localSheetId="218">'225 (2022)060.00.0004'!$A$1:$F$89</definedName>
    <definedName name="Z_B1F055BA_EE0B_476B_93E6_E21AE4E83CD2_.wvu.PrintArea" localSheetId="221">'225 (2022)500.03.0002'!$A$1:$F$89</definedName>
    <definedName name="Z_B1F055BA_EE0B_476B_93E6_E21AE4E83CD2_.wvu.PrintArea" localSheetId="130">'225 (2022)ВНЕБ, 140Д'!$A$1:$F$135</definedName>
    <definedName name="Z_B1F055BA_EE0B_476B_93E6_E21AE4E83CD2_.wvu.PrintArea" localSheetId="137">'225 (2022)ВНЕБ, 150Д'!$A$1:$F$135</definedName>
    <definedName name="Z_B1F055BA_EE0B_476B_93E6_E21AE4E83CD2_.wvu.PrintArea" localSheetId="143">'225 (2022)ВНЕБ, 400Д'!$A$1:$F$135</definedName>
    <definedName name="Z_B1F055BA_EE0B_476B_93E6_E21AE4E83CD2_.wvu.PrintArea" localSheetId="105">'225 (2022)КРАЙ'!$A$1:$F$74</definedName>
    <definedName name="Z_B1F055BA_EE0B_476B_93E6_E21AE4E83CD2_.wvu.PrintArea" localSheetId="46">'225 (2022)Р-Н'!$A$1:$F$151</definedName>
    <definedName name="Z_B1F055BA_EE0B_476B_93E6_E21AE4E83CD2_.wvu.PrintArea" localSheetId="37">'225 (2022)Р-Н (001.10.0000)'!$A$1:$F$62</definedName>
    <definedName name="Z_B1F055BA_EE0B_476B_93E6_E21AE4E83CD2_.wvu.PrintArea" localSheetId="40">'225 (2022)Р-Н (001.11.0000)'!$A$1:$F$62</definedName>
    <definedName name="Z_B1F055BA_EE0B_476B_93E6_E21AE4E83CD2_.wvu.PrintArea" localSheetId="43">'225 (2022)Р-Н (001.12.0000)'!$A$1:$F$62</definedName>
    <definedName name="Z_B1F055BA_EE0B_476B_93E6_E21AE4E83CD2_.wvu.PrintArea" localSheetId="106">'225 (2023)КРАЙ'!$A$1:$F$45</definedName>
    <definedName name="Z_B1F055BA_EE0B_476B_93E6_E21AE4E83CD2_.wvu.PrintArea" localSheetId="47">'225 (2023)Р-Н'!$A$1:$F$76</definedName>
    <definedName name="Z_B1F055BA_EE0B_476B_93E6_E21AE4E83CD2_.wvu.PrintArea" localSheetId="38">'225 (2023)Р-Н (001.10.0000)'!$A$1:$F$35</definedName>
    <definedName name="Z_B1F055BA_EE0B_476B_93E6_E21AE4E83CD2_.wvu.PrintArea" localSheetId="41">'225 (2023)Р-Н (001.11.0000)'!$A$1:$F$35</definedName>
    <definedName name="Z_B1F055BA_EE0B_476B_93E6_E21AE4E83CD2_.wvu.PrintArea" localSheetId="44">'225 (2023)Р-Н (001.12.0000)'!$A$1:$F$35</definedName>
    <definedName name="Z_B1F055BA_EE0B_476B_93E6_E21AE4E83CD2_.wvu.PrintArea" localSheetId="107">'225 (2024)КРАЙ'!$A$1:$F$45</definedName>
    <definedName name="Z_B1F055BA_EE0B_476B_93E6_E21AE4E83CD2_.wvu.PrintArea" localSheetId="48">'225 (2024)Р-Н'!$A$1:$F$76</definedName>
    <definedName name="Z_B1F055BA_EE0B_476B_93E6_E21AE4E83CD2_.wvu.PrintArea" localSheetId="39">'225 (2024)Р-Н (001.10.0000)'!$A$1:$F$35</definedName>
    <definedName name="Z_B1F055BA_EE0B_476B_93E6_E21AE4E83CD2_.wvu.PrintArea" localSheetId="42">'225 (2024)Р-Н (001.11.0000)'!$A$1:$F$35</definedName>
    <definedName name="Z_B1F055BA_EE0B_476B_93E6_E21AE4E83CD2_.wvu.PrintArea" localSheetId="45">'225 (2024)Р-Н (001.12.0000)'!$A$1:$F$35</definedName>
    <definedName name="Z_B1F055BA_EE0B_476B_93E6_E21AE4E83CD2_.wvu.PrintArea" localSheetId="226">'226 (2022) 003.01.0060'!$A$1:$F$223</definedName>
    <definedName name="Z_B1F055BA_EE0B_476B_93E6_E21AE4E83CD2_.wvu.PrintArea" localSheetId="227">'226 (2022)003.01.0037'!$A$1:$F$51</definedName>
    <definedName name="Z_B1F055BA_EE0B_476B_93E6_E21AE4E83CD2_.wvu.PrintArea" localSheetId="212">'226 (2022)005.00.0000 ЗСК'!$A$1:$F$51</definedName>
    <definedName name="Z_B1F055BA_EE0B_476B_93E6_E21AE4E83CD2_.wvu.PrintArea" localSheetId="158">'226 (2022)020.00.0001 5руб'!$A$1:$F$51</definedName>
    <definedName name="Z_B1F055BA_EE0B_476B_93E6_E21AE4E83CD2_.wvu.PrintArea" localSheetId="196">'226 (2022)020.00.0003 ЛагерьЛТО'!$A$1:$F$51</definedName>
    <definedName name="Z_B1F055BA_EE0B_476B_93E6_E21AE4E83CD2_.wvu.PrintArea" localSheetId="148">'226 (2022)020.00.0007 КРУГЛОСУТ'!$A$1:$F$51</definedName>
    <definedName name="Z_B1F055BA_EE0B_476B_93E6_E21AE4E83CD2_.wvu.PrintArea" localSheetId="164">'226 (2022)020.00.0015 ГП(10210)'!$A$1:$F$51</definedName>
    <definedName name="Z_B1F055BA_EE0B_476B_93E6_E21AE4E83CD2_.wvu.PrintArea" localSheetId="231">'226 (2022)020.00.0019'!$A$1:$F$51</definedName>
    <definedName name="Z_B1F055BA_EE0B_476B_93E6_E21AE4E83CD2_.wvu.PrintArea" localSheetId="165">'226 (2022)020.00.0023Инв(10210)'!$A$1:$F$51</definedName>
    <definedName name="Z_B1F055BA_EE0B_476B_93E6_E21AE4E83CD2_.wvu.PrintArea" localSheetId="228">'226 (2022)020.00.0035'!$A$1:$F$51</definedName>
    <definedName name="Z_B1F055BA_EE0B_476B_93E6_E21AE4E83CD2_.wvu.PrintArea" localSheetId="219">'226 (2022)060.00.0005'!$A$1:$F$51</definedName>
    <definedName name="Z_B1F055BA_EE0B_476B_93E6_E21AE4E83CD2_.wvu.PrintArea" localSheetId="161">'226 (2022)500.02.0001 10 руб.'!$A$1:$F$51</definedName>
    <definedName name="Z_B1F055BA_EE0B_476B_93E6_E21AE4E83CD2_.wvu.PrintArea" localSheetId="222">'226 (2022)500.03.0002'!$A$1:$F$51</definedName>
    <definedName name="Z_B1F055BA_EE0B_476B_93E6_E21AE4E83CD2_.wvu.PrintArea" localSheetId="202">'226 (2022)500.05.0002 ЛагерьЛДП'!$A$1:$F$51</definedName>
    <definedName name="Z_B1F055BA_EE0B_476B_93E6_E21AE4E83CD2_.wvu.PrintArea" localSheetId="131">'226 (2022)ВНЕБ, 140Д'!$A$1:$F$160</definedName>
    <definedName name="Z_B1F055BA_EE0B_476B_93E6_E21AE4E83CD2_.wvu.PrintArea" localSheetId="138">'226 (2022)ВНЕБ, 150Д'!$A$1:$F$160</definedName>
    <definedName name="Z_B1F055BA_EE0B_476B_93E6_E21AE4E83CD2_.wvu.PrintArea" localSheetId="144">'226 (2022)ВНЕБ, 400Д'!$A$1:$F$160</definedName>
    <definedName name="Z_B1F055BA_EE0B_476B_93E6_E21AE4E83CD2_.wvu.PrintArea" localSheetId="108">'226 (2022)КРАЙ'!$A$1:$F$82</definedName>
    <definedName name="Z_B1F055BA_EE0B_476B_93E6_E21AE4E83CD2_.wvu.PrintArea" localSheetId="49">'226 (2022)Р-Н'!$A$1:$F$223</definedName>
    <definedName name="Z_B1F055BA_EE0B_476B_93E6_E21AE4E83CD2_.wvu.PrintArea" localSheetId="159">'226 (2023)020.00.0001 5руб'!$A$1:$F$51</definedName>
    <definedName name="Z_B1F055BA_EE0B_476B_93E6_E21AE4E83CD2_.wvu.PrintArea" localSheetId="197">'226 (2023)020.00.0003 ЛагерьЛТО'!$A$1:$F$51</definedName>
    <definedName name="Z_B1F055BA_EE0B_476B_93E6_E21AE4E83CD2_.wvu.PrintArea" localSheetId="149">'226 (2023)020.00.0007 КРУГЛ'!$A$1:$F$51</definedName>
    <definedName name="Z_B1F055BA_EE0B_476B_93E6_E21AE4E83CD2_.wvu.PrintArea" localSheetId="162">'226 (2023)500.02.0001 10 руб.'!$A$1:$F$51</definedName>
    <definedName name="Z_B1F055BA_EE0B_476B_93E6_E21AE4E83CD2_.wvu.PrintArea" localSheetId="203">'226 (2023)500.05.0002 ЛагерьЛДП'!$A$1:$F$51</definedName>
    <definedName name="Z_B1F055BA_EE0B_476B_93E6_E21AE4E83CD2_.wvu.PrintArea" localSheetId="139">'226 (2023)ВНЕБ, 150Д'!$A$1:$F$87</definedName>
    <definedName name="Z_B1F055BA_EE0B_476B_93E6_E21AE4E83CD2_.wvu.PrintArea" localSheetId="109">'226 (2023)КРАЙ'!$A$1:$F$45</definedName>
    <definedName name="Z_B1F055BA_EE0B_476B_93E6_E21AE4E83CD2_.wvu.PrintArea" localSheetId="50">'226 (2023)Р-Н'!$A$1:$F$85</definedName>
    <definedName name="Z_B1F055BA_EE0B_476B_93E6_E21AE4E83CD2_.wvu.PrintArea" localSheetId="160">'226 (2024)020.00.0001 5руб'!$A$1:$F$51</definedName>
    <definedName name="Z_B1F055BA_EE0B_476B_93E6_E21AE4E83CD2_.wvu.PrintArea" localSheetId="198">'226 (2024)020.00.0003 ЛагерьЛТО'!$A$1:$F$51</definedName>
    <definedName name="Z_B1F055BA_EE0B_476B_93E6_E21AE4E83CD2_.wvu.PrintArea" localSheetId="150">'226 (2024)020.00.0007 КРУГЛ'!$A$1:$F$51</definedName>
    <definedName name="Z_B1F055BA_EE0B_476B_93E6_E21AE4E83CD2_.wvu.PrintArea" localSheetId="163">'226 (2024)500.02.0001 10 руб.'!$A$1:$F$51</definedName>
    <definedName name="Z_B1F055BA_EE0B_476B_93E6_E21AE4E83CD2_.wvu.PrintArea" localSheetId="204">'226 (2024)500.05.0002 ЛагерьЛДП'!$A$1:$F$51</definedName>
    <definedName name="Z_B1F055BA_EE0B_476B_93E6_E21AE4E83CD2_.wvu.PrintArea" localSheetId="140">'226 (2024)ВНЕБ, 150Д'!$A$1:$F$87</definedName>
    <definedName name="Z_B1F055BA_EE0B_476B_93E6_E21AE4E83CD2_.wvu.PrintArea" localSheetId="110">'226 (2024)КРАЙ'!$A$1:$F$45</definedName>
    <definedName name="Z_B1F055BA_EE0B_476B_93E6_E21AE4E83CD2_.wvu.PrintArea" localSheetId="51">'226 (2024)Р-Н'!$A$1:$F$85</definedName>
    <definedName name="Z_B1F055BA_EE0B_476B_93E6_E21AE4E83CD2_.wvu.PrintArea" localSheetId="190">'226 КВР 113 (2022)500.02.000ЕГЭ'!$A$1:$F$23</definedName>
    <definedName name="Z_B1F055BA_EE0B_476B_93E6_E21AE4E83CD2_.wvu.PrintArea" localSheetId="90">'226 КВР 113 (2022)КРАЙ'!$A$1:$F$23</definedName>
    <definedName name="Z_B1F055BA_EE0B_476B_93E6_E21AE4E83CD2_.wvu.PrintArea" localSheetId="21">'226 КВР 113 (2022)Р-Н'!$A$1:$F$39</definedName>
    <definedName name="Z_B1F055BA_EE0B_476B_93E6_E21AE4E83CD2_.wvu.PrintArea" localSheetId="191">'226 КВР 113 (2023)500.02.00ЕГЭ'!$A$1:$F$23</definedName>
    <definedName name="Z_B1F055BA_EE0B_476B_93E6_E21AE4E83CD2_.wvu.PrintArea" localSheetId="192">'226 КВР 113 (2024)500.02.00ЕГЭ'!$A$1:$F$23</definedName>
    <definedName name="Z_B1F055BA_EE0B_476B_93E6_E21AE4E83CD2_.wvu.PrintArea" localSheetId="193">'226 КВР 119 (2022)ЕГЭ'!$A$1:$D$45</definedName>
    <definedName name="Z_B1F055BA_EE0B_476B_93E6_E21AE4E83CD2_.wvu.PrintArea" localSheetId="194">'226 КВР 119 (2023)ЕГЭ'!$A$1:$D$45</definedName>
    <definedName name="Z_B1F055BA_EE0B_476B_93E6_E21AE4E83CD2_.wvu.PrintArea" localSheetId="195">'226 КВР 119 (2024)ЕГЭ'!$A$1:$D$45</definedName>
    <definedName name="Z_B1F055BA_EE0B_476B_93E6_E21AE4E83CD2_.wvu.PrintArea" localSheetId="175">'226(2022)020.00.0022 ОВЗ (РБ)'!$A$1:$F$51</definedName>
    <definedName name="Z_B1F055BA_EE0B_476B_93E6_E21AE4E83CD2_.wvu.PrintArea" localSheetId="166">'226(2022)020.00.0028Гор.пит(РБ)'!$A$1:$F$51</definedName>
    <definedName name="Z_B1F055BA_EE0B_476B_93E6_E21AE4E83CD2_.wvu.PrintArea" localSheetId="199">'226(2022)020.00.0034Лагерь(мед)'!$A$1:$F$51</definedName>
    <definedName name="Z_B1F055BA_EE0B_476B_93E6_E21AE4E83CD2_.wvu.PrintArea" localSheetId="178">'226(2022)500.02.0004 ОВЗ (КБ)'!$A$1:$F$51</definedName>
    <definedName name="Z_B1F055BA_EE0B_476B_93E6_E21AE4E83CD2_.wvu.PrintArea" localSheetId="172">'226(2022)500.02.0005Гор.пит(КБ)'!$A$1:$F$51</definedName>
    <definedName name="Z_B1F055BA_EE0B_476B_93E6_E21AE4E83CD2_.wvu.PrintArea" localSheetId="169">'226(2022)500.02.0005Гор.пит(ФБ)'!$A$1:$F$51</definedName>
    <definedName name="Z_B1F055BA_EE0B_476B_93E6_E21AE4E83CD2_.wvu.PrintArea" localSheetId="187">'226(2022)500.02.0007 Инвал (КБ)'!$A$1:$F$51</definedName>
    <definedName name="Z_B1F055BA_EE0B_476B_93E6_E21AE4E83CD2_.wvu.PrintArea" localSheetId="176">'226(2023)020.00.0022 ОВЗ (РБ)'!$A$1:$F$51</definedName>
    <definedName name="Z_B1F055BA_EE0B_476B_93E6_E21AE4E83CD2_.wvu.PrintArea" localSheetId="167">'226(2023)020.00.0028Гор.пит(РБ)'!$A$1:$F$51</definedName>
    <definedName name="Z_B1F055BA_EE0B_476B_93E6_E21AE4E83CD2_.wvu.PrintArea" localSheetId="200">'226(2023)020.00.0034Лагерь(мед)'!$A$1:$F$51</definedName>
    <definedName name="Z_B1F055BA_EE0B_476B_93E6_E21AE4E83CD2_.wvu.PrintArea" localSheetId="179">'226(2023)500.02.0004 ОВЗ (КБ)'!$A$1:$F$51</definedName>
    <definedName name="Z_B1F055BA_EE0B_476B_93E6_E21AE4E83CD2_.wvu.PrintArea" localSheetId="173">'226(2023)500.02.0005Гор.пит(КБ)'!$A$1:$F$51</definedName>
    <definedName name="Z_B1F055BA_EE0B_476B_93E6_E21AE4E83CD2_.wvu.PrintArea" localSheetId="170">'226(2023)500.02.0005Гор.пит(ФБ)'!$A$1:$F$51</definedName>
    <definedName name="Z_B1F055BA_EE0B_476B_93E6_E21AE4E83CD2_.wvu.PrintArea" localSheetId="188">'226(2023)500.02.0007 Инвал (КБ)'!$A$1:$F$51</definedName>
    <definedName name="Z_B1F055BA_EE0B_476B_93E6_E21AE4E83CD2_.wvu.PrintArea" localSheetId="177">'226(2024)020.00.0022 ОВЗ(РБ)'!$A$1:$F$51</definedName>
    <definedName name="Z_B1F055BA_EE0B_476B_93E6_E21AE4E83CD2_.wvu.PrintArea" localSheetId="168">'226(2024)020.00.0028Гор.пит(РБ)'!$A$1:$F$51</definedName>
    <definedName name="Z_B1F055BA_EE0B_476B_93E6_E21AE4E83CD2_.wvu.PrintArea" localSheetId="201">'226(2024)020.00.0034Лагерь(мед)'!$A$1:$F$51</definedName>
    <definedName name="Z_B1F055BA_EE0B_476B_93E6_E21AE4E83CD2_.wvu.PrintArea" localSheetId="180">'226(2024)500.02.0004 ОВЗ (КБ)'!$A$1:$F$51</definedName>
    <definedName name="Z_B1F055BA_EE0B_476B_93E6_E21AE4E83CD2_.wvu.PrintArea" localSheetId="174">'226(2024)500.02.0005Гор.пит(КБ)'!$A$1:$F$51</definedName>
    <definedName name="Z_B1F055BA_EE0B_476B_93E6_E21AE4E83CD2_.wvu.PrintArea" localSheetId="171">'226(2024)500.02.0005Гор.пит(ФБ)'!$A$1:$F$51</definedName>
    <definedName name="Z_B1F055BA_EE0B_476B_93E6_E21AE4E83CD2_.wvu.PrintArea" localSheetId="189">'226(2024)500.02.0007 Инвал (КБ)'!$A$1:$F$51</definedName>
    <definedName name="Z_B1F055BA_EE0B_476B_93E6_E21AE4E83CD2_.wvu.PrintArea" localSheetId="52">'227 (2022)Р-Н'!$A$1:$D$29</definedName>
    <definedName name="Z_B1F055BA_EE0B_476B_93E6_E21AE4E83CD2_.wvu.PrintArea" localSheetId="181">'262 (2022)020.00.0022 ОВЗ (РБ) '!$A$1:$F$19</definedName>
    <definedName name="Z_B1F055BA_EE0B_476B_93E6_E21AE4E83CD2_.wvu.PrintArea" localSheetId="184">'262 (2022)500.02.0004 ОВЗ (КБ)'!$A$1:$F$19</definedName>
    <definedName name="Z_B1F055BA_EE0B_476B_93E6_E21AE4E83CD2_.wvu.PrintArea" localSheetId="182">'262 (2023)020.00.0022 ОВЗ(РБ)'!$A$1:$F$19</definedName>
    <definedName name="Z_B1F055BA_EE0B_476B_93E6_E21AE4E83CD2_.wvu.PrintArea" localSheetId="185">'262 (2023)500.02.0004 ОВЗ (КБ)'!$A$1:$F$19</definedName>
    <definedName name="Z_B1F055BA_EE0B_476B_93E6_E21AE4E83CD2_.wvu.PrintArea" localSheetId="183">'262 (2024)020.00.0022 ОВЗ (РБ )'!$A$1:$F$19</definedName>
    <definedName name="Z_B1F055BA_EE0B_476B_93E6_E21AE4E83CD2_.wvu.PrintArea" localSheetId="186">'262 (2024)500.02.0004 ОВЗ (КБ)'!$A$1:$F$19</definedName>
    <definedName name="Z_B1F055BA_EE0B_476B_93E6_E21AE4E83CD2_.wvu.PrintArea" localSheetId="89">'266 КВР 112 (2022)КРАЙ'!$A$1:$F$17</definedName>
    <definedName name="Z_B1F055BA_EE0B_476B_93E6_E21AE4E83CD2_.wvu.PrintArea" localSheetId="20">'266 КВР 112 (2022)Р-Н'!$A$1:$F$25</definedName>
    <definedName name="Z_B1F055BA_EE0B_476B_93E6_E21AE4E83CD2_.wvu.PrintArea" localSheetId="214">'310 (2022)005.00.0000 ЗСК'!$A$1:$E$20</definedName>
    <definedName name="Z_B1F055BA_EE0B_476B_93E6_E21AE4E83CD2_.wvu.PrintArea" localSheetId="224">'310 (2022)020.00.0010 НАРКОНЕТ'!$A$1:$E$20</definedName>
    <definedName name="Z_B1F055BA_EE0B_476B_93E6_E21AE4E83CD2_.wvu.PrintArea" localSheetId="216">'310 (2022)020.00.0013 АВТОГОРОД'!$A$1:$E$20</definedName>
    <definedName name="Z_B1F055BA_EE0B_476B_93E6_E21AE4E83CD2_.wvu.PrintArea" localSheetId="235">'310 (2022)020.00.0019'!$A$1:$E$38</definedName>
    <definedName name="Z_B1F055BA_EE0B_476B_93E6_E21AE4E83CD2_.wvu.PrintArea" localSheetId="217">'310 (2022)500.03.0001 АВТОГОРОД'!$A$1:$E$20</definedName>
    <definedName name="Z_B1F055BA_EE0B_476B_93E6_E21AE4E83CD2_.wvu.PrintArea" localSheetId="133">'310 (2022)ВНЕБ, 140Д'!$A$1:$E$31</definedName>
    <definedName name="Z_B1F055BA_EE0B_476B_93E6_E21AE4E83CD2_.wvu.PrintArea" localSheetId="141">'310 (2022)ВНЕБ, 150Д'!$A$1:$E$31</definedName>
    <definedName name="Z_B1F055BA_EE0B_476B_93E6_E21AE4E83CD2_.wvu.PrintArea" localSheetId="146">'310 (2022)ВНЕБ, 400Д'!$A$1:$E$31</definedName>
    <definedName name="Z_B1F055BA_EE0B_476B_93E6_E21AE4E83CD2_.wvu.PrintArea" localSheetId="111">'310 (2022)КРАЙ'!$A$1:$E$53</definedName>
    <definedName name="Z_B1F055BA_EE0B_476B_93E6_E21AE4E83CD2_.wvu.PrintArea" localSheetId="55">'310 (2022)Р-Н (001.04.0001)'!$A$1:$E$38</definedName>
    <definedName name="Z_B1F055BA_EE0B_476B_93E6_E21AE4E83CD2_.wvu.PrintArea" localSheetId="112">'310 (2023)КРАЙ'!$A$1:$E$36</definedName>
    <definedName name="Z_B1F055BA_EE0B_476B_93E6_E21AE4E83CD2_.wvu.PrintArea" localSheetId="113">'310 (2024)КРАЙ'!$A$1:$E$36</definedName>
    <definedName name="Z_B1F055BA_EE0B_476B_93E6_E21AE4E83CD2_.wvu.PrintArea" localSheetId="237">'ДЛЯ ТАЛИСМАНА'!$A$1:$T$81</definedName>
    <definedName name="Z_B1F055BA_EE0B_476B_93E6_E21AE4E83CD2_.wvu.PrintArea" localSheetId="0">'Раздел 1'!$A$7:$S$766</definedName>
    <definedName name="Z_B1F055BA_EE0B_476B_93E6_E21AE4E83CD2_.wvu.PrintTitles" localSheetId="73">'211квр 111 (2022)КРАЙ'!$A$11:$IS$11</definedName>
    <definedName name="Z_B1F055BA_EE0B_476B_93E6_E21AE4E83CD2_.wvu.PrintTitles" localSheetId="76">'211квр 111 (2022)КРАЙ (0703)'!$A$11:$IS$11</definedName>
    <definedName name="Z_B1F055BA_EE0B_476B_93E6_E21AE4E83CD2_.wvu.PrintTitles" localSheetId="11">'211квр 111 (2022)РАЙОН'!$A$17:$IV$17</definedName>
    <definedName name="Z_B1F055BA_EE0B_476B_93E6_E21AE4E83CD2_.wvu.PrintTitles" localSheetId="14">'211квр 111 (2022)РАЙОН ИФ001'!$A$17:$IV$17</definedName>
    <definedName name="Z_B1F055BA_EE0B_476B_93E6_E21AE4E83CD2_.wvu.PrintTitles" localSheetId="74">'211квр 111 (2023)КРАЙ'!$A$11:$IV$11</definedName>
    <definedName name="Z_B1F055BA_EE0B_476B_93E6_E21AE4E83CD2_.wvu.PrintTitles" localSheetId="77">'211квр 111 (2023)КРАЙ (0703)'!$A$11:$IV$11</definedName>
    <definedName name="Z_B1F055BA_EE0B_476B_93E6_E21AE4E83CD2_.wvu.PrintTitles" localSheetId="12">'211квр 111 (2023)РАЙОН'!$A$17:$IV$17</definedName>
    <definedName name="Z_B1F055BA_EE0B_476B_93E6_E21AE4E83CD2_.wvu.PrintTitles" localSheetId="75">'211квр 111 (2024)КРАЙ'!$A$11:$IV$11</definedName>
    <definedName name="Z_B1F055BA_EE0B_476B_93E6_E21AE4E83CD2_.wvu.PrintTitles" localSheetId="78">'211квр 111 (2024)КРАЙ (0703)'!$A$11:$IV$11</definedName>
    <definedName name="Z_B1F055BA_EE0B_476B_93E6_E21AE4E83CD2_.wvu.PrintTitles" localSheetId="13">'211квр 111 (2024)РАЙОН'!$A$17:$IV$17</definedName>
    <definedName name="Z_B1F055BA_EE0B_476B_93E6_E21AE4E83CD2_.wvu.PrintTitles" localSheetId="237">'ДЛЯ ТАЛИСМАНА'!$7:$7</definedName>
    <definedName name="Z_B1F055BA_EE0B_476B_93E6_E21AE4E83CD2_.wvu.PrintTitles" localSheetId="0">'Раздел 1'!$28:$28</definedName>
    <definedName name="Z_B1F055BA_EE0B_476B_93E6_E21AE4E83CD2_.wvu.Rows" localSheetId="236">'225 (2022)003.01.0072'!$A$14:$IV$16,'225 (2022)003.01.0072'!$A$18:$IV$20,'225 (2022)003.01.0072'!$A$22:$IV$29,'225 (2022)003.01.0072'!$A$31:$IV$33,'225 (2022)003.01.0072'!$A$38:$IV$38</definedName>
    <definedName name="Z_B1F055BA_EE0B_476B_93E6_E21AE4E83CD2_.wvu.Rows" localSheetId="21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34">'225 (2022)020.00.0019'!$A$14:$IV$16,'225 (2022)020.00.0019'!$A$18:$IV$20,'225 (2022)020.00.0019'!$A$22:$IV$29,'225 (2022)020.00.0019'!$A$31:$IV$33,'225 (2022)020.00.0019'!$A$38:$IV$38</definedName>
    <definedName name="Z_B1F055BA_EE0B_476B_93E6_E21AE4E83CD2_.wvu.Rows" localSheetId="218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2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30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37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43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105">'225 (2022)КРАЙ'!$A$14:$IV$16,'225 (2022)КРАЙ'!$A$18:$IV$20,'225 (2022)КРАЙ'!$A$22:$IV$29,'225 (2022)КРАЙ'!$A$31:$IV$33,'225 (2022)КРАЙ'!$A$38:$IV$38</definedName>
    <definedName name="Z_B1F055BA_EE0B_476B_93E6_E21AE4E83CD2_.wvu.Rows" localSheetId="46">'225 (2022)Р-Н'!$A$14:$IV$35,'225 (2022)Р-Н'!$A$37:$IV$39,'225 (2022)Р-Н'!$A$41:$IV$48,'225 (2022)Р-Н'!$A$50:$IV$53,'225 (2022)Р-Н'!$A$75:$IV$76</definedName>
    <definedName name="Z_B1F055BA_EE0B_476B_93E6_E21AE4E83CD2_.wvu.Rows" localSheetId="37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40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43">'225 (2022)Р-Н (001.12.0000)'!$A$14:$IV$16,'225 (2022)Р-Н (001.12.0000)'!$A$18:$IV$20,'225 (2022)Р-Н (001.12.0000)'!$A$22:$IV$25,'225 (2022)Р-Н (001.12.0000)'!$A$27:$IV$30,'225 (2022)Р-Н (001.12.0000)'!$A$34:$IV$35</definedName>
    <definedName name="Z_B1F055BA_EE0B_476B_93E6_E21AE4E83CD2_.wvu.Rows" localSheetId="47">'225 (2023)Р-Н'!$A$13:$IP$34,'225 (2023)Р-Н'!$A$36:$IP$38,'225 (2023)Р-Н'!$A$40:$IP$47,'225 (2023)Р-Н'!$A$49:$IP$52,'225 (2023)Р-Н'!$A$74:$IP$75</definedName>
    <definedName name="Z_B1F055BA_EE0B_476B_93E6_E21AE4E83CD2_.wvu.Rows" localSheetId="38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4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44">'225 (2023)Р-Н (001.12.0000)'!$A$13:$IO$15,'225 (2023)Р-Н (001.12.0000)'!$A$17:$IO$19,'225 (2023)Р-Н (001.12.0000)'!$A$21:$IO$24,'225 (2023)Р-Н (001.12.0000)'!$A$26:$IO$29,'225 (2023)Р-Н (001.12.0000)'!$A$33:$IO$34</definedName>
    <definedName name="Z_B1F055BA_EE0B_476B_93E6_E21AE4E83CD2_.wvu.Rows" localSheetId="48">'225 (2024)Р-Н'!$A$13:$IP$34,'225 (2024)Р-Н'!$A$36:$IP$38,'225 (2024)Р-Н'!$A$40:$IP$47,'225 (2024)Р-Н'!$A$49:$IP$52,'225 (2024)Р-Н'!$A$74:$IP$75</definedName>
    <definedName name="Z_B1F055BA_EE0B_476B_93E6_E21AE4E83CD2_.wvu.Rows" localSheetId="39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42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45">'225 (2024)Р-Н (001.12.0000)'!$A$13:$IO$15,'225 (2024)Р-Н (001.12.0000)'!$A$17:$IO$19,'225 (2024)Р-Н (001.12.0000)'!$A$21:$IO$24,'225 (2024)Р-Н (001.12.0000)'!$A$26:$IO$29,'225 (2024)Р-Н (001.12.0000)'!$A$33:$IO$34</definedName>
    <definedName name="Z_C0515F41_DD4E_4994_995C_1504F01D338A_.wvu.Rows" localSheetId="236">'225 (2022)003.01.0072'!$A$19:$IV$20,'225 (2022)003.01.0072'!$A$29:$IV$33</definedName>
    <definedName name="Z_C0515F41_DD4E_4994_995C_1504F01D338A_.wvu.Rows" localSheetId="211">'225 (2022)005.00.0000 ЗСК'!$A$38:$IV$40,'225 (2022)005.00.0000 ЗСК'!$A$49:$IV$57</definedName>
    <definedName name="Z_C0515F41_DD4E_4994_995C_1504F01D338A_.wvu.Rows" localSheetId="234">'225 (2022)020.00.0019'!$A$19:$IV$20,'225 (2022)020.00.0019'!$A$29:$IV$33</definedName>
    <definedName name="Z_C0515F41_DD4E_4994_995C_1504F01D338A_.wvu.Rows" localSheetId="218">'225 (2022)060.00.0004'!$A$38:$IV$40,'225 (2022)060.00.0004'!$A$49:$IV$57</definedName>
    <definedName name="Z_C0515F41_DD4E_4994_995C_1504F01D338A_.wvu.Rows" localSheetId="221">'225 (2022)500.03.0002'!$A$38:$IV$40,'225 (2022)500.03.0002'!$A$49:$IV$57</definedName>
    <definedName name="Z_C0515F41_DD4E_4994_995C_1504F01D338A_.wvu.Rows" localSheetId="130">'225 (2022)ВНЕБ, 140Д'!$A$35:$IV$35,'225 (2022)ВНЕБ, 140Д'!$A$44:$IV$49</definedName>
    <definedName name="Z_C0515F41_DD4E_4994_995C_1504F01D338A_.wvu.Rows" localSheetId="137">'225 (2022)ВНЕБ, 150Д'!$A$35:$IV$35,'225 (2022)ВНЕБ, 150Д'!$A$44:$IV$49</definedName>
    <definedName name="Z_C0515F41_DD4E_4994_995C_1504F01D338A_.wvu.Rows" localSheetId="143">'225 (2022)ВНЕБ, 400Д'!$A$35:$IV$35,'225 (2022)ВНЕБ, 400Д'!$A$44:$IV$49</definedName>
    <definedName name="Z_C0515F41_DD4E_4994_995C_1504F01D338A_.wvu.Rows" localSheetId="105">'225 (2022)КРАЙ'!$A$19:$IV$20,'225 (2022)КРАЙ'!$A$29:$IV$33</definedName>
    <definedName name="Z_C0515F41_DD4E_4994_995C_1504F01D338A_.wvu.Rows" localSheetId="46">'225 (2022)Р-Н'!$A$39:$IV$39,'225 (2022)Р-Н'!$A$48:$IV$53</definedName>
    <definedName name="Z_C0515F41_DD4E_4994_995C_1504F01D338A_.wvu.Rows" localSheetId="37">'225 (2022)Р-Н (001.10.0000)'!$A$20:$IV$20,'225 (2022)Р-Н (001.10.0000)'!$A$25:$IV$30</definedName>
    <definedName name="Z_C0515F41_DD4E_4994_995C_1504F01D338A_.wvu.Rows" localSheetId="40">'225 (2022)Р-Н (001.11.0000)'!$A$20:$IV$20,'225 (2022)Р-Н (001.11.0000)'!$A$25:$IV$30</definedName>
    <definedName name="Z_C0515F41_DD4E_4994_995C_1504F01D338A_.wvu.Rows" localSheetId="43">'225 (2022)Р-Н (001.12.0000)'!$A$20:$IV$20,'225 (2022)Р-Н (001.12.0000)'!$A$25:$IV$30</definedName>
    <definedName name="Z_C0515F41_DD4E_4994_995C_1504F01D338A_.wvu.Rows" localSheetId="47">'225 (2023)Р-Н'!$A$38:$IP$38,'225 (2023)Р-Н'!$A$47:$IP$52</definedName>
    <definedName name="Z_C0515F41_DD4E_4994_995C_1504F01D338A_.wvu.Rows" localSheetId="38">'225 (2023)Р-Н (001.10.0000)'!$A$19:$IO$19,'225 (2023)Р-Н (001.10.0000)'!$A$24:$IO$29</definedName>
    <definedName name="Z_C0515F41_DD4E_4994_995C_1504F01D338A_.wvu.Rows" localSheetId="41">'225 (2023)Р-Н (001.11.0000)'!$A$19:$IO$19,'225 (2023)Р-Н (001.11.0000)'!$A$24:$IO$29</definedName>
    <definedName name="Z_C0515F41_DD4E_4994_995C_1504F01D338A_.wvu.Rows" localSheetId="44">'225 (2023)Р-Н (001.12.0000)'!$A$19:$IO$19,'225 (2023)Р-Н (001.12.0000)'!$A$24:$IO$29</definedName>
    <definedName name="Z_C0515F41_DD4E_4994_995C_1504F01D338A_.wvu.Rows" localSheetId="48">'225 (2024)Р-Н'!$A$38:$IP$38,'225 (2024)Р-Н'!$A$47:$IP$52</definedName>
    <definedName name="Z_C0515F41_DD4E_4994_995C_1504F01D338A_.wvu.Rows" localSheetId="39">'225 (2024)Р-Н (001.10.0000)'!$A$19:$IO$19,'225 (2024)Р-Н (001.10.0000)'!$A$24:$IO$29</definedName>
    <definedName name="Z_C0515F41_DD4E_4994_995C_1504F01D338A_.wvu.Rows" localSheetId="42">'225 (2024)Р-Н (001.11.0000)'!$A$19:$IO$19,'225 (2024)Р-Н (001.11.0000)'!$A$24:$IO$29</definedName>
    <definedName name="Z_C0515F41_DD4E_4994_995C_1504F01D338A_.wvu.Rows" localSheetId="45">'225 (2024)Р-Н (001.12.0000)'!$A$19:$IO$19,'225 (2024)Р-Н (001.12.0000)'!$A$24:$IO$29</definedName>
    <definedName name="Z_C734FDD3_CD1F_453E_AA6B_5D03B38B9A3E_.wvu.PrintArea" localSheetId="124">'223 КВР 244 (2022)ВНЕБ, 130Д'!$A$1:$E$33</definedName>
    <definedName name="Z_C734FDD3_CD1F_453E_AA6B_5D03B38B9A3E_.wvu.PrintArea" localSheetId="135">'223 КВР 244 (2022)ВНЕБ, 150Д'!$A$1:$E$33</definedName>
    <definedName name="Z_C734FDD3_CD1F_453E_AA6B_5D03B38B9A3E_.wvu.PrintArea" localSheetId="31">'223 КВР 244 (2022)Р-Н'!$A$1:$E$41</definedName>
    <definedName name="Z_C734FDD3_CD1F_453E_AA6B_5D03B38B9A3E_.wvu.PrintArea" localSheetId="125">'223 КВР 244 (2023)ВНЕБ, 130Д'!$A$1:$E$23</definedName>
    <definedName name="Z_C734FDD3_CD1F_453E_AA6B_5D03B38B9A3E_.wvu.PrintArea" localSheetId="32">'223 КВР 244 (2023)Р-Н'!$A$1:$E$23</definedName>
    <definedName name="Z_C734FDD3_CD1F_453E_AA6B_5D03B38B9A3E_.wvu.PrintArea" localSheetId="126">'223 КВР 244 (2024)ВНЕБ, 130Д'!$A$1:$E$23</definedName>
    <definedName name="Z_C734FDD3_CD1F_453E_AA6B_5D03B38B9A3E_.wvu.PrintArea" localSheetId="33">'223 КВР 244 (2024)Р-Н'!$A$1:$E$23</definedName>
    <definedName name="Z_C734FDD3_CD1F_453E_AA6B_5D03B38B9A3E_.wvu.PrintArea" localSheetId="127">'223 КВР 247 (2022)ВНЕБ, 130Д'!$A$1:$E$33</definedName>
    <definedName name="Z_C734FDD3_CD1F_453E_AA6B_5D03B38B9A3E_.wvu.PrintArea" localSheetId="136">'223 КВР 247 (2022)ВНЕБ, 150Д'!$A$1:$E$33</definedName>
    <definedName name="Z_C734FDD3_CD1F_453E_AA6B_5D03B38B9A3E_.wvu.PrintArea" localSheetId="34">'223 КВР 247 (2022)Р-Н'!$A$1:$E$41</definedName>
    <definedName name="Z_C734FDD3_CD1F_453E_AA6B_5D03B38B9A3E_.wvu.PrintArea" localSheetId="128">'223 КВР 247 (2023)ВНЕБ, 130Д'!$A$1:$E$23</definedName>
    <definedName name="Z_C734FDD3_CD1F_453E_AA6B_5D03B38B9A3E_.wvu.PrintArea" localSheetId="35">'223 КВР 247 (2023)Р-Н'!$A$1:$E$23</definedName>
    <definedName name="Z_C734FDD3_CD1F_453E_AA6B_5D03B38B9A3E_.wvu.PrintArea" localSheetId="129">'223 КВР 247 (2024)ВНЕБ, 130Д'!$A$1:$E$23</definedName>
    <definedName name="Z_C734FDD3_CD1F_453E_AA6B_5D03B38B9A3E_.wvu.PrintArea" localSheetId="36">'223 КВР 247 (2024)Р-Н'!$A$1:$E$23</definedName>
    <definedName name="Z_C773CBF8_C736_449C_836A_6ABA45FDFD76_.wvu.PrintTitles" localSheetId="73">'211квр 111 (2022)КРАЙ'!$A$11:$IS$11</definedName>
    <definedName name="Z_C773CBF8_C736_449C_836A_6ABA45FDFD76_.wvu.PrintTitles" localSheetId="76">'211квр 111 (2022)КРАЙ (0703)'!$A$11:$IS$11</definedName>
    <definedName name="Z_C773CBF8_C736_449C_836A_6ABA45FDFD76_.wvu.PrintTitles" localSheetId="11">'211квр 111 (2022)РАЙОН'!$A$17:$IV$17</definedName>
    <definedName name="Z_C773CBF8_C736_449C_836A_6ABA45FDFD76_.wvu.PrintTitles" localSheetId="14">'211квр 111 (2022)РАЙОН ИФ001'!$A$17:$IV$17</definedName>
    <definedName name="Z_C773CBF8_C736_449C_836A_6ABA45FDFD76_.wvu.PrintTitles" localSheetId="74">'211квр 111 (2023)КРАЙ'!$A$11:$IV$11</definedName>
    <definedName name="Z_C773CBF8_C736_449C_836A_6ABA45FDFD76_.wvu.PrintTitles" localSheetId="77">'211квр 111 (2023)КРАЙ (0703)'!$A$11:$IV$11</definedName>
    <definedName name="Z_C773CBF8_C736_449C_836A_6ABA45FDFD76_.wvu.PrintTitles" localSheetId="12">'211квр 111 (2023)РАЙОН'!$A$17:$IV$17</definedName>
    <definedName name="Z_C773CBF8_C736_449C_836A_6ABA45FDFD76_.wvu.PrintTitles" localSheetId="75">'211квр 111 (2024)КРАЙ'!$A$11:$IV$11</definedName>
    <definedName name="Z_C773CBF8_C736_449C_836A_6ABA45FDFD76_.wvu.PrintTitles" localSheetId="78">'211квр 111 (2024)КРАЙ (0703)'!$A$11:$IV$11</definedName>
    <definedName name="Z_C773CBF8_C736_449C_836A_6ABA45FDFD76_.wvu.PrintTitles" localSheetId="13">'211квр 111 (2024)РАЙОН'!$A$17:$IV$17</definedName>
    <definedName name="Z_D2349FD0_58F3_42C5_A2B9_262F875A8587_.wvu.PrintArea" localSheetId="124">'223 КВР 244 (2022)ВНЕБ, 130Д'!$A$1:$E$33</definedName>
    <definedName name="Z_D2349FD0_58F3_42C5_A2B9_262F875A8587_.wvu.PrintArea" localSheetId="135">'223 КВР 244 (2022)ВНЕБ, 150Д'!$A$1:$E$33</definedName>
    <definedName name="Z_D2349FD0_58F3_42C5_A2B9_262F875A8587_.wvu.PrintArea" localSheetId="31">'223 КВР 244 (2022)Р-Н'!$A$1:$E$41</definedName>
    <definedName name="Z_D2349FD0_58F3_42C5_A2B9_262F875A8587_.wvu.PrintArea" localSheetId="125">'223 КВР 244 (2023)ВНЕБ, 130Д'!$A$1:$E$23</definedName>
    <definedName name="Z_D2349FD0_58F3_42C5_A2B9_262F875A8587_.wvu.PrintArea" localSheetId="32">'223 КВР 244 (2023)Р-Н'!$A$1:$E$23</definedName>
    <definedName name="Z_D2349FD0_58F3_42C5_A2B9_262F875A8587_.wvu.PrintArea" localSheetId="126">'223 КВР 244 (2024)ВНЕБ, 130Д'!$A$1:$E$23</definedName>
    <definedName name="Z_D2349FD0_58F3_42C5_A2B9_262F875A8587_.wvu.PrintArea" localSheetId="33">'223 КВР 244 (2024)Р-Н'!$A$1:$E$23</definedName>
    <definedName name="Z_D2349FD0_58F3_42C5_A2B9_262F875A8587_.wvu.PrintArea" localSheetId="127">'223 КВР 247 (2022)ВНЕБ, 130Д'!$A$1:$E$33</definedName>
    <definedName name="Z_D2349FD0_58F3_42C5_A2B9_262F875A8587_.wvu.PrintArea" localSheetId="136">'223 КВР 247 (2022)ВНЕБ, 150Д'!$A$1:$E$33</definedName>
    <definedName name="Z_D2349FD0_58F3_42C5_A2B9_262F875A8587_.wvu.PrintArea" localSheetId="34">'223 КВР 247 (2022)Р-Н'!$A$1:$E$41</definedName>
    <definedName name="Z_D2349FD0_58F3_42C5_A2B9_262F875A8587_.wvu.PrintArea" localSheetId="128">'223 КВР 247 (2023)ВНЕБ, 130Д'!$A$1:$E$23</definedName>
    <definedName name="Z_D2349FD0_58F3_42C5_A2B9_262F875A8587_.wvu.PrintArea" localSheetId="35">'223 КВР 247 (2023)Р-Н'!$A$1:$E$23</definedName>
    <definedName name="Z_D2349FD0_58F3_42C5_A2B9_262F875A8587_.wvu.PrintArea" localSheetId="129">'223 КВР 247 (2024)ВНЕБ, 130Д'!$A$1:$E$23</definedName>
    <definedName name="Z_D2349FD0_58F3_42C5_A2B9_262F875A8587_.wvu.PrintArea" localSheetId="36">'223 КВР 247 (2024)Р-Н'!$A$1:$E$23</definedName>
    <definedName name="Z_D70F9FCE_D972_433F_881C_C4BEAE2CC674_.wvu.FilterData" localSheetId="73">'211квр 111 (2022)КРАЙ'!$A$11:$I$34</definedName>
    <definedName name="Z_D70F9FCE_D972_433F_881C_C4BEAE2CC674_.wvu.FilterData" localSheetId="76">'211квр 111 (2022)КРАЙ (0703)'!$A$11:$I$34</definedName>
    <definedName name="Z_D70F9FCE_D972_433F_881C_C4BEAE2CC674_.wvu.FilterData" localSheetId="11">'211квр 111 (2022)РАЙОН'!$A$17:$L$28</definedName>
    <definedName name="Z_D70F9FCE_D972_433F_881C_C4BEAE2CC674_.wvu.FilterData" localSheetId="14">'211квр 111 (2022)РАЙОН ИФ001'!$A$17:$L$28</definedName>
    <definedName name="Z_D70F9FCE_D972_433F_881C_C4BEAE2CC674_.wvu.FilterData" localSheetId="74">'211квр 111 (2023)КРАЙ'!$A$11:$L$22</definedName>
    <definedName name="Z_D70F9FCE_D972_433F_881C_C4BEAE2CC674_.wvu.FilterData" localSheetId="77">'211квр 111 (2023)КРАЙ (0703)'!$A$11:$L$22</definedName>
    <definedName name="Z_D70F9FCE_D972_433F_881C_C4BEAE2CC674_.wvu.FilterData" localSheetId="12">'211квр 111 (2023)РАЙОН'!$A$17:$L$28</definedName>
    <definedName name="Z_D70F9FCE_D972_433F_881C_C4BEAE2CC674_.wvu.FilterData" localSheetId="75">'211квр 111 (2024)КРАЙ'!$A$11:$L$22</definedName>
    <definedName name="Z_D70F9FCE_D972_433F_881C_C4BEAE2CC674_.wvu.FilterData" localSheetId="78">'211квр 111 (2024)КРАЙ (0703)'!$A$11:$L$22</definedName>
    <definedName name="Z_D70F9FCE_D972_433F_881C_C4BEAE2CC674_.wvu.FilterData" localSheetId="13">'211квр 111 (2024)РАЙОН'!$A$17:$L$28</definedName>
    <definedName name="Z_D70F9FCE_D972_433F_881C_C4BEAE2CC674_.wvu.FilterData" localSheetId="237">'ДЛЯ ТАЛИСМАНА'!$A$8:$T$81</definedName>
    <definedName name="Z_D70F9FCE_D972_433F_881C_C4BEAE2CC674_.wvu.FilterData" localSheetId="0">'Раздел 1'!$A$29:$S$766</definedName>
    <definedName name="Z_DF283966_F421_404C_8F1A_BB3FF0D49F0A_.wvu.FilterData" localSheetId="73">'211квр 111 (2022)КРАЙ'!$A$11:$I$34</definedName>
    <definedName name="Z_DF283966_F421_404C_8F1A_BB3FF0D49F0A_.wvu.FilterData" localSheetId="76">'211квр 111 (2022)КРАЙ (0703)'!$A$11:$I$34</definedName>
    <definedName name="Z_DF283966_F421_404C_8F1A_BB3FF0D49F0A_.wvu.FilterData" localSheetId="11">'211квр 111 (2022)РАЙОН'!$A$17:$L$28</definedName>
    <definedName name="Z_DF283966_F421_404C_8F1A_BB3FF0D49F0A_.wvu.FilterData" localSheetId="14">'211квр 111 (2022)РАЙОН ИФ001'!$A$17:$L$28</definedName>
    <definedName name="Z_DF283966_F421_404C_8F1A_BB3FF0D49F0A_.wvu.FilterData" localSheetId="74">'211квр 111 (2023)КРАЙ'!$A$11:$L$22</definedName>
    <definedName name="Z_DF283966_F421_404C_8F1A_BB3FF0D49F0A_.wvu.FilterData" localSheetId="77">'211квр 111 (2023)КРАЙ (0703)'!$A$11:$L$22</definedName>
    <definedName name="Z_DF283966_F421_404C_8F1A_BB3FF0D49F0A_.wvu.FilterData" localSheetId="12">'211квр 111 (2023)РАЙОН'!$A$17:$L$28</definedName>
    <definedName name="Z_DF283966_F421_404C_8F1A_BB3FF0D49F0A_.wvu.FilterData" localSheetId="75">'211квр 111 (2024)КРАЙ'!$A$11:$L$22</definedName>
    <definedName name="Z_DF283966_F421_404C_8F1A_BB3FF0D49F0A_.wvu.FilterData" localSheetId="78">'211квр 111 (2024)КРАЙ (0703)'!$A$11:$L$22</definedName>
    <definedName name="Z_DF283966_F421_404C_8F1A_BB3FF0D49F0A_.wvu.FilterData" localSheetId="13">'211квр 111 (2024)РАЙОН'!$A$17:$L$28</definedName>
    <definedName name="Z_DF283966_F421_404C_8F1A_BB3FF0D49F0A_.wvu.FilterData" localSheetId="237">'ДЛЯ ТАЛИСМАНА'!$A$8:$T$81</definedName>
    <definedName name="Z_DF283966_F421_404C_8F1A_BB3FF0D49F0A_.wvu.FilterData" localSheetId="0">'Раздел 1'!$A$29:$S$766</definedName>
    <definedName name="Z_DF283966_F421_404C_8F1A_BB3FF0D49F0A_.wvu.PrintArea" localSheetId="73">'211квр 111 (2022)КРАЙ'!$A$1:$I$32</definedName>
    <definedName name="Z_DF283966_F421_404C_8F1A_BB3FF0D49F0A_.wvu.PrintArea" localSheetId="76">'211квр 111 (2022)КРАЙ (0703)'!$A$1:$I$32</definedName>
    <definedName name="Z_DF283966_F421_404C_8F1A_BB3FF0D49F0A_.wvu.PrintArea" localSheetId="11">'211квр 111 (2022)РАЙОН'!$A$1:$I$26</definedName>
    <definedName name="Z_DF283966_F421_404C_8F1A_BB3FF0D49F0A_.wvu.PrintArea" localSheetId="14">'211квр 111 (2022)РАЙОН ИФ001'!$A$1:$I$26</definedName>
    <definedName name="Z_DF283966_F421_404C_8F1A_BB3FF0D49F0A_.wvu.PrintArea" localSheetId="74">'211квр 111 (2023)КРАЙ'!$A$1:$I$20</definedName>
    <definedName name="Z_DF283966_F421_404C_8F1A_BB3FF0D49F0A_.wvu.PrintArea" localSheetId="77">'211квр 111 (2023)КРАЙ (0703)'!$A$1:$I$20</definedName>
    <definedName name="Z_DF283966_F421_404C_8F1A_BB3FF0D49F0A_.wvu.PrintArea" localSheetId="12">'211квр 111 (2023)РАЙОН'!$A$1:$I$26</definedName>
    <definedName name="Z_DF283966_F421_404C_8F1A_BB3FF0D49F0A_.wvu.PrintArea" localSheetId="75">'211квр 111 (2024)КРАЙ'!$A$1:$I$20</definedName>
    <definedName name="Z_DF283966_F421_404C_8F1A_BB3FF0D49F0A_.wvu.PrintArea" localSheetId="78">'211квр 111 (2024)КРАЙ (0703)'!$A$1:$I$20</definedName>
    <definedName name="Z_DF283966_F421_404C_8F1A_BB3FF0D49F0A_.wvu.PrintArea" localSheetId="13">'211квр 111 (2024)РАЙОН'!$A$1:$I$26</definedName>
    <definedName name="Z_DF283966_F421_404C_8F1A_BB3FF0D49F0A_.wvu.PrintArea" localSheetId="86">'212, 226 КВР 112 (2022)КРАЙ'!$A$1:$F$21</definedName>
    <definedName name="Z_DF283966_F421_404C_8F1A_BB3FF0D49F0A_.wvu.PrintArea" localSheetId="19">'212, 226 КВР 112 (2022)Р-Н'!$A$1:$F$39</definedName>
    <definedName name="Z_DF283966_F421_404C_8F1A_BB3FF0D49F0A_.wvu.PrintArea" localSheetId="87">'212, 226 КВР 112 (2023)КРАЙ'!$A$1:$F$21</definedName>
    <definedName name="Z_DF283966_F421_404C_8F1A_BB3FF0D49F0A_.wvu.PrintArea" localSheetId="88">'212, 226 КВР 112 (2024)КРАЙ'!$A$1:$F$21</definedName>
    <definedName name="Z_DF283966_F421_404C_8F1A_BB3FF0D49F0A_.wvu.PrintArea" localSheetId="23">'213 КВР 119 (2022)Р-Н ИФ001'!$A$1:$D$36</definedName>
    <definedName name="Z_DF283966_F421_404C_8F1A_BB3FF0D49F0A_.wvu.PrintArea" localSheetId="22">'213 КВР 119 (2022-2024)Р-Н'!$A$1:$D$36</definedName>
    <definedName name="Z_DF283966_F421_404C_8F1A_BB3FF0D49F0A_.wvu.PrintArea" localSheetId="91">'213 КВР 119(2022-2024)КРАЙ'!$A$1:$D$36</definedName>
    <definedName name="Z_DF283966_F421_404C_8F1A_BB3FF0D49F0A_.wvu.PrintArea" localSheetId="93">'213 КВР119(2022-2024)КРАЙ(0703)'!$A$1:$D$36</definedName>
    <definedName name="Z_DF283966_F421_404C_8F1A_BB3FF0D49F0A_.wvu.PrintArea" localSheetId="99">'221 (2022)КРАЙ'!$A$1:$F$30</definedName>
    <definedName name="Z_DF283966_F421_404C_8F1A_BB3FF0D49F0A_.wvu.PrintArea" localSheetId="27">'221 (2022)Р-Н'!$A$1:$F$36</definedName>
    <definedName name="Z_DF283966_F421_404C_8F1A_BB3FF0D49F0A_.wvu.PrintArea" localSheetId="100">'221 (2023)КРАЙ'!$A$1:$F$23</definedName>
    <definedName name="Z_DF283966_F421_404C_8F1A_BB3FF0D49F0A_.wvu.PrintArea" localSheetId="101">'221 (2024)КРАЙ'!$A$1:$F$23</definedName>
    <definedName name="Z_DF283966_F421_404C_8F1A_BB3FF0D49F0A_.wvu.PrintArea" localSheetId="102">'222 (2022)КРАЙ'!$A$1:$C$25</definedName>
    <definedName name="Z_DF283966_F421_404C_8F1A_BB3FF0D49F0A_.wvu.PrintArea" localSheetId="28">'222 (2022)Р-Н ПОДВОЗ'!$A$1:$C$29</definedName>
    <definedName name="Z_DF283966_F421_404C_8F1A_BB3FF0D49F0A_.wvu.PrintArea" localSheetId="103">'222 (2023)КРАЙ'!$A$1:$C$20</definedName>
    <definedName name="Z_DF283966_F421_404C_8F1A_BB3FF0D49F0A_.wvu.PrintArea" localSheetId="29">'222 (2023)Р-Н ПОДВОЗ'!$A$1:$C$20</definedName>
    <definedName name="Z_DF283966_F421_404C_8F1A_BB3FF0D49F0A_.wvu.PrintArea" localSheetId="104">'222 (2024)КРАЙ'!$A$1:$C$20</definedName>
    <definedName name="Z_DF283966_F421_404C_8F1A_BB3FF0D49F0A_.wvu.PrintArea" localSheetId="30">'222 (2024)Р-Н ПОДВОЗ'!$A$1:$C$20</definedName>
    <definedName name="Z_DF283966_F421_404C_8F1A_BB3FF0D49F0A_.wvu.PrintArea" localSheetId="236">'225 (2022)003.01.0072'!$A$1:$F$74</definedName>
    <definedName name="Z_DF283966_F421_404C_8F1A_BB3FF0D49F0A_.wvu.PrintArea" localSheetId="211">'225 (2022)005.00.0000 ЗСК'!$A$1:$F$89</definedName>
    <definedName name="Z_DF283966_F421_404C_8F1A_BB3FF0D49F0A_.wvu.PrintArea" localSheetId="234">'225 (2022)020.00.0019'!$A$1:$F$74</definedName>
    <definedName name="Z_DF283966_F421_404C_8F1A_BB3FF0D49F0A_.wvu.PrintArea" localSheetId="218">'225 (2022)060.00.0004'!$A$1:$F$89</definedName>
    <definedName name="Z_DF283966_F421_404C_8F1A_BB3FF0D49F0A_.wvu.PrintArea" localSheetId="221">'225 (2022)500.03.0002'!$A$1:$F$89</definedName>
    <definedName name="Z_DF283966_F421_404C_8F1A_BB3FF0D49F0A_.wvu.PrintArea" localSheetId="130">'225 (2022)ВНЕБ, 140Д'!$A$1:$F$135</definedName>
    <definedName name="Z_DF283966_F421_404C_8F1A_BB3FF0D49F0A_.wvu.PrintArea" localSheetId="137">'225 (2022)ВНЕБ, 150Д'!$A$1:$F$135</definedName>
    <definedName name="Z_DF283966_F421_404C_8F1A_BB3FF0D49F0A_.wvu.PrintArea" localSheetId="143">'225 (2022)ВНЕБ, 400Д'!$A$1:$F$135</definedName>
    <definedName name="Z_DF283966_F421_404C_8F1A_BB3FF0D49F0A_.wvu.PrintArea" localSheetId="105">'225 (2022)КРАЙ'!$A$1:$F$74</definedName>
    <definedName name="Z_DF283966_F421_404C_8F1A_BB3FF0D49F0A_.wvu.PrintArea" localSheetId="46">'225 (2022)Р-Н'!$A$1:$F$151</definedName>
    <definedName name="Z_DF283966_F421_404C_8F1A_BB3FF0D49F0A_.wvu.PrintArea" localSheetId="37">'225 (2022)Р-Н (001.10.0000)'!$A$1:$F$62</definedName>
    <definedName name="Z_DF283966_F421_404C_8F1A_BB3FF0D49F0A_.wvu.PrintArea" localSheetId="40">'225 (2022)Р-Н (001.11.0000)'!$A$1:$F$62</definedName>
    <definedName name="Z_DF283966_F421_404C_8F1A_BB3FF0D49F0A_.wvu.PrintArea" localSheetId="43">'225 (2022)Р-Н (001.12.0000)'!$A$1:$F$62</definedName>
    <definedName name="Z_DF283966_F421_404C_8F1A_BB3FF0D49F0A_.wvu.PrintArea" localSheetId="106">'225 (2023)КРАЙ'!$A$1:$F$45</definedName>
    <definedName name="Z_DF283966_F421_404C_8F1A_BB3FF0D49F0A_.wvu.PrintArea" localSheetId="47">'225 (2023)Р-Н'!$A$1:$F$76</definedName>
    <definedName name="Z_DF283966_F421_404C_8F1A_BB3FF0D49F0A_.wvu.PrintArea" localSheetId="38">'225 (2023)Р-Н (001.10.0000)'!$A$1:$F$35</definedName>
    <definedName name="Z_DF283966_F421_404C_8F1A_BB3FF0D49F0A_.wvu.PrintArea" localSheetId="41">'225 (2023)Р-Н (001.11.0000)'!$A$1:$F$35</definedName>
    <definedName name="Z_DF283966_F421_404C_8F1A_BB3FF0D49F0A_.wvu.PrintArea" localSheetId="44">'225 (2023)Р-Н (001.12.0000)'!$A$1:$F$35</definedName>
    <definedName name="Z_DF283966_F421_404C_8F1A_BB3FF0D49F0A_.wvu.PrintArea" localSheetId="107">'225 (2024)КРАЙ'!$A$1:$F$45</definedName>
    <definedName name="Z_DF283966_F421_404C_8F1A_BB3FF0D49F0A_.wvu.PrintArea" localSheetId="48">'225 (2024)Р-Н'!$A$1:$F$76</definedName>
    <definedName name="Z_DF283966_F421_404C_8F1A_BB3FF0D49F0A_.wvu.PrintArea" localSheetId="39">'225 (2024)Р-Н (001.10.0000)'!$A$1:$F$35</definedName>
    <definedName name="Z_DF283966_F421_404C_8F1A_BB3FF0D49F0A_.wvu.PrintArea" localSheetId="42">'225 (2024)Р-Н (001.11.0000)'!$A$1:$F$35</definedName>
    <definedName name="Z_DF283966_F421_404C_8F1A_BB3FF0D49F0A_.wvu.PrintArea" localSheetId="45">'225 (2024)Р-Н (001.12.0000)'!$A$1:$F$35</definedName>
    <definedName name="Z_DF283966_F421_404C_8F1A_BB3FF0D49F0A_.wvu.PrintArea" localSheetId="226">'226 (2022) 003.01.0060'!$A$1:$F$223</definedName>
    <definedName name="Z_DF283966_F421_404C_8F1A_BB3FF0D49F0A_.wvu.PrintArea" localSheetId="227">'226 (2022)003.01.0037'!$A$1:$F$51</definedName>
    <definedName name="Z_DF283966_F421_404C_8F1A_BB3FF0D49F0A_.wvu.PrintArea" localSheetId="212">'226 (2022)005.00.0000 ЗСК'!$A$1:$F$51</definedName>
    <definedName name="Z_DF283966_F421_404C_8F1A_BB3FF0D49F0A_.wvu.PrintArea" localSheetId="158">'226 (2022)020.00.0001 5руб'!$A$1:$F$51</definedName>
    <definedName name="Z_DF283966_F421_404C_8F1A_BB3FF0D49F0A_.wvu.PrintArea" localSheetId="196">'226 (2022)020.00.0003 ЛагерьЛТО'!$A$1:$F$51</definedName>
    <definedName name="Z_DF283966_F421_404C_8F1A_BB3FF0D49F0A_.wvu.PrintArea" localSheetId="148">'226 (2022)020.00.0007 КРУГЛОСУТ'!$A$1:$F$51</definedName>
    <definedName name="Z_DF283966_F421_404C_8F1A_BB3FF0D49F0A_.wvu.PrintArea" localSheetId="164">'226 (2022)020.00.0015 ГП(10210)'!$A$1:$F$51</definedName>
    <definedName name="Z_DF283966_F421_404C_8F1A_BB3FF0D49F0A_.wvu.PrintArea" localSheetId="231">'226 (2022)020.00.0019'!$A$1:$F$51</definedName>
    <definedName name="Z_DF283966_F421_404C_8F1A_BB3FF0D49F0A_.wvu.PrintArea" localSheetId="165">'226 (2022)020.00.0023Инв(10210)'!$A$1:$F$51</definedName>
    <definedName name="Z_DF283966_F421_404C_8F1A_BB3FF0D49F0A_.wvu.PrintArea" localSheetId="228">'226 (2022)020.00.0035'!$A$1:$F$51</definedName>
    <definedName name="Z_DF283966_F421_404C_8F1A_BB3FF0D49F0A_.wvu.PrintArea" localSheetId="219">'226 (2022)060.00.0005'!$A$1:$F$51</definedName>
    <definedName name="Z_DF283966_F421_404C_8F1A_BB3FF0D49F0A_.wvu.PrintArea" localSheetId="161">'226 (2022)500.02.0001 10 руб.'!$A$1:$F$51</definedName>
    <definedName name="Z_DF283966_F421_404C_8F1A_BB3FF0D49F0A_.wvu.PrintArea" localSheetId="222">'226 (2022)500.03.0002'!$A$1:$F$51</definedName>
    <definedName name="Z_DF283966_F421_404C_8F1A_BB3FF0D49F0A_.wvu.PrintArea" localSheetId="202">'226 (2022)500.05.0002 ЛагерьЛДП'!$A$1:$F$51</definedName>
    <definedName name="Z_DF283966_F421_404C_8F1A_BB3FF0D49F0A_.wvu.PrintArea" localSheetId="131">'226 (2022)ВНЕБ, 140Д'!$A$1:$F$160</definedName>
    <definedName name="Z_DF283966_F421_404C_8F1A_BB3FF0D49F0A_.wvu.PrintArea" localSheetId="138">'226 (2022)ВНЕБ, 150Д'!$A$1:$F$160</definedName>
    <definedName name="Z_DF283966_F421_404C_8F1A_BB3FF0D49F0A_.wvu.PrintArea" localSheetId="144">'226 (2022)ВНЕБ, 400Д'!$A$1:$F$160</definedName>
    <definedName name="Z_DF283966_F421_404C_8F1A_BB3FF0D49F0A_.wvu.PrintArea" localSheetId="108">'226 (2022)КРАЙ'!$A$1:$F$82</definedName>
    <definedName name="Z_DF283966_F421_404C_8F1A_BB3FF0D49F0A_.wvu.PrintArea" localSheetId="49">'226 (2022)Р-Н'!$A$1:$F$223</definedName>
    <definedName name="Z_DF283966_F421_404C_8F1A_BB3FF0D49F0A_.wvu.PrintArea" localSheetId="159">'226 (2023)020.00.0001 5руб'!$A$1:$F$51</definedName>
    <definedName name="Z_DF283966_F421_404C_8F1A_BB3FF0D49F0A_.wvu.PrintArea" localSheetId="197">'226 (2023)020.00.0003 ЛагерьЛТО'!$A$1:$F$51</definedName>
    <definedName name="Z_DF283966_F421_404C_8F1A_BB3FF0D49F0A_.wvu.PrintArea" localSheetId="149">'226 (2023)020.00.0007 КРУГЛ'!$A$1:$F$51</definedName>
    <definedName name="Z_DF283966_F421_404C_8F1A_BB3FF0D49F0A_.wvu.PrintArea" localSheetId="162">'226 (2023)500.02.0001 10 руб.'!$A$1:$F$51</definedName>
    <definedName name="Z_DF283966_F421_404C_8F1A_BB3FF0D49F0A_.wvu.PrintArea" localSheetId="203">'226 (2023)500.05.0002 ЛагерьЛДП'!$A$1:$F$51</definedName>
    <definedName name="Z_DF283966_F421_404C_8F1A_BB3FF0D49F0A_.wvu.PrintArea" localSheetId="139">'226 (2023)ВНЕБ, 150Д'!$A$1:$F$87</definedName>
    <definedName name="Z_DF283966_F421_404C_8F1A_BB3FF0D49F0A_.wvu.PrintArea" localSheetId="109">'226 (2023)КРАЙ'!$A$1:$F$45</definedName>
    <definedName name="Z_DF283966_F421_404C_8F1A_BB3FF0D49F0A_.wvu.PrintArea" localSheetId="50">'226 (2023)Р-Н'!$A$1:$F$85</definedName>
    <definedName name="Z_DF283966_F421_404C_8F1A_BB3FF0D49F0A_.wvu.PrintArea" localSheetId="160">'226 (2024)020.00.0001 5руб'!$A$1:$F$51</definedName>
    <definedName name="Z_DF283966_F421_404C_8F1A_BB3FF0D49F0A_.wvu.PrintArea" localSheetId="198">'226 (2024)020.00.0003 ЛагерьЛТО'!$A$1:$F$51</definedName>
    <definedName name="Z_DF283966_F421_404C_8F1A_BB3FF0D49F0A_.wvu.PrintArea" localSheetId="150">'226 (2024)020.00.0007 КРУГЛ'!$A$1:$F$51</definedName>
    <definedName name="Z_DF283966_F421_404C_8F1A_BB3FF0D49F0A_.wvu.PrintArea" localSheetId="163">'226 (2024)500.02.0001 10 руб.'!$A$1:$F$51</definedName>
    <definedName name="Z_DF283966_F421_404C_8F1A_BB3FF0D49F0A_.wvu.PrintArea" localSheetId="204">'226 (2024)500.05.0002 ЛагерьЛДП'!$A$1:$F$51</definedName>
    <definedName name="Z_DF283966_F421_404C_8F1A_BB3FF0D49F0A_.wvu.PrintArea" localSheetId="140">'226 (2024)ВНЕБ, 150Д'!$A$1:$F$87</definedName>
    <definedName name="Z_DF283966_F421_404C_8F1A_BB3FF0D49F0A_.wvu.PrintArea" localSheetId="110">'226 (2024)КРАЙ'!$A$1:$F$45</definedName>
    <definedName name="Z_DF283966_F421_404C_8F1A_BB3FF0D49F0A_.wvu.PrintArea" localSheetId="51">'226 (2024)Р-Н'!$A$1:$F$85</definedName>
    <definedName name="Z_DF283966_F421_404C_8F1A_BB3FF0D49F0A_.wvu.PrintArea" localSheetId="190">'226 КВР 113 (2022)500.02.000ЕГЭ'!$A$1:$F$23</definedName>
    <definedName name="Z_DF283966_F421_404C_8F1A_BB3FF0D49F0A_.wvu.PrintArea" localSheetId="90">'226 КВР 113 (2022)КРАЙ'!$A$1:$F$23</definedName>
    <definedName name="Z_DF283966_F421_404C_8F1A_BB3FF0D49F0A_.wvu.PrintArea" localSheetId="21">'226 КВР 113 (2022)Р-Н'!$A$1:$F$39</definedName>
    <definedName name="Z_DF283966_F421_404C_8F1A_BB3FF0D49F0A_.wvu.PrintArea" localSheetId="191">'226 КВР 113 (2023)500.02.00ЕГЭ'!$A$1:$F$23</definedName>
    <definedName name="Z_DF283966_F421_404C_8F1A_BB3FF0D49F0A_.wvu.PrintArea" localSheetId="192">'226 КВР 113 (2024)500.02.00ЕГЭ'!$A$1:$F$23</definedName>
    <definedName name="Z_DF283966_F421_404C_8F1A_BB3FF0D49F0A_.wvu.PrintArea" localSheetId="193">'226 КВР 119 (2022)ЕГЭ'!$A$1:$D$45</definedName>
    <definedName name="Z_DF283966_F421_404C_8F1A_BB3FF0D49F0A_.wvu.PrintArea" localSheetId="194">'226 КВР 119 (2023)ЕГЭ'!$A$1:$D$45</definedName>
    <definedName name="Z_DF283966_F421_404C_8F1A_BB3FF0D49F0A_.wvu.PrintArea" localSheetId="195">'226 КВР 119 (2024)ЕГЭ'!$A$1:$D$45</definedName>
    <definedName name="Z_DF283966_F421_404C_8F1A_BB3FF0D49F0A_.wvu.PrintArea" localSheetId="175">'226(2022)020.00.0022 ОВЗ (РБ)'!$A$1:$F$51</definedName>
    <definedName name="Z_DF283966_F421_404C_8F1A_BB3FF0D49F0A_.wvu.PrintArea" localSheetId="166">'226(2022)020.00.0028Гор.пит(РБ)'!$A$1:$F$51</definedName>
    <definedName name="Z_DF283966_F421_404C_8F1A_BB3FF0D49F0A_.wvu.PrintArea" localSheetId="199">'226(2022)020.00.0034Лагерь(мед)'!$A$1:$F$51</definedName>
    <definedName name="Z_DF283966_F421_404C_8F1A_BB3FF0D49F0A_.wvu.PrintArea" localSheetId="178">'226(2022)500.02.0004 ОВЗ (КБ)'!$A$1:$F$51</definedName>
    <definedName name="Z_DF283966_F421_404C_8F1A_BB3FF0D49F0A_.wvu.PrintArea" localSheetId="172">'226(2022)500.02.0005Гор.пит(КБ)'!$A$1:$F$51</definedName>
    <definedName name="Z_DF283966_F421_404C_8F1A_BB3FF0D49F0A_.wvu.PrintArea" localSheetId="169">'226(2022)500.02.0005Гор.пит(ФБ)'!$A$1:$F$51</definedName>
    <definedName name="Z_DF283966_F421_404C_8F1A_BB3FF0D49F0A_.wvu.PrintArea" localSheetId="187">'226(2022)500.02.0007 Инвал (КБ)'!$A$1:$F$51</definedName>
    <definedName name="Z_DF283966_F421_404C_8F1A_BB3FF0D49F0A_.wvu.PrintArea" localSheetId="176">'226(2023)020.00.0022 ОВЗ (РБ)'!$A$1:$F$51</definedName>
    <definedName name="Z_DF283966_F421_404C_8F1A_BB3FF0D49F0A_.wvu.PrintArea" localSheetId="167">'226(2023)020.00.0028Гор.пит(РБ)'!$A$1:$F$51</definedName>
    <definedName name="Z_DF283966_F421_404C_8F1A_BB3FF0D49F0A_.wvu.PrintArea" localSheetId="200">'226(2023)020.00.0034Лагерь(мед)'!$A$1:$F$51</definedName>
    <definedName name="Z_DF283966_F421_404C_8F1A_BB3FF0D49F0A_.wvu.PrintArea" localSheetId="179">'226(2023)500.02.0004 ОВЗ (КБ)'!$A$1:$F$51</definedName>
    <definedName name="Z_DF283966_F421_404C_8F1A_BB3FF0D49F0A_.wvu.PrintArea" localSheetId="173">'226(2023)500.02.0005Гор.пит(КБ)'!$A$1:$F$51</definedName>
    <definedName name="Z_DF283966_F421_404C_8F1A_BB3FF0D49F0A_.wvu.PrintArea" localSheetId="170">'226(2023)500.02.0005Гор.пит(ФБ)'!$A$1:$F$51</definedName>
    <definedName name="Z_DF283966_F421_404C_8F1A_BB3FF0D49F0A_.wvu.PrintArea" localSheetId="188">'226(2023)500.02.0007 Инвал (КБ)'!$A$1:$F$51</definedName>
    <definedName name="Z_DF283966_F421_404C_8F1A_BB3FF0D49F0A_.wvu.PrintArea" localSheetId="177">'226(2024)020.00.0022 ОВЗ(РБ)'!$A$1:$F$51</definedName>
    <definedName name="Z_DF283966_F421_404C_8F1A_BB3FF0D49F0A_.wvu.PrintArea" localSheetId="168">'226(2024)020.00.0028Гор.пит(РБ)'!$A$1:$F$51</definedName>
    <definedName name="Z_DF283966_F421_404C_8F1A_BB3FF0D49F0A_.wvu.PrintArea" localSheetId="201">'226(2024)020.00.0034Лагерь(мед)'!$A$1:$F$51</definedName>
    <definedName name="Z_DF283966_F421_404C_8F1A_BB3FF0D49F0A_.wvu.PrintArea" localSheetId="180">'226(2024)500.02.0004 ОВЗ (КБ)'!$A$1:$F$51</definedName>
    <definedName name="Z_DF283966_F421_404C_8F1A_BB3FF0D49F0A_.wvu.PrintArea" localSheetId="174">'226(2024)500.02.0005Гор.пит(КБ)'!$A$1:$F$51</definedName>
    <definedName name="Z_DF283966_F421_404C_8F1A_BB3FF0D49F0A_.wvu.PrintArea" localSheetId="171">'226(2024)500.02.0005Гор.пит(ФБ)'!$A$1:$F$51</definedName>
    <definedName name="Z_DF283966_F421_404C_8F1A_BB3FF0D49F0A_.wvu.PrintArea" localSheetId="189">'226(2024)500.02.0007 Инвал (КБ)'!$A$1:$F$51</definedName>
    <definedName name="Z_DF283966_F421_404C_8F1A_BB3FF0D49F0A_.wvu.PrintArea" localSheetId="52">'227 (2022)Р-Н'!$A$1:$D$29</definedName>
    <definedName name="Z_DF283966_F421_404C_8F1A_BB3FF0D49F0A_.wvu.PrintArea" localSheetId="181">'262 (2022)020.00.0022 ОВЗ (РБ) '!$A$1:$F$19</definedName>
    <definedName name="Z_DF283966_F421_404C_8F1A_BB3FF0D49F0A_.wvu.PrintArea" localSheetId="184">'262 (2022)500.02.0004 ОВЗ (КБ)'!$A$1:$F$19</definedName>
    <definedName name="Z_DF283966_F421_404C_8F1A_BB3FF0D49F0A_.wvu.PrintArea" localSheetId="182">'262 (2023)020.00.0022 ОВЗ(РБ)'!$A$1:$F$19</definedName>
    <definedName name="Z_DF283966_F421_404C_8F1A_BB3FF0D49F0A_.wvu.PrintArea" localSheetId="185">'262 (2023)500.02.0004 ОВЗ (КБ)'!$A$1:$F$19</definedName>
    <definedName name="Z_DF283966_F421_404C_8F1A_BB3FF0D49F0A_.wvu.PrintArea" localSheetId="183">'262 (2024)020.00.0022 ОВЗ (РБ )'!$A$1:$F$19</definedName>
    <definedName name="Z_DF283966_F421_404C_8F1A_BB3FF0D49F0A_.wvu.PrintArea" localSheetId="186">'262 (2024)500.02.0004 ОВЗ (КБ)'!$A$1:$F$19</definedName>
    <definedName name="Z_DF283966_F421_404C_8F1A_BB3FF0D49F0A_.wvu.PrintArea" localSheetId="89">'266 КВР 112 (2022)КРАЙ'!$A$1:$F$17</definedName>
    <definedName name="Z_DF283966_F421_404C_8F1A_BB3FF0D49F0A_.wvu.PrintArea" localSheetId="20">'266 КВР 112 (2022)Р-Н'!$A$1:$F$25</definedName>
    <definedName name="Z_DF283966_F421_404C_8F1A_BB3FF0D49F0A_.wvu.PrintArea" localSheetId="214">'310 (2022)005.00.0000 ЗСК'!$A$1:$E$20</definedName>
    <definedName name="Z_DF283966_F421_404C_8F1A_BB3FF0D49F0A_.wvu.PrintArea" localSheetId="224">'310 (2022)020.00.0010 НАРКОНЕТ'!$A$1:$E$20</definedName>
    <definedName name="Z_DF283966_F421_404C_8F1A_BB3FF0D49F0A_.wvu.PrintArea" localSheetId="216">'310 (2022)020.00.0013 АВТОГОРОД'!$A$1:$E$20</definedName>
    <definedName name="Z_DF283966_F421_404C_8F1A_BB3FF0D49F0A_.wvu.PrintArea" localSheetId="235">'310 (2022)020.00.0019'!$A$1:$E$38</definedName>
    <definedName name="Z_DF283966_F421_404C_8F1A_BB3FF0D49F0A_.wvu.PrintArea" localSheetId="217">'310 (2022)500.03.0001 АВТОГОРОД'!$A$1:$E$20</definedName>
    <definedName name="Z_DF283966_F421_404C_8F1A_BB3FF0D49F0A_.wvu.PrintArea" localSheetId="133">'310 (2022)ВНЕБ, 140Д'!$A$1:$E$31</definedName>
    <definedName name="Z_DF283966_F421_404C_8F1A_BB3FF0D49F0A_.wvu.PrintArea" localSheetId="141">'310 (2022)ВНЕБ, 150Д'!$A$1:$E$31</definedName>
    <definedName name="Z_DF283966_F421_404C_8F1A_BB3FF0D49F0A_.wvu.PrintArea" localSheetId="146">'310 (2022)ВНЕБ, 400Д'!$A$1:$E$31</definedName>
    <definedName name="Z_DF283966_F421_404C_8F1A_BB3FF0D49F0A_.wvu.PrintArea" localSheetId="111">'310 (2022)КРАЙ'!$A$1:$E$53</definedName>
    <definedName name="Z_DF283966_F421_404C_8F1A_BB3FF0D49F0A_.wvu.PrintArea" localSheetId="55">'310 (2022)Р-Н (001.04.0001)'!$A$1:$E$38</definedName>
    <definedName name="Z_DF283966_F421_404C_8F1A_BB3FF0D49F0A_.wvu.PrintArea" localSheetId="112">'310 (2023)КРАЙ'!$A$1:$E$36</definedName>
    <definedName name="Z_DF283966_F421_404C_8F1A_BB3FF0D49F0A_.wvu.PrintArea" localSheetId="113">'310 (2024)КРАЙ'!$A$1:$E$36</definedName>
    <definedName name="Z_DF283966_F421_404C_8F1A_BB3FF0D49F0A_.wvu.PrintArea" localSheetId="237">'ДЛЯ ТАЛИСМАНА'!$A$1:$T$81</definedName>
    <definedName name="Z_DF283966_F421_404C_8F1A_BB3FF0D49F0A_.wvu.PrintArea" localSheetId="0">'Раздел 1'!$A$7:$S$766</definedName>
    <definedName name="Z_DF283966_F421_404C_8F1A_BB3FF0D49F0A_.wvu.PrintTitles" localSheetId="73">'211квр 111 (2022)КРАЙ'!$A$11:$IS$11</definedName>
    <definedName name="Z_DF283966_F421_404C_8F1A_BB3FF0D49F0A_.wvu.PrintTitles" localSheetId="76">'211квр 111 (2022)КРАЙ (0703)'!$A$11:$IS$11</definedName>
    <definedName name="Z_DF283966_F421_404C_8F1A_BB3FF0D49F0A_.wvu.PrintTitles" localSheetId="11">'211квр 111 (2022)РАЙОН'!$A$17:$IV$17</definedName>
    <definedName name="Z_DF283966_F421_404C_8F1A_BB3FF0D49F0A_.wvu.PrintTitles" localSheetId="14">'211квр 111 (2022)РАЙОН ИФ001'!$A$17:$IV$17</definedName>
    <definedName name="Z_DF283966_F421_404C_8F1A_BB3FF0D49F0A_.wvu.PrintTitles" localSheetId="74">'211квр 111 (2023)КРАЙ'!$A$11:$IV$11</definedName>
    <definedName name="Z_DF283966_F421_404C_8F1A_BB3FF0D49F0A_.wvu.PrintTitles" localSheetId="77">'211квр 111 (2023)КРАЙ (0703)'!$A$11:$IV$11</definedName>
    <definedName name="Z_DF283966_F421_404C_8F1A_BB3FF0D49F0A_.wvu.PrintTitles" localSheetId="12">'211квр 111 (2023)РАЙОН'!$A$17:$IV$17</definedName>
    <definedName name="Z_DF283966_F421_404C_8F1A_BB3FF0D49F0A_.wvu.PrintTitles" localSheetId="75">'211квр 111 (2024)КРАЙ'!$A$11:$IV$11</definedName>
    <definedName name="Z_DF283966_F421_404C_8F1A_BB3FF0D49F0A_.wvu.PrintTitles" localSheetId="78">'211квр 111 (2024)КРАЙ (0703)'!$A$11:$IV$11</definedName>
    <definedName name="Z_DF283966_F421_404C_8F1A_BB3FF0D49F0A_.wvu.PrintTitles" localSheetId="13">'211квр 111 (2024)РАЙОН'!$A$17:$IV$17</definedName>
    <definedName name="Z_DF283966_F421_404C_8F1A_BB3FF0D49F0A_.wvu.PrintTitles" localSheetId="237">'ДЛЯ ТАЛИСМАНА'!$7:$7</definedName>
    <definedName name="Z_DF283966_F421_404C_8F1A_BB3FF0D49F0A_.wvu.PrintTitles" localSheetId="0">'Раздел 1'!$28:$28</definedName>
    <definedName name="Z_DF283966_F421_404C_8F1A_BB3FF0D49F0A_.wvu.Rows" localSheetId="11">'211квр 111 (2022)РАЙОН'!$A$1:$IV$6</definedName>
    <definedName name="Z_DF283966_F421_404C_8F1A_BB3FF0D49F0A_.wvu.Rows" localSheetId="14">'211квр 111 (2022)РАЙОН ИФ001'!$A$1:$IV$6</definedName>
    <definedName name="Z_DF283966_F421_404C_8F1A_BB3FF0D49F0A_.wvu.Rows" localSheetId="12">'211квр 111 (2023)РАЙОН'!$A$1:$IV$6</definedName>
    <definedName name="Z_DF283966_F421_404C_8F1A_BB3FF0D49F0A_.wvu.Rows" localSheetId="13">'211квр 111 (2024)РАЙОН'!$A$1:$IV$6</definedName>
    <definedName name="Z_DF283966_F421_404C_8F1A_BB3FF0D49F0A_.wvu.Rows" localSheetId="236">'225 (2022)003.01.0072'!$A$14:$IV$16,'225 (2022)003.01.0072'!$A$18:$IV$20,'225 (2022)003.01.0072'!$A$22:$IV$29,'225 (2022)003.01.0072'!$A$31:$IV$33,'225 (2022)003.01.0072'!$A$38:$IV$38</definedName>
    <definedName name="Z_DF283966_F421_404C_8F1A_BB3FF0D49F0A_.wvu.Rows" localSheetId="21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34">'225 (2022)020.00.0019'!$A$14:$IV$16,'225 (2022)020.00.0019'!$A$18:$IV$20,'225 (2022)020.00.0019'!$A$22:$IV$29,'225 (2022)020.00.0019'!$A$31:$IV$33,'225 (2022)020.00.0019'!$A$38:$IV$38</definedName>
    <definedName name="Z_DF283966_F421_404C_8F1A_BB3FF0D49F0A_.wvu.Rows" localSheetId="218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2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30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37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43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105">'225 (2022)КРАЙ'!$A$14:$IV$16,'225 (2022)КРАЙ'!$A$18:$IV$20,'225 (2022)КРАЙ'!$A$22:$IV$29,'225 (2022)КРАЙ'!$A$31:$IV$33,'225 (2022)КРАЙ'!$A$38:$IV$38</definedName>
    <definedName name="Z_DF283966_F421_404C_8F1A_BB3FF0D49F0A_.wvu.Rows" localSheetId="46">'225 (2022)Р-Н'!$A$14:$IV$35,'225 (2022)Р-Н'!$A$37:$IV$39,'225 (2022)Р-Н'!$A$41:$IV$48,'225 (2022)Р-Н'!$A$50:$IV$53,'225 (2022)Р-Н'!$A$75:$IV$76</definedName>
    <definedName name="Z_DF283966_F421_404C_8F1A_BB3FF0D49F0A_.wvu.Rows" localSheetId="37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40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43">'225 (2022)Р-Н (001.12.0000)'!$A$14:$IV$16,'225 (2022)Р-Н (001.12.0000)'!$A$18:$IV$20,'225 (2022)Р-Н (001.12.0000)'!$A$22:$IV$25,'225 (2022)Р-Н (001.12.0000)'!$A$27:$IV$30,'225 (2022)Р-Н (001.12.0000)'!$A$34:$IV$35</definedName>
    <definedName name="Z_DF283966_F421_404C_8F1A_BB3FF0D49F0A_.wvu.Rows" localSheetId="47">'225 (2023)Р-Н'!$A$13:$IP$34,'225 (2023)Р-Н'!$A$36:$IP$38,'225 (2023)Р-Н'!$A$40:$IP$47,'225 (2023)Р-Н'!$A$49:$IP$52,'225 (2023)Р-Н'!$A$74:$IP$75</definedName>
    <definedName name="Z_DF283966_F421_404C_8F1A_BB3FF0D49F0A_.wvu.Rows" localSheetId="38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4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44">'225 (2023)Р-Н (001.12.0000)'!$A$13:$IO$15,'225 (2023)Р-Н (001.12.0000)'!$A$17:$IO$19,'225 (2023)Р-Н (001.12.0000)'!$A$21:$IO$24,'225 (2023)Р-Н (001.12.0000)'!$A$26:$IO$29,'225 (2023)Р-Н (001.12.0000)'!$A$33:$IO$34</definedName>
    <definedName name="Z_DF283966_F421_404C_8F1A_BB3FF0D49F0A_.wvu.Rows" localSheetId="48">'225 (2024)Р-Н'!$A$13:$IP$34,'225 (2024)Р-Н'!$A$36:$IP$38,'225 (2024)Р-Н'!$A$40:$IP$47,'225 (2024)Р-Н'!$A$49:$IP$52,'225 (2024)Р-Н'!$A$74:$IP$75</definedName>
    <definedName name="Z_DF283966_F421_404C_8F1A_BB3FF0D49F0A_.wvu.Rows" localSheetId="39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42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45">'225 (2024)Р-Н (001.12.0000)'!$A$13:$IO$15,'225 (2024)Р-Н (001.12.0000)'!$A$17:$IO$19,'225 (2024)Р-Н (001.12.0000)'!$A$21:$IO$24,'225 (2024)Р-Н (001.12.0000)'!$A$26:$IO$29,'225 (2024)Р-Н (001.12.0000)'!$A$33:$IO$34</definedName>
    <definedName name="_xlnm.Print_Titles" localSheetId="237">'ДЛЯ ТАЛИСМАНА'!$7:$7</definedName>
    <definedName name="_xlnm.Print_Titles" localSheetId="0">'Раздел 1'!$28:$28</definedName>
    <definedName name="_xlnm.Print_Area" localSheetId="73">'211квр 111 (2022)КРАЙ'!$A$1:$I$39</definedName>
    <definedName name="_xlnm.Print_Area" localSheetId="76">'211квр 111 (2022)КРАЙ (0703)'!$A$1:$M$47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74">'211квр 111 (2023)КРАЙ'!$A$1:$I$39</definedName>
    <definedName name="_xlnm.Print_Area" localSheetId="77">'211квр 111 (2023)КРАЙ (0703)'!$A$1:$I$39</definedName>
    <definedName name="_xlnm.Print_Area" localSheetId="12">'211квр 111 (2023)РАЙОН'!$A$1:$I$33</definedName>
    <definedName name="_xlnm.Print_Area" localSheetId="75">'211квр 111 (2024)КРАЙ'!$A$1:$I$39</definedName>
    <definedName name="_xlnm.Print_Area" localSheetId="78">'211квр 111 (2024)КРАЙ (0703)'!$A$1:$I$39</definedName>
    <definedName name="_xlnm.Print_Area" localSheetId="13">'211квр 111 (2024)РАЙОН'!$A$1:$I$33</definedName>
    <definedName name="_xlnm.Print_Area" localSheetId="86">'212, 226 КВР 112 (2022)КРАЙ'!$A$1:$F$23</definedName>
    <definedName name="_xlnm.Print_Area" localSheetId="19">'212, 226 КВР 112 (2022)Р-Н'!$A$1:$F$41</definedName>
    <definedName name="_xlnm.Print_Area" localSheetId="87">'212, 226 КВР 112 (2023)КРАЙ'!$A$1:$F$23</definedName>
    <definedName name="_xlnm.Print_Area" localSheetId="88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92">'213 КВР 119(2022) ИФ001'!$A$1:$H$30</definedName>
    <definedName name="_xlnm.Print_Area" localSheetId="91">'213 КВР 119(2022-2024)КРАЙ'!$A$1:$H$30</definedName>
    <definedName name="_xlnm.Print_Area" localSheetId="93">'213 КВР119(2022-2024)КРАЙ(0703)'!$A$1:$H$30</definedName>
    <definedName name="_xlnm.Print_Area" localSheetId="99">'221 (2022)КРАЙ'!$A$1:$F$30</definedName>
    <definedName name="_xlnm.Print_Area" localSheetId="27">'221 (2022)Р-Н'!$A$1:$F$36</definedName>
    <definedName name="_xlnm.Print_Area" localSheetId="100">'221 (2023)КРАЙ'!$A$1:$F$23</definedName>
    <definedName name="_xlnm.Print_Area" localSheetId="101">'221 (2024)КРАЙ'!$A$1:$F$23</definedName>
    <definedName name="_xlnm.Print_Area" localSheetId="102">'222 (2022)КРАЙ'!$A$1:$D$25</definedName>
    <definedName name="_xlnm.Print_Area" localSheetId="28">'222 (2022)Р-Н ПОДВОЗ'!$A$1:$D$29</definedName>
    <definedName name="_xlnm.Print_Area" localSheetId="103">'222 (2023)КРАЙ'!$A$1:$D$20</definedName>
    <definedName name="_xlnm.Print_Area" localSheetId="29">'222 (2023)Р-Н ПОДВОЗ'!$A$1:$D$20</definedName>
    <definedName name="_xlnm.Print_Area" localSheetId="104">'222 (2024)КРАЙ'!$A$1:$D$20</definedName>
    <definedName name="_xlnm.Print_Area" localSheetId="30">'222 (2024)Р-Н ПОДВОЗ'!$A$1:$D$20</definedName>
    <definedName name="_xlnm.Print_Area" localSheetId="124">'223 КВР 244 (2022)ВНЕБ, 130Д'!$A$1:$E$33</definedName>
    <definedName name="_xlnm.Print_Area" localSheetId="135">'223 КВР 244 (2022)ВНЕБ, 150Д'!$A$1:$E$33</definedName>
    <definedName name="_xlnm.Print_Area" localSheetId="31">'223 КВР 244 (2022)Р-Н'!$A$1:$E$41</definedName>
    <definedName name="_xlnm.Print_Area" localSheetId="125">'223 КВР 244 (2023)ВНЕБ, 130Д'!$A$1:$E$23</definedName>
    <definedName name="_xlnm.Print_Area" localSheetId="32">'223 КВР 244 (2023)Р-Н'!$A$1:$E$23</definedName>
    <definedName name="_xlnm.Print_Area" localSheetId="126">'223 КВР 244 (2024)ВНЕБ, 130Д'!$A$1:$E$23</definedName>
    <definedName name="_xlnm.Print_Area" localSheetId="33">'223 КВР 244 (2024)Р-Н'!$A$1:$E$23</definedName>
    <definedName name="_xlnm.Print_Area" localSheetId="127">'223 КВР 247 (2022)ВНЕБ, 130Д'!$A$1:$E$33</definedName>
    <definedName name="_xlnm.Print_Area" localSheetId="136">'223 КВР 247 (2022)ВНЕБ, 150Д'!$A$1:$E$33</definedName>
    <definedName name="_xlnm.Print_Area" localSheetId="34">'223 КВР 247 (2022)Р-Н'!$A$1:$E$41</definedName>
    <definedName name="_xlnm.Print_Area" localSheetId="128">'223 КВР 247 (2023)ВНЕБ, 130Д'!$A$1:$E$23</definedName>
    <definedName name="_xlnm.Print_Area" localSheetId="35">'223 КВР 247 (2023)Р-Н'!$A$1:$E$23</definedName>
    <definedName name="_xlnm.Print_Area" localSheetId="129">'223 КВР 247 (2024)ВНЕБ, 130Д'!$A$1:$E$23</definedName>
    <definedName name="_xlnm.Print_Area" localSheetId="36">'223 КВР 247 (2024)Р-Н'!$A$1:$E$23</definedName>
    <definedName name="_xlnm.Print_Area" localSheetId="236">'225 (2022)003.01.0072'!$A$1:$F$74</definedName>
    <definedName name="_xlnm.Print_Area" localSheetId="211">'225 (2022)005.00.0000 ЗСК'!$A$1:$F$89</definedName>
    <definedName name="_xlnm.Print_Area" localSheetId="234">'225 (2022)020.00.0019'!$A$1:$F$74</definedName>
    <definedName name="_xlnm.Print_Area" localSheetId="218">'225 (2022)060.00.0004'!$A$1:$F$89</definedName>
    <definedName name="_xlnm.Print_Area" localSheetId="221">'225 (2022)500.03.0002'!$A$1:$F$89</definedName>
    <definedName name="_xlnm.Print_Area" localSheetId="130">'225 (2022)ВНЕБ, 140Д'!$A$1:$F$143</definedName>
    <definedName name="_xlnm.Print_Area" localSheetId="137">'225 (2022)ВНЕБ, 150Д'!$A$1:$F$143</definedName>
    <definedName name="_xlnm.Print_Area" localSheetId="143">'225 (2022)ВНЕБ, 400Д'!$A$1:$F$143</definedName>
    <definedName name="_xlnm.Print_Area" localSheetId="105">'225 (2022)КРАЙ'!$A$1:$F$74</definedName>
    <definedName name="_xlnm.Print_Area" localSheetId="46">'225 (2022)Р-Н'!$A$1:$F$212</definedName>
    <definedName name="_xlnm.Print_Area" localSheetId="37">'225 (2022)Р-Н (001.10.0000)'!$A$1:$F$89</definedName>
    <definedName name="_xlnm.Print_Area" localSheetId="40">'225 (2022)Р-Н (001.11.0000)'!$A$1:$F$89</definedName>
    <definedName name="_xlnm.Print_Area" localSheetId="43">'225 (2022)Р-Н (001.12.0000)'!$A$1:$F$89</definedName>
    <definedName name="_xlnm.Print_Area" localSheetId="106">'225 (2023)КРАЙ'!$A$1:$F$45</definedName>
    <definedName name="_xlnm.Print_Area" localSheetId="47">'225 (2023)Р-Н'!$A$1:$F$83</definedName>
    <definedName name="_xlnm.Print_Area" localSheetId="38">'225 (2023)Р-Н (001.10.0000)'!$A$1:$F$43</definedName>
    <definedName name="_xlnm.Print_Area" localSheetId="41">'225 (2023)Р-Н (001.11.0000)'!$A$1:$F$43</definedName>
    <definedName name="_xlnm.Print_Area" localSheetId="44">'225 (2023)Р-Н (001.12.0000)'!$A$1:$F$43</definedName>
    <definedName name="_xlnm.Print_Area" localSheetId="107">'225 (2024)КРАЙ'!$A$1:$F$45</definedName>
    <definedName name="_xlnm.Print_Area" localSheetId="48">'225 (2024)Р-Н'!$A$1:$F$83</definedName>
    <definedName name="_xlnm.Print_Area" localSheetId="39">'225 (2024)Р-Н (001.10.0000)'!$A$1:$F$43</definedName>
    <definedName name="_xlnm.Print_Area" localSheetId="42">'225 (2024)Р-Н (001.11.0000)'!$A$1:$F$43</definedName>
    <definedName name="_xlnm.Print_Area" localSheetId="45">'225 (2024)Р-Н (001.12.0000)'!$A$1:$F$43</definedName>
    <definedName name="_xlnm.Print_Area" localSheetId="226">'226 (2022) 003.01.0060'!$A$1:$F$223</definedName>
    <definedName name="_xlnm.Print_Area" localSheetId="227">'226 (2022)003.01.0037'!$A$1:$F$51</definedName>
    <definedName name="_xlnm.Print_Area" localSheetId="212">'226 (2022)005.00.0000 ЗСК'!$A$1:$F$51</definedName>
    <definedName name="_xlnm.Print_Area" localSheetId="158">'226 (2022)020.00.0001 5руб'!$A$1:$F$51</definedName>
    <definedName name="_xlnm.Print_Area" localSheetId="196">'226 (2022)020.00.0003 ЛагерьЛТО'!$A$1:$F$51</definedName>
    <definedName name="_xlnm.Print_Area" localSheetId="148">'226 (2022)020.00.0007 КРУГЛОСУТ'!$A$1:$F$51</definedName>
    <definedName name="_xlnm.Print_Area" localSheetId="164">'226 (2022)020.00.0015 ГП(10210)'!$A$1:$F$51</definedName>
    <definedName name="_xlnm.Print_Area" localSheetId="231">'226 (2022)020.00.0019'!$A$1:$F$51</definedName>
    <definedName name="_xlnm.Print_Area" localSheetId="165">'226 (2022)020.00.0023Инв(10210)'!$A$1:$F$51</definedName>
    <definedName name="_xlnm.Print_Area" localSheetId="228">'226 (2022)020.00.0035'!$A$1:$F$51</definedName>
    <definedName name="_xlnm.Print_Area" localSheetId="219">'226 (2022)060.00.0005'!$A$1:$F$51</definedName>
    <definedName name="_xlnm.Print_Area" localSheetId="161">'226 (2022)500.02.0001 10 руб.'!$A$1:$F$51</definedName>
    <definedName name="_xlnm.Print_Area" localSheetId="222">'226 (2022)500.03.0002'!$A$1:$F$51</definedName>
    <definedName name="_xlnm.Print_Area" localSheetId="202">'226 (2022)500.05.0002 ЛагерьЛДП'!$A$1:$F$51</definedName>
    <definedName name="_xlnm.Print_Area" localSheetId="131">'226 (2022)ВНЕБ, 140Д'!$A$1:$F$160</definedName>
    <definedName name="_xlnm.Print_Area" localSheetId="138">'226 (2022)ВНЕБ, 150Д'!$A$1:$F$160</definedName>
    <definedName name="_xlnm.Print_Area" localSheetId="144">'226 (2022)ВНЕБ, 400Д'!$A$1:$F$160</definedName>
    <definedName name="_xlnm.Print_Area" localSheetId="108">'226 (2022)КРАЙ'!$A$1:$F$82</definedName>
    <definedName name="_xlnm.Print_Area" localSheetId="49">'226 (2022)Р-Н'!$A$1:$F$223</definedName>
    <definedName name="_xlnm.Print_Area" localSheetId="159">'226 (2023)020.00.0001 5руб'!$A$1:$F$51</definedName>
    <definedName name="_xlnm.Print_Area" localSheetId="197">'226 (2023)020.00.0003 ЛагерьЛТО'!$A$1:$F$51</definedName>
    <definedName name="_xlnm.Print_Area" localSheetId="149">'226 (2023)020.00.0007 КРУГЛ'!$A$1:$F$51</definedName>
    <definedName name="_xlnm.Print_Area" localSheetId="162">'226 (2023)500.02.0001 10 руб.'!$A$1:$F$51</definedName>
    <definedName name="_xlnm.Print_Area" localSheetId="203">'226 (2023)500.05.0002 ЛагерьЛДП'!$A$1:$F$51</definedName>
    <definedName name="_xlnm.Print_Area" localSheetId="139">'226 (2023)ВНЕБ, 150Д'!$A$1:$F$87</definedName>
    <definedName name="_xlnm.Print_Area" localSheetId="109">'226 (2023)КРАЙ'!$A$1:$F$45</definedName>
    <definedName name="_xlnm.Print_Area" localSheetId="50">'226 (2023)Р-Н'!$A$1:$F$85</definedName>
    <definedName name="_xlnm.Print_Area" localSheetId="160">'226 (2024)020.00.0001 5руб'!$A$1:$F$51</definedName>
    <definedName name="_xlnm.Print_Area" localSheetId="198">'226 (2024)020.00.0003 ЛагерьЛТО'!$A$1:$F$51</definedName>
    <definedName name="_xlnm.Print_Area" localSheetId="150">'226 (2024)020.00.0007 КРУГЛ'!$A$1:$F$51</definedName>
    <definedName name="_xlnm.Print_Area" localSheetId="163">'226 (2024)500.02.0001 10 руб.'!$A$1:$F$51</definedName>
    <definedName name="_xlnm.Print_Area" localSheetId="204">'226 (2024)500.05.0002 ЛагерьЛДП'!$A$1:$F$51</definedName>
    <definedName name="_xlnm.Print_Area" localSheetId="140">'226 (2024)ВНЕБ, 150Д'!$A$1:$F$87</definedName>
    <definedName name="_xlnm.Print_Area" localSheetId="110">'226 (2024)КРАЙ'!$A$1:$F$45</definedName>
    <definedName name="_xlnm.Print_Area" localSheetId="51">'226 (2024)Р-Н'!$A$1:$F$85</definedName>
    <definedName name="_xlnm.Print_Area" localSheetId="190">'226 КВР 113 (2022)500.02.000ЕГЭ'!$A$1:$F$25</definedName>
    <definedName name="_xlnm.Print_Area" localSheetId="90">'226 КВР 113 (2022)КРАЙ'!$A$1:$F$25</definedName>
    <definedName name="_xlnm.Print_Area" localSheetId="21">'226 КВР 113 (2022)Р-Н'!$A$1:$F$41</definedName>
    <definedName name="_xlnm.Print_Area" localSheetId="191">'226 КВР 113 (2023)500.02.00ЕГЭ'!$A$1:$F$25</definedName>
    <definedName name="_xlnm.Print_Area" localSheetId="192">'226 КВР 113 (2024)500.02.00ЕГЭ'!$A$1:$F$25</definedName>
    <definedName name="_xlnm.Print_Area" localSheetId="193">'226 КВР 119 (2022)ЕГЭ'!$A$1:$D$45</definedName>
    <definedName name="_xlnm.Print_Area" localSheetId="194">'226 КВР 119 (2023)ЕГЭ'!$A$1:$D$45</definedName>
    <definedName name="_xlnm.Print_Area" localSheetId="195">'226 КВР 119 (2024)ЕГЭ'!$A$1:$D$45</definedName>
    <definedName name="_xlnm.Print_Area" localSheetId="175">'226(2022)020.00.0022 ОВЗ (РБ)'!$A$1:$F$51</definedName>
    <definedName name="_xlnm.Print_Area" localSheetId="166">'226(2022)020.00.0028Гор.пит(РБ)'!$A$1:$F$51</definedName>
    <definedName name="_xlnm.Print_Area" localSheetId="199">'226(2022)020.00.0034Лагерь(мед)'!$A$1:$F$51</definedName>
    <definedName name="_xlnm.Print_Area" localSheetId="178">'226(2022)500.02.0004 ОВЗ (КБ)'!$A$1:$F$51</definedName>
    <definedName name="_xlnm.Print_Area" localSheetId="172">'226(2022)500.02.0005Гор.пит(КБ)'!$A$1:$F$51</definedName>
    <definedName name="_xlnm.Print_Area" localSheetId="169">'226(2022)500.02.0005Гор.пит(ФБ)'!$A$1:$F$51</definedName>
    <definedName name="_xlnm.Print_Area" localSheetId="187">'226(2022)500.02.0007 Инвал (КБ)'!$A$1:$F$51</definedName>
    <definedName name="_xlnm.Print_Area" localSheetId="176">'226(2023)020.00.0022 ОВЗ (РБ)'!$A$1:$F$51</definedName>
    <definedName name="_xlnm.Print_Area" localSheetId="167">'226(2023)020.00.0028Гор.пит(РБ)'!$A$1:$F$51</definedName>
    <definedName name="_xlnm.Print_Area" localSheetId="200">'226(2023)020.00.0034Лагерь(мед)'!$A$1:$F$51</definedName>
    <definedName name="_xlnm.Print_Area" localSheetId="179">'226(2023)500.02.0004 ОВЗ (КБ)'!$A$1:$F$51</definedName>
    <definedName name="_xlnm.Print_Area" localSheetId="173">'226(2023)500.02.0005Гор.пит(КБ)'!$A$1:$F$51</definedName>
    <definedName name="_xlnm.Print_Area" localSheetId="170">'226(2023)500.02.0005Гор.пит(ФБ)'!$A$1:$F$51</definedName>
    <definedName name="_xlnm.Print_Area" localSheetId="188">'226(2023)500.02.0007 Инвал (КБ)'!$A$1:$F$51</definedName>
    <definedName name="_xlnm.Print_Area" localSheetId="177">'226(2024)020.00.0022 ОВЗ(РБ)'!$A$1:$F$51</definedName>
    <definedName name="_xlnm.Print_Area" localSheetId="168">'226(2024)020.00.0028Гор.пит(РБ)'!$A$1:$F$51</definedName>
    <definedName name="_xlnm.Print_Area" localSheetId="201">'226(2024)020.00.0034Лагерь(мед)'!$A$1:$F$51</definedName>
    <definedName name="_xlnm.Print_Area" localSheetId="180">'226(2024)500.02.0004 ОВЗ (КБ)'!$A$1:$F$51</definedName>
    <definedName name="_xlnm.Print_Area" localSheetId="174">'226(2024)500.02.0005Гор.пит(КБ)'!$A$1:$F$51</definedName>
    <definedName name="_xlnm.Print_Area" localSheetId="171">'226(2024)500.02.0005Гор.пит(ФБ)'!$A$1:$F$51</definedName>
    <definedName name="_xlnm.Print_Area" localSheetId="189">'226(2024)500.02.0007 Инвал (КБ)'!$A$1:$F$51</definedName>
    <definedName name="_xlnm.Print_Area" localSheetId="52">'227 (2022)Р-Н'!$A$1:$D$29</definedName>
    <definedName name="_xlnm.Print_Area" localSheetId="213">'228 (2022)005.00.0000 ЗСК'!$A$1:$D$35</definedName>
    <definedName name="_xlnm.Print_Area" localSheetId="230">'228 (2022)020.00.0019'!$A$1:$D$35</definedName>
    <definedName name="_xlnm.Print_Area" localSheetId="229">'228 (2022)020.00.0036'!$A$1:$D$58</definedName>
    <definedName name="_xlnm.Print_Area" localSheetId="220">'228 (2022)060.00.0006'!$A$1:$D$35</definedName>
    <definedName name="_xlnm.Print_Area" localSheetId="223">'228 (2022)500.03.0002'!$A$1:$D$35</definedName>
    <definedName name="_xlnm.Print_Area" localSheetId="132">'228 (2022)ВНЕБ, 140Д'!$A$1:$D$33</definedName>
    <definedName name="_xlnm.Print_Area" localSheetId="145">'228 (2022)ВНЕБ, 400Д'!$A$1:$D$33</definedName>
    <definedName name="_xlnm.Print_Area" localSheetId="53">'228 (2022)Р-Н'!$A$1:$D$40</definedName>
    <definedName name="_xlnm.Print_Area" localSheetId="54">'228 (2024)Р-Н (2)'!$A$1:$D$40</definedName>
    <definedName name="_xlnm.Print_Area" localSheetId="181">'262 (2022)020.00.0022 ОВЗ (РБ) '!$A$1:$E$19</definedName>
    <definedName name="_xlnm.Print_Area" localSheetId="184">'262 (2022)500.02.0004 ОВЗ (КБ)'!$A$1:$E$19</definedName>
    <definedName name="_xlnm.Print_Area" localSheetId="182">'262 (2023)020.00.0022 ОВЗ(РБ)'!$A$1:$E$19</definedName>
    <definedName name="_xlnm.Print_Area" localSheetId="185">'262 (2023)500.02.0004 ОВЗ (КБ)'!$A$1:$E$19</definedName>
    <definedName name="_xlnm.Print_Area" localSheetId="183">'262 (2024)020.00.0022 ОВЗ (РБ )'!$A$1:$E$19</definedName>
    <definedName name="_xlnm.Print_Area" localSheetId="186">'262 (2024)500.02.0004 ОВЗ (КБ)'!$A$1:$E$19</definedName>
    <definedName name="_xlnm.Print_Area" localSheetId="79">'264 КВР 111 (2022)КРАЙ'!$A$1:$E$18</definedName>
    <definedName name="_xlnm.Print_Area" localSheetId="15">'264 КВР 111 (2022)Р-Н'!$A$1:$E$18</definedName>
    <definedName name="_xlnm.Print_Area" localSheetId="96">'264 КВР 321 (2022)КРАЙ'!$A$1:$E$18</definedName>
    <definedName name="_xlnm.Print_Area" localSheetId="26">'264 КВР 321 (2022)Р-Н'!$A$1:$E$18</definedName>
    <definedName name="_xlnm.Print_Area" localSheetId="94">'265 КВР 119 (2022)КРАЙ'!$A$1:$F$18</definedName>
    <definedName name="_xlnm.Print_Area" localSheetId="24">'265 КВР 119 (2022)Р-Н'!$A$1:$F$18</definedName>
    <definedName name="_xlnm.Print_Area" localSheetId="208">'265 ЛЬГОТЫ (321) (2022)'!$A$1:$F$20</definedName>
    <definedName name="_xlnm.Print_Area" localSheetId="209">'265 ЛЬГОТЫ (321) (2023)'!$A$1:$F$20</definedName>
    <definedName name="_xlnm.Print_Area" localSheetId="210">'265 ЛЬГОТЫ (321) (2024)'!$A$1:$F$20</definedName>
    <definedName name="_xlnm.Print_Area" localSheetId="80">'266 КВР 111 (2022)КРАЙ'!$A$1:$E$19</definedName>
    <definedName name="_xlnm.Print_Area" localSheetId="83">'266 КВР 111 (2022)КРАЙ (0703)'!$A$1:$E$19</definedName>
    <definedName name="_xlnm.Print_Area" localSheetId="16">'266 КВР 111 (2022)Р-Н'!$A$1:$E$19</definedName>
    <definedName name="_xlnm.Print_Area" localSheetId="81">'266 КВР 111 (2023)КРАЙ'!$A$1:$E$19</definedName>
    <definedName name="_xlnm.Print_Area" localSheetId="84">'266 КВР 111 (2023)КРАЙ (0703)'!$A$1:$E$19</definedName>
    <definedName name="_xlnm.Print_Area" localSheetId="17">'266 КВР 111 (2023)Р-Н'!$A$1:$E$19</definedName>
    <definedName name="_xlnm.Print_Area" localSheetId="82">'266 КВР 111 (2024)КРАЙ'!$A$1:$E$19</definedName>
    <definedName name="_xlnm.Print_Area" localSheetId="85">'266 КВР 111 (2024)КРАЙ (0703)'!$A$1:$E$19</definedName>
    <definedName name="_xlnm.Print_Area" localSheetId="18">'266 КВР 111 (2024)Р-Н'!$A$1:$E$19</definedName>
    <definedName name="_xlnm.Print_Area" localSheetId="89">'266 КВР 112 (2022)КРАЙ'!$A$1:$F$17</definedName>
    <definedName name="_xlnm.Print_Area" localSheetId="20">'266 КВР 112 (2022)Р-Н'!$A$1:$F$25</definedName>
    <definedName name="_xlnm.Print_Area" localSheetId="95">'266 КВР 119 (2022)КРАЙ'!$A$1:$E$19</definedName>
    <definedName name="_xlnm.Print_Area" localSheetId="25">'266 КВР 119 (2022)Р-Н'!$A$1:$E$19</definedName>
    <definedName name="_xlnm.Print_Area" localSheetId="205">'267 ЛЬГОТЫ (112) (2022)'!$A$1:$F$20</definedName>
    <definedName name="_xlnm.Print_Area" localSheetId="206">'267 ЛЬГОТЫ (112) (2023)'!$A$1:$F$20</definedName>
    <definedName name="_xlnm.Print_Area" localSheetId="207">'267 ЛЬГОТЫ (112) (2024)'!$A$1:$F$20</definedName>
    <definedName name="_xlnm.Print_Area" localSheetId="70">'291 (853) (2022)'!$A$1:$E$29</definedName>
    <definedName name="_xlnm.Print_Area" localSheetId="63">'291 зем  (2022)'!$A$1:$E$22</definedName>
    <definedName name="_xlnm.Print_Area" localSheetId="64">'291 зем  (2023)'!$A$1:$E$22</definedName>
    <definedName name="_xlnm.Print_Area" localSheetId="65">'291 зем  (2024)'!$A$1:$E$22</definedName>
    <definedName name="_xlnm.Print_Area" localSheetId="66">'291 им  (2022)'!$A$1:$E$28</definedName>
    <definedName name="_xlnm.Print_Area" localSheetId="67">'291 им  (2023)'!$A$1:$E$28</definedName>
    <definedName name="_xlnm.Print_Area" localSheetId="68">'291 им  (2024)'!$A$1:$E$28</definedName>
    <definedName name="_xlnm.Print_Area" localSheetId="69">'291(852) (2022)'!$A$1:$E$32</definedName>
    <definedName name="_xlnm.Print_Area" localSheetId="71">'292 (853) (2022)'!$A$1:$E$29</definedName>
    <definedName name="_xlnm.Print_Area" localSheetId="72">'295 (853) (2022)'!$A$1:$E$29</definedName>
    <definedName name="_xlnm.Print_Area" localSheetId="62">'296(831) (2022)'!$A$1:$F$22</definedName>
    <definedName name="_xlnm.Print_Area" localSheetId="97">'296(831) (2022)КРАЙ'!$A$1:$F$22</definedName>
    <definedName name="_xlnm.Print_Area" localSheetId="98">'296(831) (2022)КРАЙ (0703)'!$A$1:$F$22</definedName>
    <definedName name="_xlnm.Print_Area" localSheetId="214">'310 (2022)005.00.0000 ЗСК'!$A$1:$E$27</definedName>
    <definedName name="_xlnm.Print_Area" localSheetId="224">'310 (2022)020.00.0010 НАРКОНЕТ'!$A$1:$E$27</definedName>
    <definedName name="_xlnm.Print_Area" localSheetId="216">'310 (2022)020.00.0013 АВТОГОРОД'!$A$1:$E$27</definedName>
    <definedName name="_xlnm.Print_Area" localSheetId="235">'310 (2022)020.00.0019'!$A$1:$E$38</definedName>
    <definedName name="_xlnm.Print_Area" localSheetId="217">'310 (2022)500.03.0001 АВТОГОРОД'!$A$1:$E$27</definedName>
    <definedName name="_xlnm.Print_Area" localSheetId="133">'310 (2022)ВНЕБ, 140Д'!$A$1:$E$31</definedName>
    <definedName name="_xlnm.Print_Area" localSheetId="141">'310 (2022)ВНЕБ, 150Д'!$A$1:$E$31</definedName>
    <definedName name="_xlnm.Print_Area" localSheetId="146">'310 (2022)ВНЕБ, 400Д'!$A$1:$E$31</definedName>
    <definedName name="_xlnm.Print_Area" localSheetId="111">'310 (2022)КРАЙ'!$A$1:$E$53</definedName>
    <definedName name="_xlnm.Print_Area" localSheetId="55">'310 (2022)Р-Н (001.04.0001)'!$A$1:$E$38</definedName>
    <definedName name="_xlnm.Print_Area" localSheetId="112">'310 (2023)КРАЙ'!$A$1:$E$36</definedName>
    <definedName name="_xlnm.Print_Area" localSheetId="113">'310 (2024)КРАЙ'!$A$1:$E$36</definedName>
    <definedName name="_xlnm.Print_Area" localSheetId="114">'320 (2022)КРАЙ'!$A$1:$D$35</definedName>
    <definedName name="_xlnm.Print_Area" localSheetId="56">'320 (2022)Р-Н'!$A$1:$D$34</definedName>
    <definedName name="_xlnm.Print_Area" localSheetId="115">'341 (2022)КРАЙ'!$A$1:$D$35</definedName>
    <definedName name="_xlnm.Print_Area" localSheetId="57">'341 (2022)Р-Н'!$A$1:$D$44</definedName>
    <definedName name="_xlnm.Print_Area" localSheetId="58">'343 (2022)Р-Н'!$A$1:$D$34</definedName>
    <definedName name="_xlnm.Print_Area" localSheetId="123">'344 (2021)ВНЕБ, 120Д'!$A$1:$D$28</definedName>
    <definedName name="_xlnm.Print_Area" localSheetId="59">'344 (2022)Р-Н'!$A$1:$D$33</definedName>
    <definedName name="_xlnm.Print_Area" localSheetId="232">'345 (2022)020.00.0019'!$A$1:$D$33</definedName>
    <definedName name="_xlnm.Print_Area" localSheetId="116">'345 (2022)КРАЙ'!$A$1:$D$27</definedName>
    <definedName name="_xlnm.Print_Area" localSheetId="215">'346 (2022)005.00.0000 ЗСК'!$A$1:$D$31</definedName>
    <definedName name="_xlnm.Print_Area" localSheetId="225">'346 (2022)020.00.0010 НАРКОНЕТ'!$A$1:$D$31</definedName>
    <definedName name="_xlnm.Print_Area" localSheetId="233">'346 (2022)020.00.0019'!$A$1:$D$51</definedName>
    <definedName name="_xlnm.Print_Area" localSheetId="134">'346 (2022)ВНЕБ, 140Д'!$A$1:$D$36</definedName>
    <definedName name="_xlnm.Print_Area" localSheetId="142">'346 (2022)ВНЕБ, 150Д'!$A$1:$D$36</definedName>
    <definedName name="_xlnm.Print_Area" localSheetId="147">'346 (2022)ВНЕБ, 400Д'!$A$1:$D$36</definedName>
    <definedName name="_xlnm.Print_Area" localSheetId="117">'346 (2022)КРАЙ'!$A$1:$D$51</definedName>
    <definedName name="_xlnm.Print_Area" localSheetId="60">'346 (2022)Р-Н'!$A$1:$D$44</definedName>
    <definedName name="_xlnm.Print_Area" localSheetId="118">'346 (2023)КРАЙ'!$A$1:$D$33</definedName>
    <definedName name="_xlnm.Print_Area" localSheetId="119">'346 (2024)КРАЙ'!$A$1:$D$33</definedName>
    <definedName name="_xlnm.Print_Area" localSheetId="61">'347 (2022)Р-Н'!$A$1:$D$33</definedName>
    <definedName name="_xlnm.Print_Area" localSheetId="120">'349 (2022)КРАЙ'!$A$1:$D$35</definedName>
    <definedName name="_xlnm.Print_Area" localSheetId="121">'349 (2023)КРАЙ'!$A$1:$D$26</definedName>
    <definedName name="_xlnm.Print_Area" localSheetId="122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37">'ДЛЯ ТАЛИСМАНА'!$A$1:$P$755</definedName>
    <definedName name="_xlnm.Print_Area" localSheetId="151">'классное 211 (2022)500.02.0006'!$A$1:$F$25</definedName>
    <definedName name="_xlnm.Print_Area" localSheetId="152">'классное 211 (2023)500.02.0006'!$A$1:$F$25</definedName>
    <definedName name="_xlnm.Print_Area" localSheetId="153">'классное 211 (2024)500.02.0006'!$A$1:$F$25</definedName>
    <definedName name="_xlnm.Print_Area" localSheetId="157">'классное 213(2022-2024)'!$A$1:$H$30</definedName>
    <definedName name="_xlnm.Print_Area" localSheetId="154">'классное 266 (2022)500.02.0006'!$A$1:$E$19</definedName>
    <definedName name="_xlnm.Print_Area" localSheetId="155">'классное 266 (2023)500.02.0006'!$A$1:$E$19</definedName>
    <definedName name="_xlnm.Print_Area" localSheetId="156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1'!$A$1:$S$778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24519" iterate="1"/>
</workbook>
</file>

<file path=xl/calcChain.xml><?xml version="1.0" encoding="utf-8"?>
<calcChain xmlns="http://schemas.openxmlformats.org/spreadsheetml/2006/main">
  <c r="H27" i="1350"/>
  <c r="H26"/>
  <c r="H15" i="1353"/>
  <c r="D35" i="1838" l="1"/>
  <c r="F13" i="1837"/>
  <c r="H60" i="1350"/>
  <c r="G60"/>
  <c r="H25"/>
  <c r="H23" i="1319"/>
  <c r="G23"/>
  <c r="C12"/>
  <c r="C13" s="1"/>
  <c r="E13"/>
  <c r="D13"/>
  <c r="I18" i="1309"/>
  <c r="G18"/>
  <c r="E18" s="1"/>
  <c r="E21" i="1338"/>
  <c r="H13" i="1319" l="1"/>
  <c r="E22"/>
  <c r="H22" s="1"/>
  <c r="E17"/>
  <c r="H17" s="1"/>
  <c r="E19"/>
  <c r="H19" s="1"/>
  <c r="D22"/>
  <c r="G22" s="1"/>
  <c r="D17"/>
  <c r="G17" s="1"/>
  <c r="G13"/>
  <c r="D19"/>
  <c r="G19" s="1"/>
  <c r="C19"/>
  <c r="F19" s="1"/>
  <c r="C22"/>
  <c r="F22" s="1"/>
  <c r="C17"/>
  <c r="F13"/>
  <c r="H15" i="1344"/>
  <c r="H15" i="1341"/>
  <c r="F15" i="1347"/>
  <c r="F12" i="1319" l="1"/>
  <c r="G12" s="1"/>
  <c r="H12" s="1"/>
  <c r="C16"/>
  <c r="D16" s="1"/>
  <c r="E16" s="1"/>
  <c r="F17"/>
  <c r="F16" s="1"/>
  <c r="F23" s="1"/>
  <c r="G16"/>
  <c r="H16"/>
  <c r="F11" i="1745"/>
  <c r="F11" i="1742"/>
  <c r="D14" i="1429" l="1"/>
  <c r="E22" i="1420"/>
  <c r="H28" i="1350"/>
  <c r="E14" i="1855"/>
  <c r="M67" i="1858"/>
  <c r="L67"/>
  <c r="L68" s="1"/>
  <c r="K67"/>
  <c r="H67"/>
  <c r="J66"/>
  <c r="J65"/>
  <c r="I65"/>
  <c r="J64"/>
  <c r="I64"/>
  <c r="J63"/>
  <c r="I63"/>
  <c r="F62"/>
  <c r="D62"/>
  <c r="I61"/>
  <c r="I60"/>
  <c r="I59"/>
  <c r="F58"/>
  <c r="D58"/>
  <c r="D49" s="1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K68" s="1"/>
  <c r="H39"/>
  <c r="H68" s="1"/>
  <c r="J38"/>
  <c r="I38"/>
  <c r="J37"/>
  <c r="I37"/>
  <c r="I36"/>
  <c r="J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T31" i="1302"/>
  <c r="T32"/>
  <c r="T33"/>
  <c r="T34"/>
  <c r="T35"/>
  <c r="T36"/>
  <c r="T37"/>
  <c r="T38"/>
  <c r="T39"/>
  <c r="T40"/>
  <c r="T41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106"/>
  <c r="T107"/>
  <c r="T108"/>
  <c r="T109"/>
  <c r="T110"/>
  <c r="T111"/>
  <c r="T112"/>
  <c r="T113"/>
  <c r="T114"/>
  <c r="T115"/>
  <c r="T116"/>
  <c r="T117"/>
  <c r="T118"/>
  <c r="T131"/>
  <c r="T132"/>
  <c r="T133"/>
  <c r="T134"/>
  <c r="T136"/>
  <c r="T137"/>
  <c r="T138"/>
  <c r="T140"/>
  <c r="T145"/>
  <c r="T146"/>
  <c r="T151"/>
  <c r="T152"/>
  <c r="T154"/>
  <c r="T156"/>
  <c r="T158"/>
  <c r="T159"/>
  <c r="T161"/>
  <c r="T162"/>
  <c r="T163"/>
  <c r="T164"/>
  <c r="T165"/>
  <c r="T166"/>
  <c r="T167"/>
  <c r="T168"/>
  <c r="T169"/>
  <c r="T170"/>
  <c r="T171"/>
  <c r="T173"/>
  <c r="T175"/>
  <c r="T177"/>
  <c r="T180"/>
  <c r="T181"/>
  <c r="T182"/>
  <c r="T183"/>
  <c r="T185"/>
  <c r="T186"/>
  <c r="T187"/>
  <c r="T188"/>
  <c r="T189"/>
  <c r="T191"/>
  <c r="T192"/>
  <c r="T193"/>
  <c r="T194"/>
  <c r="T195"/>
  <c r="T196"/>
  <c r="T197"/>
  <c r="T201"/>
  <c r="T202"/>
  <c r="T203"/>
  <c r="T204"/>
  <c r="T205"/>
  <c r="T207"/>
  <c r="T208"/>
  <c r="T210"/>
  <c r="T212"/>
  <c r="T214"/>
  <c r="T215"/>
  <c r="T217"/>
  <c r="T218"/>
  <c r="T219"/>
  <c r="T220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6"/>
  <c r="T267"/>
  <c r="T270"/>
  <c r="T271"/>
  <c r="T272"/>
  <c r="T273"/>
  <c r="T274"/>
  <c r="T275"/>
  <c r="T276"/>
  <c r="T277"/>
  <c r="T278"/>
  <c r="T279"/>
  <c r="T282"/>
  <c r="T283"/>
  <c r="T285"/>
  <c r="T287"/>
  <c r="T288"/>
  <c r="T289"/>
  <c r="T290"/>
  <c r="T291"/>
  <c r="T292"/>
  <c r="T293"/>
  <c r="T294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7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6"/>
  <c r="T397"/>
  <c r="T398"/>
  <c r="T399"/>
  <c r="T400"/>
  <c r="T401"/>
  <c r="T402"/>
  <c r="T403"/>
  <c r="T404"/>
  <c r="T405"/>
  <c r="T406"/>
  <c r="T407"/>
  <c r="T408"/>
  <c r="T409"/>
  <c r="T411"/>
  <c r="T412"/>
  <c r="T413"/>
  <c r="T414"/>
  <c r="T415"/>
  <c r="T417"/>
  <c r="T418"/>
  <c r="T419"/>
  <c r="T420"/>
  <c r="T422"/>
  <c r="T424"/>
  <c r="T425"/>
  <c r="T426"/>
  <c r="T428"/>
  <c r="T430"/>
  <c r="T431"/>
  <c r="T432"/>
  <c r="T433"/>
  <c r="T434"/>
  <c r="T435"/>
  <c r="T436"/>
  <c r="T441"/>
  <c r="T443"/>
  <c r="T444"/>
  <c r="T445"/>
  <c r="T446"/>
  <c r="T447"/>
  <c r="T448"/>
  <c r="T449"/>
  <c r="T450"/>
  <c r="T451"/>
  <c r="T452"/>
  <c r="T453"/>
  <c r="T454"/>
  <c r="T455"/>
  <c r="T456"/>
  <c r="T457"/>
  <c r="T459"/>
  <c r="T460"/>
  <c r="T461"/>
  <c r="T462"/>
  <c r="T463"/>
  <c r="T465"/>
  <c r="T467"/>
  <c r="T468"/>
  <c r="T471"/>
  <c r="T472"/>
  <c r="T474"/>
  <c r="T476"/>
  <c r="T478"/>
  <c r="T479"/>
  <c r="T480"/>
  <c r="T481"/>
  <c r="T482"/>
  <c r="T483"/>
  <c r="T484"/>
  <c r="T485"/>
  <c r="T486"/>
  <c r="T487"/>
  <c r="T488"/>
  <c r="T489"/>
  <c r="T491"/>
  <c r="T492"/>
  <c r="T493"/>
  <c r="T498"/>
  <c r="T499"/>
  <c r="T500"/>
  <c r="T501"/>
  <c r="T502"/>
  <c r="T503"/>
  <c r="T505"/>
  <c r="T506"/>
  <c r="T507"/>
  <c r="T508"/>
  <c r="T509"/>
  <c r="T510"/>
  <c r="T511"/>
  <c r="T512"/>
  <c r="T513"/>
  <c r="T514"/>
  <c r="T515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9"/>
  <c r="T720"/>
  <c r="T721"/>
  <c r="T722"/>
  <c r="T723"/>
  <c r="T724"/>
  <c r="T726"/>
  <c r="T728"/>
  <c r="T730"/>
  <c r="T733"/>
  <c r="T734"/>
  <c r="T735"/>
  <c r="T737"/>
  <c r="T738"/>
  <c r="T739"/>
  <c r="T740"/>
  <c r="T741"/>
  <c r="T742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Q31"/>
  <c r="Q32"/>
  <c r="Q33"/>
  <c r="Q34"/>
  <c r="Q35"/>
  <c r="Q36"/>
  <c r="Q37"/>
  <c r="Q38"/>
  <c r="Q39"/>
  <c r="Q41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106"/>
  <c r="Q107"/>
  <c r="Q108"/>
  <c r="Q109"/>
  <c r="Q110"/>
  <c r="Q111"/>
  <c r="Q112"/>
  <c r="Q113"/>
  <c r="Q114"/>
  <c r="Q115"/>
  <c r="Q116"/>
  <c r="Q117"/>
  <c r="Q118"/>
  <c r="Q131"/>
  <c r="Q132"/>
  <c r="Q133"/>
  <c r="Q134"/>
  <c r="Q136"/>
  <c r="Q137"/>
  <c r="Q138"/>
  <c r="Q140"/>
  <c r="Q145"/>
  <c r="Q146"/>
  <c r="Q151"/>
  <c r="Q152"/>
  <c r="Q154"/>
  <c r="Q156"/>
  <c r="Q158"/>
  <c r="Q159"/>
  <c r="Q161"/>
  <c r="Q162"/>
  <c r="Q163"/>
  <c r="Q164"/>
  <c r="Q165"/>
  <c r="Q166"/>
  <c r="Q167"/>
  <c r="Q168"/>
  <c r="Q169"/>
  <c r="Q170"/>
  <c r="Q171"/>
  <c r="Q173"/>
  <c r="Q175"/>
  <c r="Q177"/>
  <c r="Q180"/>
  <c r="Q181"/>
  <c r="Q182"/>
  <c r="Q183"/>
  <c r="Q185"/>
  <c r="Q186"/>
  <c r="Q187"/>
  <c r="Q188"/>
  <c r="Q189"/>
  <c r="Q191"/>
  <c r="Q192"/>
  <c r="Q193"/>
  <c r="Q194"/>
  <c r="Q195"/>
  <c r="Q196"/>
  <c r="Q197"/>
  <c r="Q201"/>
  <c r="Q202"/>
  <c r="Q203"/>
  <c r="Q204"/>
  <c r="Q205"/>
  <c r="Q207"/>
  <c r="Q208"/>
  <c r="Q210"/>
  <c r="Q212"/>
  <c r="Q214"/>
  <c r="Q215"/>
  <c r="Q217"/>
  <c r="Q218"/>
  <c r="Q219"/>
  <c r="Q220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6"/>
  <c r="Q267"/>
  <c r="Q270"/>
  <c r="Q271"/>
  <c r="Q272"/>
  <c r="Q273"/>
  <c r="Q274"/>
  <c r="Q275"/>
  <c r="Q276"/>
  <c r="Q277"/>
  <c r="Q278"/>
  <c r="Q279"/>
  <c r="Q282"/>
  <c r="Q283"/>
  <c r="Q285"/>
  <c r="Q287"/>
  <c r="Q288"/>
  <c r="Q289"/>
  <c r="Q290"/>
  <c r="Q291"/>
  <c r="Q292"/>
  <c r="Q293"/>
  <c r="Q294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7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6"/>
  <c r="Q397"/>
  <c r="Q398"/>
  <c r="Q399"/>
  <c r="Q400"/>
  <c r="Q401"/>
  <c r="Q402"/>
  <c r="Q403"/>
  <c r="Q404"/>
  <c r="Q405"/>
  <c r="Q406"/>
  <c r="Q407"/>
  <c r="Q408"/>
  <c r="Q409"/>
  <c r="Q411"/>
  <c r="Q412"/>
  <c r="Q413"/>
  <c r="Q414"/>
  <c r="Q415"/>
  <c r="Q417"/>
  <c r="Q418"/>
  <c r="Q419"/>
  <c r="Q420"/>
  <c r="Q422"/>
  <c r="Q424"/>
  <c r="Q425"/>
  <c r="Q426"/>
  <c r="Q428"/>
  <c r="Q430"/>
  <c r="Q431"/>
  <c r="Q432"/>
  <c r="Q433"/>
  <c r="Q434"/>
  <c r="Q435"/>
  <c r="Q436"/>
  <c r="Q441"/>
  <c r="Q443"/>
  <c r="Q444"/>
  <c r="Q445"/>
  <c r="Q446"/>
  <c r="Q447"/>
  <c r="Q448"/>
  <c r="Q449"/>
  <c r="Q450"/>
  <c r="Q451"/>
  <c r="Q452"/>
  <c r="Q453"/>
  <c r="Q454"/>
  <c r="Q455"/>
  <c r="Q456"/>
  <c r="Q457"/>
  <c r="Q459"/>
  <c r="Q460"/>
  <c r="Q461"/>
  <c r="Q462"/>
  <c r="Q463"/>
  <c r="Q465"/>
  <c r="Q467"/>
  <c r="Q468"/>
  <c r="Q471"/>
  <c r="Q472"/>
  <c r="Q474"/>
  <c r="Q476"/>
  <c r="Q478"/>
  <c r="Q479"/>
  <c r="Q480"/>
  <c r="Q481"/>
  <c r="Q482"/>
  <c r="Q483"/>
  <c r="Q484"/>
  <c r="Q485"/>
  <c r="Q486"/>
  <c r="Q487"/>
  <c r="Q488"/>
  <c r="Q489"/>
  <c r="Q491"/>
  <c r="Q492"/>
  <c r="Q493"/>
  <c r="Q498"/>
  <c r="Q499"/>
  <c r="Q500"/>
  <c r="Q501"/>
  <c r="Q502"/>
  <c r="Q503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9"/>
  <c r="Q720"/>
  <c r="Q721"/>
  <c r="Q722"/>
  <c r="Q723"/>
  <c r="Q724"/>
  <c r="Q726"/>
  <c r="Q728"/>
  <c r="Q730"/>
  <c r="Q733"/>
  <c r="Q734"/>
  <c r="Q735"/>
  <c r="Q737"/>
  <c r="Q738"/>
  <c r="Q739"/>
  <c r="Q740"/>
  <c r="Q741"/>
  <c r="Q742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A10"/>
  <c r="B10"/>
  <c r="C10"/>
  <c r="D10"/>
  <c r="E10"/>
  <c r="F10"/>
  <c r="G10"/>
  <c r="H10"/>
  <c r="I10"/>
  <c r="J10"/>
  <c r="K10"/>
  <c r="L10"/>
  <c r="M10"/>
  <c r="A11"/>
  <c r="B11"/>
  <c r="C11"/>
  <c r="D11"/>
  <c r="E11"/>
  <c r="F11"/>
  <c r="G11"/>
  <c r="H11"/>
  <c r="I11"/>
  <c r="J11"/>
  <c r="K11"/>
  <c r="L11"/>
  <c r="M11"/>
  <c r="A12"/>
  <c r="B12"/>
  <c r="C12"/>
  <c r="D12"/>
  <c r="E12"/>
  <c r="F12"/>
  <c r="G12"/>
  <c r="H12"/>
  <c r="I12"/>
  <c r="J12"/>
  <c r="K12"/>
  <c r="L12"/>
  <c r="M12"/>
  <c r="A13"/>
  <c r="B13"/>
  <c r="C13"/>
  <c r="D13"/>
  <c r="E13"/>
  <c r="F13"/>
  <c r="G13"/>
  <c r="H13"/>
  <c r="I13"/>
  <c r="J13"/>
  <c r="K13"/>
  <c r="L13"/>
  <c r="M13"/>
  <c r="A14"/>
  <c r="B14"/>
  <c r="C14"/>
  <c r="D14"/>
  <c r="E14"/>
  <c r="F14"/>
  <c r="G14"/>
  <c r="H14"/>
  <c r="I14"/>
  <c r="J14"/>
  <c r="K14"/>
  <c r="L14"/>
  <c r="M14"/>
  <c r="A15"/>
  <c r="B15"/>
  <c r="C15"/>
  <c r="D15"/>
  <c r="E15"/>
  <c r="F15"/>
  <c r="G15"/>
  <c r="H15"/>
  <c r="I15"/>
  <c r="J15"/>
  <c r="K15"/>
  <c r="L15"/>
  <c r="M15"/>
  <c r="A16"/>
  <c r="B16"/>
  <c r="C16"/>
  <c r="D16"/>
  <c r="E16"/>
  <c r="F16"/>
  <c r="G16"/>
  <c r="H16"/>
  <c r="I16"/>
  <c r="J16"/>
  <c r="K16"/>
  <c r="L16"/>
  <c r="M16"/>
  <c r="A17"/>
  <c r="B17"/>
  <c r="C17"/>
  <c r="D17"/>
  <c r="E17"/>
  <c r="F17"/>
  <c r="G17"/>
  <c r="H17"/>
  <c r="I17"/>
  <c r="J17"/>
  <c r="K17"/>
  <c r="L17"/>
  <c r="M17"/>
  <c r="A18"/>
  <c r="B18"/>
  <c r="C18"/>
  <c r="D18"/>
  <c r="E18"/>
  <c r="F18"/>
  <c r="G18"/>
  <c r="H18"/>
  <c r="I18"/>
  <c r="J18"/>
  <c r="K18"/>
  <c r="L18"/>
  <c r="M18"/>
  <c r="A19"/>
  <c r="B19"/>
  <c r="C19"/>
  <c r="D19"/>
  <c r="E19"/>
  <c r="F19"/>
  <c r="G19"/>
  <c r="H19"/>
  <c r="I19"/>
  <c r="J19"/>
  <c r="K19"/>
  <c r="L19"/>
  <c r="M19"/>
  <c r="A20"/>
  <c r="B20"/>
  <c r="C20"/>
  <c r="D20"/>
  <c r="E20"/>
  <c r="F20"/>
  <c r="G20"/>
  <c r="H20"/>
  <c r="I20"/>
  <c r="J20"/>
  <c r="K20"/>
  <c r="L20"/>
  <c r="M20"/>
  <c r="A21"/>
  <c r="B21"/>
  <c r="C21"/>
  <c r="D21"/>
  <c r="E21"/>
  <c r="F21"/>
  <c r="G21"/>
  <c r="H21"/>
  <c r="I21"/>
  <c r="J21"/>
  <c r="K21"/>
  <c r="L21"/>
  <c r="M21"/>
  <c r="A22"/>
  <c r="B22"/>
  <c r="C22"/>
  <c r="D22"/>
  <c r="E22"/>
  <c r="F22"/>
  <c r="G22"/>
  <c r="H22"/>
  <c r="I22"/>
  <c r="J22"/>
  <c r="K22"/>
  <c r="L22"/>
  <c r="M22"/>
  <c r="A23"/>
  <c r="B23"/>
  <c r="C23"/>
  <c r="D23"/>
  <c r="E23"/>
  <c r="F23"/>
  <c r="G23"/>
  <c r="H23"/>
  <c r="I23"/>
  <c r="J23"/>
  <c r="K23"/>
  <c r="L23"/>
  <c r="M23"/>
  <c r="A24"/>
  <c r="B24"/>
  <c r="C24"/>
  <c r="D24"/>
  <c r="E24"/>
  <c r="F24"/>
  <c r="G24"/>
  <c r="H24"/>
  <c r="I24"/>
  <c r="J24"/>
  <c r="K24"/>
  <c r="L24"/>
  <c r="M24"/>
  <c r="A25"/>
  <c r="B25"/>
  <c r="C25"/>
  <c r="D25"/>
  <c r="E25"/>
  <c r="F25"/>
  <c r="G25"/>
  <c r="H25"/>
  <c r="I25"/>
  <c r="J25"/>
  <c r="K25"/>
  <c r="L25"/>
  <c r="M25"/>
  <c r="A26"/>
  <c r="B26"/>
  <c r="C26"/>
  <c r="D26"/>
  <c r="E26"/>
  <c r="F26"/>
  <c r="G26"/>
  <c r="H26"/>
  <c r="I26"/>
  <c r="J26"/>
  <c r="K26"/>
  <c r="L26"/>
  <c r="M26"/>
  <c r="A27"/>
  <c r="B27"/>
  <c r="C27"/>
  <c r="D27"/>
  <c r="E27"/>
  <c r="F27"/>
  <c r="G27"/>
  <c r="H27"/>
  <c r="I27"/>
  <c r="J27"/>
  <c r="K27"/>
  <c r="L27"/>
  <c r="M27"/>
  <c r="A28"/>
  <c r="B28"/>
  <c r="C28"/>
  <c r="D28"/>
  <c r="E28"/>
  <c r="F28"/>
  <c r="G28"/>
  <c r="H28"/>
  <c r="I28"/>
  <c r="J28"/>
  <c r="K28"/>
  <c r="L28"/>
  <c r="M28"/>
  <c r="A29"/>
  <c r="B29"/>
  <c r="C29"/>
  <c r="D29"/>
  <c r="E29"/>
  <c r="F29"/>
  <c r="G29"/>
  <c r="H29"/>
  <c r="I29"/>
  <c r="J29"/>
  <c r="K29"/>
  <c r="L29"/>
  <c r="M29"/>
  <c r="A30"/>
  <c r="B30"/>
  <c r="C30"/>
  <c r="D30"/>
  <c r="E30"/>
  <c r="F30"/>
  <c r="G30"/>
  <c r="H30"/>
  <c r="I30"/>
  <c r="J30"/>
  <c r="K30"/>
  <c r="L30"/>
  <c r="M30"/>
  <c r="A31"/>
  <c r="B31"/>
  <c r="C31"/>
  <c r="D31"/>
  <c r="E31"/>
  <c r="F31"/>
  <c r="G31"/>
  <c r="H31"/>
  <c r="I31"/>
  <c r="J31"/>
  <c r="K31"/>
  <c r="L31"/>
  <c r="M31"/>
  <c r="A32"/>
  <c r="B32"/>
  <c r="C32"/>
  <c r="D32"/>
  <c r="E32"/>
  <c r="F32"/>
  <c r="G32"/>
  <c r="H32"/>
  <c r="I32"/>
  <c r="J32"/>
  <c r="K32"/>
  <c r="L32"/>
  <c r="M32"/>
  <c r="A33"/>
  <c r="B33"/>
  <c r="C33"/>
  <c r="D33"/>
  <c r="E33"/>
  <c r="F33"/>
  <c r="G33"/>
  <c r="H33"/>
  <c r="I33"/>
  <c r="J33"/>
  <c r="K33"/>
  <c r="L33"/>
  <c r="M33"/>
  <c r="A34"/>
  <c r="B34"/>
  <c r="C34"/>
  <c r="D34"/>
  <c r="E34"/>
  <c r="F34"/>
  <c r="G34"/>
  <c r="H34"/>
  <c r="I34"/>
  <c r="J34"/>
  <c r="K34"/>
  <c r="L34"/>
  <c r="M34"/>
  <c r="A35"/>
  <c r="B35"/>
  <c r="C35"/>
  <c r="D35"/>
  <c r="E35"/>
  <c r="F35"/>
  <c r="G35"/>
  <c r="H35"/>
  <c r="I35"/>
  <c r="J35"/>
  <c r="K35"/>
  <c r="L35"/>
  <c r="M35"/>
  <c r="A36"/>
  <c r="B36"/>
  <c r="C36"/>
  <c r="D36"/>
  <c r="E36"/>
  <c r="F36"/>
  <c r="G36"/>
  <c r="H36"/>
  <c r="I36"/>
  <c r="J36"/>
  <c r="K36"/>
  <c r="L36"/>
  <c r="M36"/>
  <c r="A37"/>
  <c r="B37"/>
  <c r="C37"/>
  <c r="D37"/>
  <c r="E37"/>
  <c r="F37"/>
  <c r="G37"/>
  <c r="H37"/>
  <c r="I37"/>
  <c r="J37"/>
  <c r="K37"/>
  <c r="L37"/>
  <c r="M37"/>
  <c r="A38"/>
  <c r="B38"/>
  <c r="C38"/>
  <c r="D38"/>
  <c r="E38"/>
  <c r="F38"/>
  <c r="G38"/>
  <c r="H38"/>
  <c r="I38"/>
  <c r="J38"/>
  <c r="K38"/>
  <c r="L38"/>
  <c r="M38"/>
  <c r="A39"/>
  <c r="B39"/>
  <c r="C39"/>
  <c r="D39"/>
  <c r="E39"/>
  <c r="F39"/>
  <c r="G39"/>
  <c r="H39"/>
  <c r="I39"/>
  <c r="J39"/>
  <c r="K39"/>
  <c r="L39"/>
  <c r="M39"/>
  <c r="A40"/>
  <c r="B40"/>
  <c r="C40"/>
  <c r="D40"/>
  <c r="E40"/>
  <c r="F40"/>
  <c r="G40"/>
  <c r="H40"/>
  <c r="I40"/>
  <c r="J40"/>
  <c r="K40"/>
  <c r="L40"/>
  <c r="M40"/>
  <c r="A41"/>
  <c r="B41"/>
  <c r="C41"/>
  <c r="D41"/>
  <c r="E41"/>
  <c r="F41"/>
  <c r="G41"/>
  <c r="H41"/>
  <c r="I41"/>
  <c r="J41"/>
  <c r="K41"/>
  <c r="L41"/>
  <c r="M41"/>
  <c r="A42"/>
  <c r="B42"/>
  <c r="C42"/>
  <c r="D42"/>
  <c r="E42"/>
  <c r="F42"/>
  <c r="G42"/>
  <c r="H42"/>
  <c r="I42"/>
  <c r="J42"/>
  <c r="K42"/>
  <c r="L42"/>
  <c r="M42"/>
  <c r="A43"/>
  <c r="B43"/>
  <c r="C43"/>
  <c r="D43"/>
  <c r="E43"/>
  <c r="F43"/>
  <c r="G43"/>
  <c r="H43"/>
  <c r="I43"/>
  <c r="J43"/>
  <c r="K43"/>
  <c r="L43"/>
  <c r="M43"/>
  <c r="A44"/>
  <c r="B44"/>
  <c r="C44"/>
  <c r="D44"/>
  <c r="E44"/>
  <c r="F44"/>
  <c r="G44"/>
  <c r="H44"/>
  <c r="I44"/>
  <c r="J44"/>
  <c r="K44"/>
  <c r="L44"/>
  <c r="M44"/>
  <c r="N44"/>
  <c r="A45"/>
  <c r="B45"/>
  <c r="C45"/>
  <c r="D45"/>
  <c r="E45"/>
  <c r="F45"/>
  <c r="G45"/>
  <c r="H45"/>
  <c r="I45"/>
  <c r="J45"/>
  <c r="K45"/>
  <c r="L45"/>
  <c r="M45"/>
  <c r="A46"/>
  <c r="B46"/>
  <c r="C46"/>
  <c r="D46"/>
  <c r="E46"/>
  <c r="F46"/>
  <c r="G46"/>
  <c r="H46"/>
  <c r="I46"/>
  <c r="J46"/>
  <c r="K46"/>
  <c r="L46"/>
  <c r="M46"/>
  <c r="A47"/>
  <c r="B47"/>
  <c r="C47"/>
  <c r="D47"/>
  <c r="E47"/>
  <c r="F47"/>
  <c r="G47"/>
  <c r="H47"/>
  <c r="I47"/>
  <c r="J47"/>
  <c r="K47"/>
  <c r="L47"/>
  <c r="M47"/>
  <c r="A48"/>
  <c r="B48"/>
  <c r="C48"/>
  <c r="D48"/>
  <c r="E48"/>
  <c r="F48"/>
  <c r="G48"/>
  <c r="H48"/>
  <c r="I48"/>
  <c r="J48"/>
  <c r="K48"/>
  <c r="L48"/>
  <c r="M48"/>
  <c r="A49"/>
  <c r="B49"/>
  <c r="C49"/>
  <c r="D49"/>
  <c r="E49"/>
  <c r="F49"/>
  <c r="G49"/>
  <c r="H49"/>
  <c r="I49"/>
  <c r="J49"/>
  <c r="K49"/>
  <c r="L49"/>
  <c r="M49"/>
  <c r="A50"/>
  <c r="B50"/>
  <c r="C50"/>
  <c r="D50"/>
  <c r="E50"/>
  <c r="F50"/>
  <c r="G50"/>
  <c r="H50"/>
  <c r="I50"/>
  <c r="J50"/>
  <c r="K50"/>
  <c r="L50"/>
  <c r="M50"/>
  <c r="A51"/>
  <c r="B51"/>
  <c r="C51"/>
  <c r="D51"/>
  <c r="E51"/>
  <c r="F51"/>
  <c r="G51"/>
  <c r="H51"/>
  <c r="I51"/>
  <c r="J51"/>
  <c r="K51"/>
  <c r="L51"/>
  <c r="M51"/>
  <c r="A52"/>
  <c r="B52"/>
  <c r="C52"/>
  <c r="D52"/>
  <c r="E52"/>
  <c r="F52"/>
  <c r="G52"/>
  <c r="H52"/>
  <c r="I52"/>
  <c r="J52"/>
  <c r="K52"/>
  <c r="L52"/>
  <c r="M52"/>
  <c r="A53"/>
  <c r="B53"/>
  <c r="C53"/>
  <c r="D53"/>
  <c r="E53"/>
  <c r="F53"/>
  <c r="G53"/>
  <c r="H53"/>
  <c r="I53"/>
  <c r="J53"/>
  <c r="K53"/>
  <c r="L53"/>
  <c r="M53"/>
  <c r="A54"/>
  <c r="B54"/>
  <c r="C54"/>
  <c r="D54"/>
  <c r="E54"/>
  <c r="F54"/>
  <c r="G54"/>
  <c r="H54"/>
  <c r="I54"/>
  <c r="J54"/>
  <c r="K54"/>
  <c r="L54"/>
  <c r="M54"/>
  <c r="A55"/>
  <c r="B55"/>
  <c r="C55"/>
  <c r="D55"/>
  <c r="E55"/>
  <c r="F55"/>
  <c r="G55"/>
  <c r="H55"/>
  <c r="I55"/>
  <c r="J55"/>
  <c r="K55"/>
  <c r="L55"/>
  <c r="M55"/>
  <c r="A56"/>
  <c r="B56"/>
  <c r="C56"/>
  <c r="D56"/>
  <c r="E56"/>
  <c r="F56"/>
  <c r="G56"/>
  <c r="H56"/>
  <c r="I56"/>
  <c r="J56"/>
  <c r="K56"/>
  <c r="L56"/>
  <c r="M56"/>
  <c r="A57"/>
  <c r="B57"/>
  <c r="C57"/>
  <c r="D57"/>
  <c r="E57"/>
  <c r="F57"/>
  <c r="G57"/>
  <c r="H57"/>
  <c r="I57"/>
  <c r="J57"/>
  <c r="K57"/>
  <c r="L57"/>
  <c r="M57"/>
  <c r="A58"/>
  <c r="B58"/>
  <c r="C58"/>
  <c r="D58"/>
  <c r="E58"/>
  <c r="F58"/>
  <c r="G58"/>
  <c r="H58"/>
  <c r="I58"/>
  <c r="J58"/>
  <c r="K58"/>
  <c r="L58"/>
  <c r="M58"/>
  <c r="A59"/>
  <c r="B59"/>
  <c r="C59"/>
  <c r="D59"/>
  <c r="E59"/>
  <c r="F59"/>
  <c r="G59"/>
  <c r="H59"/>
  <c r="I59"/>
  <c r="J59"/>
  <c r="K59"/>
  <c r="L59"/>
  <c r="M59"/>
  <c r="A60"/>
  <c r="B60"/>
  <c r="C60"/>
  <c r="D60"/>
  <c r="E60"/>
  <c r="F60"/>
  <c r="G60"/>
  <c r="H60"/>
  <c r="I60"/>
  <c r="J60"/>
  <c r="K60"/>
  <c r="L60"/>
  <c r="M60"/>
  <c r="A61"/>
  <c r="B61"/>
  <c r="C61"/>
  <c r="D61"/>
  <c r="E61"/>
  <c r="F61"/>
  <c r="G61"/>
  <c r="H61"/>
  <c r="I61"/>
  <c r="J61"/>
  <c r="K61"/>
  <c r="L61"/>
  <c r="M61"/>
  <c r="A62"/>
  <c r="B62"/>
  <c r="C62"/>
  <c r="D62"/>
  <c r="E62"/>
  <c r="F62"/>
  <c r="G62"/>
  <c r="H62"/>
  <c r="I62"/>
  <c r="J62"/>
  <c r="K62"/>
  <c r="L62"/>
  <c r="M62"/>
  <c r="A63"/>
  <c r="B63"/>
  <c r="C63"/>
  <c r="D63"/>
  <c r="E63"/>
  <c r="F63"/>
  <c r="G63"/>
  <c r="H63"/>
  <c r="I63"/>
  <c r="J63"/>
  <c r="K63"/>
  <c r="L63"/>
  <c r="M63"/>
  <c r="A64"/>
  <c r="B64"/>
  <c r="C64"/>
  <c r="D64"/>
  <c r="E64"/>
  <c r="F64"/>
  <c r="G64"/>
  <c r="H64"/>
  <c r="I64"/>
  <c r="J64"/>
  <c r="K64"/>
  <c r="L64"/>
  <c r="M64"/>
  <c r="N64"/>
  <c r="A65"/>
  <c r="B65"/>
  <c r="C65"/>
  <c r="D65"/>
  <c r="E65"/>
  <c r="F65"/>
  <c r="G65"/>
  <c r="H65"/>
  <c r="I65"/>
  <c r="J65"/>
  <c r="K65"/>
  <c r="L65"/>
  <c r="M65"/>
  <c r="N65"/>
  <c r="A66"/>
  <c r="B66"/>
  <c r="C66"/>
  <c r="D66"/>
  <c r="E66"/>
  <c r="F66"/>
  <c r="G66"/>
  <c r="H66"/>
  <c r="I66"/>
  <c r="J66"/>
  <c r="K66"/>
  <c r="L66"/>
  <c r="M66"/>
  <c r="N66"/>
  <c r="A67"/>
  <c r="B67"/>
  <c r="C67"/>
  <c r="D67"/>
  <c r="E67"/>
  <c r="F67"/>
  <c r="G67"/>
  <c r="H67"/>
  <c r="I67"/>
  <c r="J67"/>
  <c r="K67"/>
  <c r="L67"/>
  <c r="M67"/>
  <c r="N67"/>
  <c r="A68"/>
  <c r="B68"/>
  <c r="C68"/>
  <c r="D68"/>
  <c r="E68"/>
  <c r="F68"/>
  <c r="G68"/>
  <c r="H68"/>
  <c r="I68"/>
  <c r="J68"/>
  <c r="K68"/>
  <c r="L68"/>
  <c r="M68"/>
  <c r="A69"/>
  <c r="B69"/>
  <c r="C69"/>
  <c r="D69"/>
  <c r="E69"/>
  <c r="F69"/>
  <c r="G69"/>
  <c r="H69"/>
  <c r="I69"/>
  <c r="J69"/>
  <c r="K69"/>
  <c r="L69"/>
  <c r="M69"/>
  <c r="N69"/>
  <c r="A70"/>
  <c r="B70"/>
  <c r="C70"/>
  <c r="D70"/>
  <c r="E70"/>
  <c r="F70"/>
  <c r="G70"/>
  <c r="H70"/>
  <c r="I70"/>
  <c r="J70"/>
  <c r="K70"/>
  <c r="L70"/>
  <c r="M70"/>
  <c r="N70"/>
  <c r="A71"/>
  <c r="B71"/>
  <c r="C71"/>
  <c r="D71"/>
  <c r="E71"/>
  <c r="F71"/>
  <c r="G71"/>
  <c r="H71"/>
  <c r="I71"/>
  <c r="J71"/>
  <c r="K71"/>
  <c r="L71"/>
  <c r="M71"/>
  <c r="N71"/>
  <c r="A72"/>
  <c r="B72"/>
  <c r="C72"/>
  <c r="D72"/>
  <c r="E72"/>
  <c r="F72"/>
  <c r="G72"/>
  <c r="H72"/>
  <c r="I72"/>
  <c r="J72"/>
  <c r="K72"/>
  <c r="L72"/>
  <c r="M72"/>
  <c r="N72"/>
  <c r="A73"/>
  <c r="B73"/>
  <c r="C73"/>
  <c r="D73"/>
  <c r="E73"/>
  <c r="F73"/>
  <c r="G73"/>
  <c r="H73"/>
  <c r="I73"/>
  <c r="J73"/>
  <c r="K73"/>
  <c r="L73"/>
  <c r="M73"/>
  <c r="A74"/>
  <c r="B74"/>
  <c r="C74"/>
  <c r="D74"/>
  <c r="E74"/>
  <c r="F74"/>
  <c r="G74"/>
  <c r="H74"/>
  <c r="I74"/>
  <c r="J74"/>
  <c r="K74"/>
  <c r="L74"/>
  <c r="M74"/>
  <c r="A75"/>
  <c r="B75"/>
  <c r="C75"/>
  <c r="D75"/>
  <c r="E75"/>
  <c r="F75"/>
  <c r="G75"/>
  <c r="H75"/>
  <c r="I75"/>
  <c r="J75"/>
  <c r="K75"/>
  <c r="L75"/>
  <c r="M75"/>
  <c r="A76"/>
  <c r="B76"/>
  <c r="C76"/>
  <c r="D76"/>
  <c r="E76"/>
  <c r="F76"/>
  <c r="G76"/>
  <c r="H76"/>
  <c r="I76"/>
  <c r="J76"/>
  <c r="K76"/>
  <c r="L76"/>
  <c r="M76"/>
  <c r="A77"/>
  <c r="B77"/>
  <c r="C77"/>
  <c r="D77"/>
  <c r="E77"/>
  <c r="F77"/>
  <c r="G77"/>
  <c r="H77"/>
  <c r="I77"/>
  <c r="J77"/>
  <c r="K77"/>
  <c r="L77"/>
  <c r="M77"/>
  <c r="A78"/>
  <c r="B78"/>
  <c r="C78"/>
  <c r="D78"/>
  <c r="E78"/>
  <c r="F78"/>
  <c r="G78"/>
  <c r="H78"/>
  <c r="I78"/>
  <c r="J78"/>
  <c r="K78"/>
  <c r="L78"/>
  <c r="M78"/>
  <c r="A79"/>
  <c r="B79"/>
  <c r="C79"/>
  <c r="D79"/>
  <c r="E79"/>
  <c r="F79"/>
  <c r="G79"/>
  <c r="H79"/>
  <c r="I79"/>
  <c r="J79"/>
  <c r="K79"/>
  <c r="L79"/>
  <c r="M79"/>
  <c r="A80"/>
  <c r="B80"/>
  <c r="C80"/>
  <c r="D80"/>
  <c r="E80"/>
  <c r="F80"/>
  <c r="G80"/>
  <c r="H80"/>
  <c r="I80"/>
  <c r="J80"/>
  <c r="K80"/>
  <c r="L80"/>
  <c r="M80"/>
  <c r="A81"/>
  <c r="B81"/>
  <c r="C81"/>
  <c r="D81"/>
  <c r="E81"/>
  <c r="F81"/>
  <c r="G81"/>
  <c r="H81"/>
  <c r="I81"/>
  <c r="J81"/>
  <c r="K81"/>
  <c r="L81"/>
  <c r="M81"/>
  <c r="A82"/>
  <c r="B82"/>
  <c r="C82"/>
  <c r="D82"/>
  <c r="E82"/>
  <c r="F82"/>
  <c r="G82"/>
  <c r="H82"/>
  <c r="I82"/>
  <c r="J82"/>
  <c r="K82"/>
  <c r="L82"/>
  <c r="M82"/>
  <c r="A83"/>
  <c r="B83"/>
  <c r="C83"/>
  <c r="D83"/>
  <c r="E83"/>
  <c r="F83"/>
  <c r="G83"/>
  <c r="H83"/>
  <c r="I83"/>
  <c r="J83"/>
  <c r="K83"/>
  <c r="L83"/>
  <c r="M83"/>
  <c r="A84"/>
  <c r="B84"/>
  <c r="C84"/>
  <c r="D84"/>
  <c r="E84"/>
  <c r="F84"/>
  <c r="G84"/>
  <c r="H84"/>
  <c r="I84"/>
  <c r="J84"/>
  <c r="K84"/>
  <c r="L84"/>
  <c r="M84"/>
  <c r="A85"/>
  <c r="B85"/>
  <c r="C85"/>
  <c r="D85"/>
  <c r="E85"/>
  <c r="F85"/>
  <c r="G85"/>
  <c r="H85"/>
  <c r="I85"/>
  <c r="J85"/>
  <c r="K85"/>
  <c r="L85"/>
  <c r="M85"/>
  <c r="A86"/>
  <c r="B86"/>
  <c r="C86"/>
  <c r="D86"/>
  <c r="E86"/>
  <c r="F86"/>
  <c r="G86"/>
  <c r="H86"/>
  <c r="I86"/>
  <c r="J86"/>
  <c r="K86"/>
  <c r="L86"/>
  <c r="M86"/>
  <c r="A87"/>
  <c r="B87"/>
  <c r="C87"/>
  <c r="D87"/>
  <c r="E87"/>
  <c r="F87"/>
  <c r="G87"/>
  <c r="H87"/>
  <c r="I87"/>
  <c r="J87"/>
  <c r="K87"/>
  <c r="L87"/>
  <c r="M87"/>
  <c r="A88"/>
  <c r="B88"/>
  <c r="C88"/>
  <c r="D88"/>
  <c r="E88"/>
  <c r="F88"/>
  <c r="G88"/>
  <c r="H88"/>
  <c r="I88"/>
  <c r="J88"/>
  <c r="K88"/>
  <c r="L88"/>
  <c r="M88"/>
  <c r="A89"/>
  <c r="B89"/>
  <c r="C89"/>
  <c r="D89"/>
  <c r="E89"/>
  <c r="F89"/>
  <c r="G89"/>
  <c r="H89"/>
  <c r="I89"/>
  <c r="J89"/>
  <c r="K89"/>
  <c r="L89"/>
  <c r="M89"/>
  <c r="A90"/>
  <c r="B90"/>
  <c r="C90"/>
  <c r="D90"/>
  <c r="E90"/>
  <c r="F90"/>
  <c r="G90"/>
  <c r="H90"/>
  <c r="I90"/>
  <c r="J90"/>
  <c r="K90"/>
  <c r="L90"/>
  <c r="M90"/>
  <c r="A91"/>
  <c r="B91"/>
  <c r="C91"/>
  <c r="D91"/>
  <c r="E91"/>
  <c r="F91"/>
  <c r="G91"/>
  <c r="H91"/>
  <c r="I91"/>
  <c r="J91"/>
  <c r="K91"/>
  <c r="L91"/>
  <c r="M91"/>
  <c r="A92"/>
  <c r="B92"/>
  <c r="C92"/>
  <c r="D92"/>
  <c r="E92"/>
  <c r="F92"/>
  <c r="G92"/>
  <c r="H92"/>
  <c r="I92"/>
  <c r="J92"/>
  <c r="K92"/>
  <c r="L92"/>
  <c r="M92"/>
  <c r="A93"/>
  <c r="B93"/>
  <c r="C93"/>
  <c r="D93"/>
  <c r="E93"/>
  <c r="F93"/>
  <c r="G93"/>
  <c r="H93"/>
  <c r="I93"/>
  <c r="J93"/>
  <c r="K93"/>
  <c r="L93"/>
  <c r="M93"/>
  <c r="A94"/>
  <c r="B94"/>
  <c r="C94"/>
  <c r="D94"/>
  <c r="E94"/>
  <c r="F94"/>
  <c r="G94"/>
  <c r="H94"/>
  <c r="I94"/>
  <c r="J94"/>
  <c r="K94"/>
  <c r="L94"/>
  <c r="M94"/>
  <c r="A95"/>
  <c r="B95"/>
  <c r="C95"/>
  <c r="D95"/>
  <c r="E95"/>
  <c r="F95"/>
  <c r="G95"/>
  <c r="H95"/>
  <c r="I95"/>
  <c r="J95"/>
  <c r="K95"/>
  <c r="L95"/>
  <c r="M95"/>
  <c r="A96"/>
  <c r="B96"/>
  <c r="C96"/>
  <c r="D96"/>
  <c r="E96"/>
  <c r="F96"/>
  <c r="G96"/>
  <c r="H96"/>
  <c r="I96"/>
  <c r="J96"/>
  <c r="K96"/>
  <c r="L96"/>
  <c r="M96"/>
  <c r="A97"/>
  <c r="B97"/>
  <c r="C97"/>
  <c r="D97"/>
  <c r="E97"/>
  <c r="F97"/>
  <c r="G97"/>
  <c r="H97"/>
  <c r="I97"/>
  <c r="J97"/>
  <c r="K97"/>
  <c r="L97"/>
  <c r="M97"/>
  <c r="A98"/>
  <c r="B98"/>
  <c r="C98"/>
  <c r="D98"/>
  <c r="E98"/>
  <c r="F98"/>
  <c r="G98"/>
  <c r="H98"/>
  <c r="I98"/>
  <c r="J98"/>
  <c r="K98"/>
  <c r="L98"/>
  <c r="M98"/>
  <c r="A99"/>
  <c r="B99"/>
  <c r="C99"/>
  <c r="D99"/>
  <c r="E99"/>
  <c r="F99"/>
  <c r="G99"/>
  <c r="H99"/>
  <c r="I99"/>
  <c r="J99"/>
  <c r="K99"/>
  <c r="L99"/>
  <c r="M99"/>
  <c r="A100"/>
  <c r="B100"/>
  <c r="C100"/>
  <c r="D100"/>
  <c r="E100"/>
  <c r="F100"/>
  <c r="G100"/>
  <c r="H100"/>
  <c r="I100"/>
  <c r="J100"/>
  <c r="K100"/>
  <c r="L100"/>
  <c r="M100"/>
  <c r="A101"/>
  <c r="B101"/>
  <c r="C101"/>
  <c r="D101"/>
  <c r="E101"/>
  <c r="F101"/>
  <c r="G101"/>
  <c r="H101"/>
  <c r="I101"/>
  <c r="J101"/>
  <c r="K101"/>
  <c r="L101"/>
  <c r="M101"/>
  <c r="A102"/>
  <c r="B102"/>
  <c r="C102"/>
  <c r="D102"/>
  <c r="E102"/>
  <c r="F102"/>
  <c r="G102"/>
  <c r="H102"/>
  <c r="I102"/>
  <c r="J102"/>
  <c r="K102"/>
  <c r="L102"/>
  <c r="M102"/>
  <c r="A103"/>
  <c r="B103"/>
  <c r="C103"/>
  <c r="D103"/>
  <c r="E103"/>
  <c r="F103"/>
  <c r="G103"/>
  <c r="H103"/>
  <c r="I103"/>
  <c r="J103"/>
  <c r="K103"/>
  <c r="L103"/>
  <c r="M103"/>
  <c r="A104"/>
  <c r="B104"/>
  <c r="C104"/>
  <c r="D104"/>
  <c r="E104"/>
  <c r="F104"/>
  <c r="G104"/>
  <c r="H104"/>
  <c r="I104"/>
  <c r="J104"/>
  <c r="K104"/>
  <c r="L104"/>
  <c r="M104"/>
  <c r="A105"/>
  <c r="B105"/>
  <c r="C105"/>
  <c r="D105"/>
  <c r="E105"/>
  <c r="F105"/>
  <c r="G105"/>
  <c r="H105"/>
  <c r="I105"/>
  <c r="J105"/>
  <c r="K105"/>
  <c r="L105"/>
  <c r="M105"/>
  <c r="A106"/>
  <c r="B106"/>
  <c r="C106"/>
  <c r="D106"/>
  <c r="E106"/>
  <c r="F106"/>
  <c r="G106"/>
  <c r="H106"/>
  <c r="I106"/>
  <c r="J106"/>
  <c r="K106"/>
  <c r="L106"/>
  <c r="M106"/>
  <c r="A107"/>
  <c r="B107"/>
  <c r="C107"/>
  <c r="D107"/>
  <c r="E107"/>
  <c r="F107"/>
  <c r="G107"/>
  <c r="H107"/>
  <c r="I107"/>
  <c r="J107"/>
  <c r="K107"/>
  <c r="L107"/>
  <c r="M107"/>
  <c r="A108"/>
  <c r="B108"/>
  <c r="C108"/>
  <c r="D108"/>
  <c r="E108"/>
  <c r="F108"/>
  <c r="G108"/>
  <c r="H108"/>
  <c r="I108"/>
  <c r="J108"/>
  <c r="K108"/>
  <c r="L108"/>
  <c r="M108"/>
  <c r="A109"/>
  <c r="B109"/>
  <c r="C109"/>
  <c r="D109"/>
  <c r="E109"/>
  <c r="F109"/>
  <c r="G109"/>
  <c r="H109"/>
  <c r="I109"/>
  <c r="J109"/>
  <c r="K109"/>
  <c r="L109"/>
  <c r="M109"/>
  <c r="A110"/>
  <c r="B110"/>
  <c r="C110"/>
  <c r="D110"/>
  <c r="E110"/>
  <c r="F110"/>
  <c r="G110"/>
  <c r="H110"/>
  <c r="I110"/>
  <c r="J110"/>
  <c r="K110"/>
  <c r="L110"/>
  <c r="M110"/>
  <c r="A111"/>
  <c r="B111"/>
  <c r="C111"/>
  <c r="D111"/>
  <c r="E111"/>
  <c r="F111"/>
  <c r="G111"/>
  <c r="H111"/>
  <c r="I111"/>
  <c r="J111"/>
  <c r="K111"/>
  <c r="L111"/>
  <c r="M111"/>
  <c r="N111"/>
  <c r="A112"/>
  <c r="B112"/>
  <c r="C112"/>
  <c r="D112"/>
  <c r="E112"/>
  <c r="F112"/>
  <c r="G112"/>
  <c r="H112"/>
  <c r="I112"/>
  <c r="J112"/>
  <c r="K112"/>
  <c r="L112"/>
  <c r="M112"/>
  <c r="N112"/>
  <c r="A113"/>
  <c r="B113"/>
  <c r="C113"/>
  <c r="D113"/>
  <c r="E113"/>
  <c r="F113"/>
  <c r="G113"/>
  <c r="H113"/>
  <c r="I113"/>
  <c r="J113"/>
  <c r="K113"/>
  <c r="L113"/>
  <c r="M113"/>
  <c r="N113"/>
  <c r="A114"/>
  <c r="B114"/>
  <c r="C114"/>
  <c r="D114"/>
  <c r="E114"/>
  <c r="F114"/>
  <c r="G114"/>
  <c r="H114"/>
  <c r="I114"/>
  <c r="J114"/>
  <c r="K114"/>
  <c r="L114"/>
  <c r="M114"/>
  <c r="N114"/>
  <c r="A115"/>
  <c r="B115"/>
  <c r="C115"/>
  <c r="D115"/>
  <c r="E115"/>
  <c r="F115"/>
  <c r="G115"/>
  <c r="H115"/>
  <c r="I115"/>
  <c r="J115"/>
  <c r="K115"/>
  <c r="L115"/>
  <c r="M115"/>
  <c r="N115"/>
  <c r="A116"/>
  <c r="B116"/>
  <c r="C116"/>
  <c r="D116"/>
  <c r="E116"/>
  <c r="F116"/>
  <c r="G116"/>
  <c r="H116"/>
  <c r="I116"/>
  <c r="J116"/>
  <c r="K116"/>
  <c r="L116"/>
  <c r="M116"/>
  <c r="N116"/>
  <c r="A117"/>
  <c r="B117"/>
  <c r="C117"/>
  <c r="D117"/>
  <c r="E117"/>
  <c r="F117"/>
  <c r="G117"/>
  <c r="H117"/>
  <c r="I117"/>
  <c r="J117"/>
  <c r="K117"/>
  <c r="L117"/>
  <c r="M117"/>
  <c r="N117"/>
  <c r="A118"/>
  <c r="B118"/>
  <c r="C118"/>
  <c r="D118"/>
  <c r="E118"/>
  <c r="F118"/>
  <c r="G118"/>
  <c r="H118"/>
  <c r="I118"/>
  <c r="J118"/>
  <c r="K118"/>
  <c r="L118"/>
  <c r="M118"/>
  <c r="N118"/>
  <c r="A119"/>
  <c r="B119"/>
  <c r="C119"/>
  <c r="D119"/>
  <c r="E119"/>
  <c r="F119"/>
  <c r="G119"/>
  <c r="H119"/>
  <c r="I119"/>
  <c r="J119"/>
  <c r="K119"/>
  <c r="L119"/>
  <c r="M119"/>
  <c r="A120"/>
  <c r="B120"/>
  <c r="C120"/>
  <c r="D120"/>
  <c r="E120"/>
  <c r="F120"/>
  <c r="G120"/>
  <c r="H120"/>
  <c r="I120"/>
  <c r="J120"/>
  <c r="K120"/>
  <c r="L120"/>
  <c r="M120"/>
  <c r="A121"/>
  <c r="B121"/>
  <c r="C121"/>
  <c r="D121"/>
  <c r="E121"/>
  <c r="F121"/>
  <c r="G121"/>
  <c r="H121"/>
  <c r="I121"/>
  <c r="J121"/>
  <c r="K121"/>
  <c r="L121"/>
  <c r="M121"/>
  <c r="A122"/>
  <c r="B122"/>
  <c r="C122"/>
  <c r="D122"/>
  <c r="E122"/>
  <c r="F122"/>
  <c r="G122"/>
  <c r="H122"/>
  <c r="I122"/>
  <c r="J122"/>
  <c r="K122"/>
  <c r="L122"/>
  <c r="M122"/>
  <c r="A123"/>
  <c r="B123"/>
  <c r="C123"/>
  <c r="D123"/>
  <c r="E123"/>
  <c r="F123"/>
  <c r="G123"/>
  <c r="H123"/>
  <c r="I123"/>
  <c r="J123"/>
  <c r="K123"/>
  <c r="L123"/>
  <c r="M123"/>
  <c r="A124"/>
  <c r="B124"/>
  <c r="C124"/>
  <c r="D124"/>
  <c r="E124"/>
  <c r="F124"/>
  <c r="G124"/>
  <c r="H124"/>
  <c r="I124"/>
  <c r="J124"/>
  <c r="K124"/>
  <c r="L124"/>
  <c r="M124"/>
  <c r="A125"/>
  <c r="B125"/>
  <c r="C125"/>
  <c r="D125"/>
  <c r="E125"/>
  <c r="F125"/>
  <c r="G125"/>
  <c r="H125"/>
  <c r="I125"/>
  <c r="J125"/>
  <c r="K125"/>
  <c r="L125"/>
  <c r="M125"/>
  <c r="A126"/>
  <c r="B126"/>
  <c r="C126"/>
  <c r="D126"/>
  <c r="E126"/>
  <c r="F126"/>
  <c r="G126"/>
  <c r="H126"/>
  <c r="I126"/>
  <c r="J126"/>
  <c r="K126"/>
  <c r="L126"/>
  <c r="M126"/>
  <c r="A127"/>
  <c r="B127"/>
  <c r="C127"/>
  <c r="D127"/>
  <c r="E127"/>
  <c r="F127"/>
  <c r="G127"/>
  <c r="H127"/>
  <c r="I127"/>
  <c r="J127"/>
  <c r="K127"/>
  <c r="L127"/>
  <c r="M127"/>
  <c r="A128"/>
  <c r="B128"/>
  <c r="C128"/>
  <c r="D128"/>
  <c r="E128"/>
  <c r="F128"/>
  <c r="G128"/>
  <c r="H128"/>
  <c r="I128"/>
  <c r="J128"/>
  <c r="K128"/>
  <c r="L128"/>
  <c r="M128"/>
  <c r="A129"/>
  <c r="B129"/>
  <c r="C129"/>
  <c r="D129"/>
  <c r="E129"/>
  <c r="F129"/>
  <c r="G129"/>
  <c r="H129"/>
  <c r="I129"/>
  <c r="J129"/>
  <c r="K129"/>
  <c r="L129"/>
  <c r="M129"/>
  <c r="A130"/>
  <c r="B130"/>
  <c r="C130"/>
  <c r="D130"/>
  <c r="E130"/>
  <c r="F130"/>
  <c r="G130"/>
  <c r="H130"/>
  <c r="I130"/>
  <c r="J130"/>
  <c r="K130"/>
  <c r="L130"/>
  <c r="M130"/>
  <c r="A131"/>
  <c r="B131"/>
  <c r="C131"/>
  <c r="D131"/>
  <c r="E131"/>
  <c r="F131"/>
  <c r="G131"/>
  <c r="H131"/>
  <c r="I131"/>
  <c r="J131"/>
  <c r="K131"/>
  <c r="L131"/>
  <c r="M131"/>
  <c r="N131"/>
  <c r="A132"/>
  <c r="B132"/>
  <c r="C132"/>
  <c r="D132"/>
  <c r="E132"/>
  <c r="F132"/>
  <c r="G132"/>
  <c r="H132"/>
  <c r="I132"/>
  <c r="J132"/>
  <c r="K132"/>
  <c r="L132"/>
  <c r="M132"/>
  <c r="N132"/>
  <c r="A133"/>
  <c r="B133"/>
  <c r="C133"/>
  <c r="D133"/>
  <c r="E133"/>
  <c r="F133"/>
  <c r="G133"/>
  <c r="H133"/>
  <c r="I133"/>
  <c r="J133"/>
  <c r="K133"/>
  <c r="L133"/>
  <c r="M133"/>
  <c r="N133"/>
  <c r="A134"/>
  <c r="B134"/>
  <c r="C134"/>
  <c r="D134"/>
  <c r="E134"/>
  <c r="F134"/>
  <c r="G134"/>
  <c r="H134"/>
  <c r="I134"/>
  <c r="J134"/>
  <c r="K134"/>
  <c r="L134"/>
  <c r="M134"/>
  <c r="N134"/>
  <c r="A135"/>
  <c r="B135"/>
  <c r="C135"/>
  <c r="D135"/>
  <c r="E135"/>
  <c r="F135"/>
  <c r="G135"/>
  <c r="H135"/>
  <c r="I135"/>
  <c r="J135"/>
  <c r="K135"/>
  <c r="L135"/>
  <c r="M135"/>
  <c r="A136"/>
  <c r="B136"/>
  <c r="C136"/>
  <c r="D136"/>
  <c r="E136"/>
  <c r="F136"/>
  <c r="G136"/>
  <c r="H136"/>
  <c r="I136"/>
  <c r="J136"/>
  <c r="K136"/>
  <c r="L136"/>
  <c r="M136"/>
  <c r="N136"/>
  <c r="A137"/>
  <c r="B137"/>
  <c r="C137"/>
  <c r="D137"/>
  <c r="E137"/>
  <c r="F137"/>
  <c r="G137"/>
  <c r="H137"/>
  <c r="I137"/>
  <c r="J137"/>
  <c r="K137"/>
  <c r="L137"/>
  <c r="M137"/>
  <c r="N137"/>
  <c r="A138"/>
  <c r="B138"/>
  <c r="C138"/>
  <c r="D138"/>
  <c r="E138"/>
  <c r="F138"/>
  <c r="G138"/>
  <c r="H138"/>
  <c r="I138"/>
  <c r="J138"/>
  <c r="K138"/>
  <c r="L138"/>
  <c r="M138"/>
  <c r="N138"/>
  <c r="A139"/>
  <c r="B139"/>
  <c r="C139"/>
  <c r="D139"/>
  <c r="E139"/>
  <c r="F139"/>
  <c r="G139"/>
  <c r="H139"/>
  <c r="I139"/>
  <c r="J139"/>
  <c r="K139"/>
  <c r="L139"/>
  <c r="M139"/>
  <c r="A140"/>
  <c r="B140"/>
  <c r="C140"/>
  <c r="D140"/>
  <c r="E140"/>
  <c r="F140"/>
  <c r="G140"/>
  <c r="H140"/>
  <c r="I140"/>
  <c r="J140"/>
  <c r="K140"/>
  <c r="L140"/>
  <c r="M140"/>
  <c r="N140"/>
  <c r="A141"/>
  <c r="B141"/>
  <c r="C141"/>
  <c r="D141"/>
  <c r="E141"/>
  <c r="F141"/>
  <c r="G141"/>
  <c r="H141"/>
  <c r="I141"/>
  <c r="J141"/>
  <c r="K141"/>
  <c r="L141"/>
  <c r="M141"/>
  <c r="A142"/>
  <c r="B142"/>
  <c r="C142"/>
  <c r="D142"/>
  <c r="E142"/>
  <c r="F142"/>
  <c r="G142"/>
  <c r="H142"/>
  <c r="I142"/>
  <c r="J142"/>
  <c r="K142"/>
  <c r="L142"/>
  <c r="M142"/>
  <c r="A143"/>
  <c r="B143"/>
  <c r="C143"/>
  <c r="D143"/>
  <c r="E143"/>
  <c r="F143"/>
  <c r="G143"/>
  <c r="H143"/>
  <c r="I143"/>
  <c r="J143"/>
  <c r="K143"/>
  <c r="L143"/>
  <c r="M143"/>
  <c r="A144"/>
  <c r="B144"/>
  <c r="C144"/>
  <c r="D144"/>
  <c r="E144"/>
  <c r="F144"/>
  <c r="G144"/>
  <c r="H144"/>
  <c r="I144"/>
  <c r="J144"/>
  <c r="K144"/>
  <c r="L144"/>
  <c r="M144"/>
  <c r="A145"/>
  <c r="B145"/>
  <c r="C145"/>
  <c r="D145"/>
  <c r="E145"/>
  <c r="F145"/>
  <c r="G145"/>
  <c r="H145"/>
  <c r="I145"/>
  <c r="J145"/>
  <c r="K145"/>
  <c r="L145"/>
  <c r="M145"/>
  <c r="N145"/>
  <c r="A146"/>
  <c r="B146"/>
  <c r="C146"/>
  <c r="D146"/>
  <c r="E146"/>
  <c r="F146"/>
  <c r="G146"/>
  <c r="H146"/>
  <c r="I146"/>
  <c r="J146"/>
  <c r="K146"/>
  <c r="L146"/>
  <c r="M146"/>
  <c r="N146"/>
  <c r="A147"/>
  <c r="B147"/>
  <c r="C147"/>
  <c r="D147"/>
  <c r="E147"/>
  <c r="F147"/>
  <c r="G147"/>
  <c r="H147"/>
  <c r="I147"/>
  <c r="J147"/>
  <c r="K147"/>
  <c r="L147"/>
  <c r="M147"/>
  <c r="A148"/>
  <c r="B148"/>
  <c r="C148"/>
  <c r="D148"/>
  <c r="E148"/>
  <c r="F148"/>
  <c r="G148"/>
  <c r="H148"/>
  <c r="I148"/>
  <c r="J148"/>
  <c r="K148"/>
  <c r="L148"/>
  <c r="M148"/>
  <c r="A149"/>
  <c r="B149"/>
  <c r="C149"/>
  <c r="D149"/>
  <c r="E149"/>
  <c r="F149"/>
  <c r="G149"/>
  <c r="H149"/>
  <c r="I149"/>
  <c r="J149"/>
  <c r="K149"/>
  <c r="L149"/>
  <c r="M149"/>
  <c r="A150"/>
  <c r="B150"/>
  <c r="C150"/>
  <c r="D150"/>
  <c r="E150"/>
  <c r="F150"/>
  <c r="G150"/>
  <c r="H150"/>
  <c r="I150"/>
  <c r="J150"/>
  <c r="K150"/>
  <c r="L150"/>
  <c r="M150"/>
  <c r="A151"/>
  <c r="B151"/>
  <c r="C151"/>
  <c r="D151"/>
  <c r="E151"/>
  <c r="F151"/>
  <c r="G151"/>
  <c r="H151"/>
  <c r="I151"/>
  <c r="J151"/>
  <c r="K151"/>
  <c r="L151"/>
  <c r="M151"/>
  <c r="N151"/>
  <c r="A152"/>
  <c r="B152"/>
  <c r="C152"/>
  <c r="D152"/>
  <c r="E152"/>
  <c r="F152"/>
  <c r="G152"/>
  <c r="H152"/>
  <c r="I152"/>
  <c r="J152"/>
  <c r="K152"/>
  <c r="L152"/>
  <c r="M152"/>
  <c r="N152"/>
  <c r="A153"/>
  <c r="B153"/>
  <c r="C153"/>
  <c r="D153"/>
  <c r="E153"/>
  <c r="F153"/>
  <c r="G153"/>
  <c r="H153"/>
  <c r="I153"/>
  <c r="J153"/>
  <c r="K153"/>
  <c r="L153"/>
  <c r="M153"/>
  <c r="A154"/>
  <c r="B154"/>
  <c r="C154"/>
  <c r="D154"/>
  <c r="E154"/>
  <c r="F154"/>
  <c r="G154"/>
  <c r="H154"/>
  <c r="I154"/>
  <c r="J154"/>
  <c r="K154"/>
  <c r="L154"/>
  <c r="M154"/>
  <c r="A155"/>
  <c r="B155"/>
  <c r="C155"/>
  <c r="D155"/>
  <c r="E155"/>
  <c r="F155"/>
  <c r="G155"/>
  <c r="H155"/>
  <c r="I155"/>
  <c r="J155"/>
  <c r="K155"/>
  <c r="L155"/>
  <c r="M155"/>
  <c r="A156"/>
  <c r="B156"/>
  <c r="C156"/>
  <c r="D156"/>
  <c r="E156"/>
  <c r="F156"/>
  <c r="G156"/>
  <c r="H156"/>
  <c r="I156"/>
  <c r="J156"/>
  <c r="K156"/>
  <c r="L156"/>
  <c r="M156"/>
  <c r="N156"/>
  <c r="A157"/>
  <c r="B157"/>
  <c r="C157"/>
  <c r="D157"/>
  <c r="E157"/>
  <c r="F157"/>
  <c r="G157"/>
  <c r="H157"/>
  <c r="I157"/>
  <c r="J157"/>
  <c r="K157"/>
  <c r="L157"/>
  <c r="M157"/>
  <c r="A158"/>
  <c r="B158"/>
  <c r="C158"/>
  <c r="D158"/>
  <c r="E158"/>
  <c r="F158"/>
  <c r="G158"/>
  <c r="H158"/>
  <c r="I158"/>
  <c r="J158"/>
  <c r="K158"/>
  <c r="L158"/>
  <c r="M158"/>
  <c r="N158"/>
  <c r="A159"/>
  <c r="B159"/>
  <c r="C159"/>
  <c r="D159"/>
  <c r="E159"/>
  <c r="F159"/>
  <c r="G159"/>
  <c r="H159"/>
  <c r="I159"/>
  <c r="J159"/>
  <c r="K159"/>
  <c r="L159"/>
  <c r="M159"/>
  <c r="N159"/>
  <c r="A160"/>
  <c r="B160"/>
  <c r="C160"/>
  <c r="D160"/>
  <c r="E160"/>
  <c r="F160"/>
  <c r="G160"/>
  <c r="H160"/>
  <c r="I160"/>
  <c r="J160"/>
  <c r="K160"/>
  <c r="L160"/>
  <c r="M160"/>
  <c r="A161"/>
  <c r="B161"/>
  <c r="C161"/>
  <c r="D161"/>
  <c r="E161"/>
  <c r="F161"/>
  <c r="G161"/>
  <c r="H161"/>
  <c r="I161"/>
  <c r="J161"/>
  <c r="K161"/>
  <c r="L161"/>
  <c r="M161"/>
  <c r="N161"/>
  <c r="A162"/>
  <c r="B162"/>
  <c r="C162"/>
  <c r="D162"/>
  <c r="E162"/>
  <c r="F162"/>
  <c r="G162"/>
  <c r="H162"/>
  <c r="I162"/>
  <c r="J162"/>
  <c r="K162"/>
  <c r="L162"/>
  <c r="M162"/>
  <c r="N162"/>
  <c r="A163"/>
  <c r="B163"/>
  <c r="C163"/>
  <c r="D163"/>
  <c r="E163"/>
  <c r="F163"/>
  <c r="G163"/>
  <c r="H163"/>
  <c r="I163"/>
  <c r="J163"/>
  <c r="K163"/>
  <c r="L163"/>
  <c r="M163"/>
  <c r="A164"/>
  <c r="B164"/>
  <c r="C164"/>
  <c r="D164"/>
  <c r="E164"/>
  <c r="F164"/>
  <c r="G164"/>
  <c r="H164"/>
  <c r="I164"/>
  <c r="J164"/>
  <c r="K164"/>
  <c r="L164"/>
  <c r="M164"/>
  <c r="N164"/>
  <c r="A165"/>
  <c r="B165"/>
  <c r="C165"/>
  <c r="D165"/>
  <c r="E165"/>
  <c r="F165"/>
  <c r="G165"/>
  <c r="H165"/>
  <c r="I165"/>
  <c r="J165"/>
  <c r="K165"/>
  <c r="L165"/>
  <c r="M165"/>
  <c r="A166"/>
  <c r="B166"/>
  <c r="C166"/>
  <c r="D166"/>
  <c r="E166"/>
  <c r="F166"/>
  <c r="G166"/>
  <c r="H166"/>
  <c r="I166"/>
  <c r="J166"/>
  <c r="K166"/>
  <c r="L166"/>
  <c r="M166"/>
  <c r="N166"/>
  <c r="A167"/>
  <c r="B167"/>
  <c r="C167"/>
  <c r="D167"/>
  <c r="E167"/>
  <c r="F167"/>
  <c r="G167"/>
  <c r="H167"/>
  <c r="I167"/>
  <c r="J167"/>
  <c r="K167"/>
  <c r="L167"/>
  <c r="M167"/>
  <c r="N167"/>
  <c r="A168"/>
  <c r="B168"/>
  <c r="C168"/>
  <c r="D168"/>
  <c r="E168"/>
  <c r="F168"/>
  <c r="G168"/>
  <c r="H168"/>
  <c r="I168"/>
  <c r="J168"/>
  <c r="K168"/>
  <c r="L168"/>
  <c r="M168"/>
  <c r="N168"/>
  <c r="A169"/>
  <c r="B169"/>
  <c r="C169"/>
  <c r="D169"/>
  <c r="E169"/>
  <c r="F169"/>
  <c r="G169"/>
  <c r="H169"/>
  <c r="I169"/>
  <c r="J169"/>
  <c r="K169"/>
  <c r="L169"/>
  <c r="M169"/>
  <c r="N169"/>
  <c r="A170"/>
  <c r="B170"/>
  <c r="C170"/>
  <c r="D170"/>
  <c r="E170"/>
  <c r="F170"/>
  <c r="G170"/>
  <c r="H170"/>
  <c r="I170"/>
  <c r="J170"/>
  <c r="K170"/>
  <c r="L170"/>
  <c r="M170"/>
  <c r="N170"/>
  <c r="A171"/>
  <c r="B171"/>
  <c r="C171"/>
  <c r="D171"/>
  <c r="E171"/>
  <c r="F171"/>
  <c r="G171"/>
  <c r="H171"/>
  <c r="I171"/>
  <c r="J171"/>
  <c r="K171"/>
  <c r="L171"/>
  <c r="M171"/>
  <c r="N171"/>
  <c r="A172"/>
  <c r="B172"/>
  <c r="C172"/>
  <c r="D172"/>
  <c r="E172"/>
  <c r="F172"/>
  <c r="G172"/>
  <c r="H172"/>
  <c r="I172"/>
  <c r="J172"/>
  <c r="K172"/>
  <c r="L172"/>
  <c r="M172"/>
  <c r="A173"/>
  <c r="B173"/>
  <c r="C173"/>
  <c r="D173"/>
  <c r="E173"/>
  <c r="F173"/>
  <c r="G173"/>
  <c r="H173"/>
  <c r="I173"/>
  <c r="J173"/>
  <c r="K173"/>
  <c r="L173"/>
  <c r="M173"/>
  <c r="N173"/>
  <c r="A174"/>
  <c r="B174"/>
  <c r="C174"/>
  <c r="D174"/>
  <c r="E174"/>
  <c r="F174"/>
  <c r="G174"/>
  <c r="H174"/>
  <c r="I174"/>
  <c r="J174"/>
  <c r="K174"/>
  <c r="L174"/>
  <c r="M174"/>
  <c r="A175"/>
  <c r="B175"/>
  <c r="C175"/>
  <c r="D175"/>
  <c r="E175"/>
  <c r="F175"/>
  <c r="G175"/>
  <c r="H175"/>
  <c r="I175"/>
  <c r="J175"/>
  <c r="K175"/>
  <c r="L175"/>
  <c r="M175"/>
  <c r="N175"/>
  <c r="A176"/>
  <c r="B176"/>
  <c r="C176"/>
  <c r="D176"/>
  <c r="E176"/>
  <c r="F176"/>
  <c r="G176"/>
  <c r="H176"/>
  <c r="I176"/>
  <c r="J176"/>
  <c r="K176"/>
  <c r="L176"/>
  <c r="M176"/>
  <c r="A177"/>
  <c r="B177"/>
  <c r="C177"/>
  <c r="D177"/>
  <c r="E177"/>
  <c r="F177"/>
  <c r="G177"/>
  <c r="H177"/>
  <c r="I177"/>
  <c r="J177"/>
  <c r="K177"/>
  <c r="L177"/>
  <c r="M177"/>
  <c r="N177"/>
  <c r="A178"/>
  <c r="B178"/>
  <c r="C178"/>
  <c r="D178"/>
  <c r="E178"/>
  <c r="F178"/>
  <c r="G178"/>
  <c r="H178"/>
  <c r="I178"/>
  <c r="J178"/>
  <c r="K178"/>
  <c r="L178"/>
  <c r="M178"/>
  <c r="A179"/>
  <c r="B179"/>
  <c r="C179"/>
  <c r="D179"/>
  <c r="E179"/>
  <c r="F179"/>
  <c r="G179"/>
  <c r="H179"/>
  <c r="I179"/>
  <c r="J179"/>
  <c r="K179"/>
  <c r="L179"/>
  <c r="M179"/>
  <c r="A180"/>
  <c r="B180"/>
  <c r="C180"/>
  <c r="D180"/>
  <c r="E180"/>
  <c r="F180"/>
  <c r="G180"/>
  <c r="H180"/>
  <c r="I180"/>
  <c r="J180"/>
  <c r="K180"/>
  <c r="L180"/>
  <c r="M180"/>
  <c r="N180"/>
  <c r="A181"/>
  <c r="B181"/>
  <c r="C181"/>
  <c r="D181"/>
  <c r="E181"/>
  <c r="F181"/>
  <c r="G181"/>
  <c r="H181"/>
  <c r="I181"/>
  <c r="J181"/>
  <c r="K181"/>
  <c r="L181"/>
  <c r="M181"/>
  <c r="N181"/>
  <c r="A182"/>
  <c r="B182"/>
  <c r="C182"/>
  <c r="D182"/>
  <c r="E182"/>
  <c r="F182"/>
  <c r="G182"/>
  <c r="H182"/>
  <c r="I182"/>
  <c r="J182"/>
  <c r="K182"/>
  <c r="L182"/>
  <c r="M182"/>
  <c r="A183"/>
  <c r="B183"/>
  <c r="C183"/>
  <c r="D183"/>
  <c r="E183"/>
  <c r="F183"/>
  <c r="G183"/>
  <c r="H183"/>
  <c r="I183"/>
  <c r="J183"/>
  <c r="K183"/>
  <c r="L183"/>
  <c r="M183"/>
  <c r="A184"/>
  <c r="B184"/>
  <c r="C184"/>
  <c r="D184"/>
  <c r="E184"/>
  <c r="F184"/>
  <c r="G184"/>
  <c r="H184"/>
  <c r="I184"/>
  <c r="J184"/>
  <c r="K184"/>
  <c r="L184"/>
  <c r="M184"/>
  <c r="A185"/>
  <c r="B185"/>
  <c r="C185"/>
  <c r="D185"/>
  <c r="E185"/>
  <c r="F185"/>
  <c r="G185"/>
  <c r="H185"/>
  <c r="I185"/>
  <c r="J185"/>
  <c r="K185"/>
  <c r="L185"/>
  <c r="M185"/>
  <c r="N185"/>
  <c r="A186"/>
  <c r="B186"/>
  <c r="C186"/>
  <c r="D186"/>
  <c r="E186"/>
  <c r="F186"/>
  <c r="G186"/>
  <c r="H186"/>
  <c r="I186"/>
  <c r="J186"/>
  <c r="K186"/>
  <c r="L186"/>
  <c r="M186"/>
  <c r="N186"/>
  <c r="A187"/>
  <c r="B187"/>
  <c r="C187"/>
  <c r="D187"/>
  <c r="E187"/>
  <c r="F187"/>
  <c r="G187"/>
  <c r="H187"/>
  <c r="I187"/>
  <c r="J187"/>
  <c r="K187"/>
  <c r="L187"/>
  <c r="M187"/>
  <c r="N187"/>
  <c r="A188"/>
  <c r="B188"/>
  <c r="C188"/>
  <c r="D188"/>
  <c r="E188"/>
  <c r="F188"/>
  <c r="G188"/>
  <c r="H188"/>
  <c r="I188"/>
  <c r="J188"/>
  <c r="K188"/>
  <c r="L188"/>
  <c r="M188"/>
  <c r="A189"/>
  <c r="B189"/>
  <c r="C189"/>
  <c r="D189"/>
  <c r="E189"/>
  <c r="F189"/>
  <c r="G189"/>
  <c r="H189"/>
  <c r="I189"/>
  <c r="J189"/>
  <c r="K189"/>
  <c r="L189"/>
  <c r="M189"/>
  <c r="A190"/>
  <c r="B190"/>
  <c r="C190"/>
  <c r="D190"/>
  <c r="E190"/>
  <c r="F190"/>
  <c r="G190"/>
  <c r="H190"/>
  <c r="I190"/>
  <c r="J190"/>
  <c r="K190"/>
  <c r="L190"/>
  <c r="M190"/>
  <c r="A191"/>
  <c r="B191"/>
  <c r="C191"/>
  <c r="D191"/>
  <c r="E191"/>
  <c r="F191"/>
  <c r="G191"/>
  <c r="H191"/>
  <c r="I191"/>
  <c r="J191"/>
  <c r="K191"/>
  <c r="L191"/>
  <c r="M191"/>
  <c r="N191"/>
  <c r="A192"/>
  <c r="B192"/>
  <c r="C192"/>
  <c r="D192"/>
  <c r="E192"/>
  <c r="F192"/>
  <c r="G192"/>
  <c r="H192"/>
  <c r="I192"/>
  <c r="J192"/>
  <c r="K192"/>
  <c r="L192"/>
  <c r="M192"/>
  <c r="N192"/>
  <c r="A193"/>
  <c r="B193"/>
  <c r="C193"/>
  <c r="D193"/>
  <c r="E193"/>
  <c r="F193"/>
  <c r="G193"/>
  <c r="H193"/>
  <c r="I193"/>
  <c r="J193"/>
  <c r="K193"/>
  <c r="L193"/>
  <c r="M193"/>
  <c r="N193"/>
  <c r="A194"/>
  <c r="B194"/>
  <c r="C194"/>
  <c r="D194"/>
  <c r="E194"/>
  <c r="F194"/>
  <c r="G194"/>
  <c r="H194"/>
  <c r="I194"/>
  <c r="J194"/>
  <c r="K194"/>
  <c r="L194"/>
  <c r="M194"/>
  <c r="A195"/>
  <c r="B195"/>
  <c r="C195"/>
  <c r="D195"/>
  <c r="E195"/>
  <c r="F195"/>
  <c r="G195"/>
  <c r="H195"/>
  <c r="I195"/>
  <c r="J195"/>
  <c r="K195"/>
  <c r="L195"/>
  <c r="M195"/>
  <c r="A196"/>
  <c r="B196"/>
  <c r="C196"/>
  <c r="D196"/>
  <c r="E196"/>
  <c r="F196"/>
  <c r="G196"/>
  <c r="H196"/>
  <c r="I196"/>
  <c r="J196"/>
  <c r="K196"/>
  <c r="L196"/>
  <c r="M196"/>
  <c r="A197"/>
  <c r="B197"/>
  <c r="C197"/>
  <c r="D197"/>
  <c r="E197"/>
  <c r="F197"/>
  <c r="G197"/>
  <c r="H197"/>
  <c r="I197"/>
  <c r="J197"/>
  <c r="K197"/>
  <c r="L197"/>
  <c r="M197"/>
  <c r="N197"/>
  <c r="A198"/>
  <c r="B198"/>
  <c r="C198"/>
  <c r="D198"/>
  <c r="E198"/>
  <c r="F198"/>
  <c r="G198"/>
  <c r="H198"/>
  <c r="I198"/>
  <c r="J198"/>
  <c r="K198"/>
  <c r="L198"/>
  <c r="M198"/>
  <c r="A199"/>
  <c r="B199"/>
  <c r="C199"/>
  <c r="D199"/>
  <c r="E199"/>
  <c r="F199"/>
  <c r="G199"/>
  <c r="H199"/>
  <c r="I199"/>
  <c r="J199"/>
  <c r="K199"/>
  <c r="L199"/>
  <c r="M199"/>
  <c r="A200"/>
  <c r="B200"/>
  <c r="C200"/>
  <c r="D200"/>
  <c r="E200"/>
  <c r="F200"/>
  <c r="G200"/>
  <c r="H200"/>
  <c r="I200"/>
  <c r="J200"/>
  <c r="K200"/>
  <c r="L200"/>
  <c r="M200"/>
  <c r="A201"/>
  <c r="B201"/>
  <c r="C201"/>
  <c r="D201"/>
  <c r="E201"/>
  <c r="F201"/>
  <c r="G201"/>
  <c r="H201"/>
  <c r="I201"/>
  <c r="J201"/>
  <c r="K201"/>
  <c r="L201"/>
  <c r="M201"/>
  <c r="N201"/>
  <c r="A202"/>
  <c r="B202"/>
  <c r="C202"/>
  <c r="D202"/>
  <c r="E202"/>
  <c r="F202"/>
  <c r="G202"/>
  <c r="H202"/>
  <c r="I202"/>
  <c r="J202"/>
  <c r="K202"/>
  <c r="L202"/>
  <c r="M202"/>
  <c r="A203"/>
  <c r="B203"/>
  <c r="C203"/>
  <c r="D203"/>
  <c r="E203"/>
  <c r="F203"/>
  <c r="G203"/>
  <c r="H203"/>
  <c r="I203"/>
  <c r="J203"/>
  <c r="K203"/>
  <c r="L203"/>
  <c r="M203"/>
  <c r="A204"/>
  <c r="B204"/>
  <c r="C204"/>
  <c r="D204"/>
  <c r="E204"/>
  <c r="F204"/>
  <c r="G204"/>
  <c r="H204"/>
  <c r="I204"/>
  <c r="J204"/>
  <c r="K204"/>
  <c r="L204"/>
  <c r="M204"/>
  <c r="A205"/>
  <c r="B205"/>
  <c r="C205"/>
  <c r="D205"/>
  <c r="E205"/>
  <c r="F205"/>
  <c r="G205"/>
  <c r="H205"/>
  <c r="I205"/>
  <c r="J205"/>
  <c r="K205"/>
  <c r="L205"/>
  <c r="M205"/>
  <c r="N205"/>
  <c r="A206"/>
  <c r="B206"/>
  <c r="C206"/>
  <c r="D206"/>
  <c r="E206"/>
  <c r="F206"/>
  <c r="G206"/>
  <c r="H206"/>
  <c r="I206"/>
  <c r="J206"/>
  <c r="K206"/>
  <c r="L206"/>
  <c r="M206"/>
  <c r="A207"/>
  <c r="B207"/>
  <c r="C207"/>
  <c r="D207"/>
  <c r="E207"/>
  <c r="F207"/>
  <c r="G207"/>
  <c r="H207"/>
  <c r="I207"/>
  <c r="J207"/>
  <c r="K207"/>
  <c r="L207"/>
  <c r="M207"/>
  <c r="N207"/>
  <c r="A208"/>
  <c r="B208"/>
  <c r="C208"/>
  <c r="D208"/>
  <c r="E208"/>
  <c r="F208"/>
  <c r="G208"/>
  <c r="H208"/>
  <c r="I208"/>
  <c r="J208"/>
  <c r="K208"/>
  <c r="L208"/>
  <c r="M208"/>
  <c r="N208"/>
  <c r="A209"/>
  <c r="B209"/>
  <c r="C209"/>
  <c r="D209"/>
  <c r="E209"/>
  <c r="F209"/>
  <c r="G209"/>
  <c r="H209"/>
  <c r="I209"/>
  <c r="J209"/>
  <c r="K209"/>
  <c r="L209"/>
  <c r="M209"/>
  <c r="A210"/>
  <c r="B210"/>
  <c r="C210"/>
  <c r="D210"/>
  <c r="E210"/>
  <c r="F210"/>
  <c r="G210"/>
  <c r="H210"/>
  <c r="I210"/>
  <c r="J210"/>
  <c r="K210"/>
  <c r="L210"/>
  <c r="M210"/>
  <c r="A211"/>
  <c r="B211"/>
  <c r="C211"/>
  <c r="D211"/>
  <c r="E211"/>
  <c r="F211"/>
  <c r="G211"/>
  <c r="H211"/>
  <c r="I211"/>
  <c r="J211"/>
  <c r="K211"/>
  <c r="L211"/>
  <c r="M211"/>
  <c r="A212"/>
  <c r="B212"/>
  <c r="C212"/>
  <c r="D212"/>
  <c r="E212"/>
  <c r="F212"/>
  <c r="G212"/>
  <c r="H212"/>
  <c r="I212"/>
  <c r="J212"/>
  <c r="K212"/>
  <c r="L212"/>
  <c r="M212"/>
  <c r="A213"/>
  <c r="B213"/>
  <c r="C213"/>
  <c r="D213"/>
  <c r="E213"/>
  <c r="F213"/>
  <c r="G213"/>
  <c r="H213"/>
  <c r="I213"/>
  <c r="J213"/>
  <c r="K213"/>
  <c r="L213"/>
  <c r="M213"/>
  <c r="A214"/>
  <c r="B214"/>
  <c r="C214"/>
  <c r="D214"/>
  <c r="E214"/>
  <c r="F214"/>
  <c r="G214"/>
  <c r="H214"/>
  <c r="I214"/>
  <c r="J214"/>
  <c r="K214"/>
  <c r="L214"/>
  <c r="M214"/>
  <c r="N214"/>
  <c r="A215"/>
  <c r="B215"/>
  <c r="C215"/>
  <c r="D215"/>
  <c r="E215"/>
  <c r="F215"/>
  <c r="G215"/>
  <c r="H215"/>
  <c r="I215"/>
  <c r="J215"/>
  <c r="K215"/>
  <c r="L215"/>
  <c r="M215"/>
  <c r="N215"/>
  <c r="A216"/>
  <c r="B216"/>
  <c r="C216"/>
  <c r="D216"/>
  <c r="E216"/>
  <c r="F216"/>
  <c r="G216"/>
  <c r="H216"/>
  <c r="I216"/>
  <c r="J216"/>
  <c r="K216"/>
  <c r="L216"/>
  <c r="M216"/>
  <c r="A217"/>
  <c r="B217"/>
  <c r="C217"/>
  <c r="D217"/>
  <c r="E217"/>
  <c r="F217"/>
  <c r="G217"/>
  <c r="H217"/>
  <c r="I217"/>
  <c r="J217"/>
  <c r="K217"/>
  <c r="L217"/>
  <c r="M217"/>
  <c r="N217"/>
  <c r="A218"/>
  <c r="B218"/>
  <c r="C218"/>
  <c r="D218"/>
  <c r="E218"/>
  <c r="F218"/>
  <c r="G218"/>
  <c r="H218"/>
  <c r="I218"/>
  <c r="J218"/>
  <c r="K218"/>
  <c r="L218"/>
  <c r="M218"/>
  <c r="N218"/>
  <c r="A219"/>
  <c r="B219"/>
  <c r="C219"/>
  <c r="D219"/>
  <c r="E219"/>
  <c r="F219"/>
  <c r="G219"/>
  <c r="H219"/>
  <c r="I219"/>
  <c r="J219"/>
  <c r="K219"/>
  <c r="L219"/>
  <c r="M219"/>
  <c r="N219"/>
  <c r="A220"/>
  <c r="B220"/>
  <c r="C220"/>
  <c r="D220"/>
  <c r="E220"/>
  <c r="F220"/>
  <c r="G220"/>
  <c r="H220"/>
  <c r="I220"/>
  <c r="J220"/>
  <c r="K220"/>
  <c r="L220"/>
  <c r="M220"/>
  <c r="N220"/>
  <c r="A221"/>
  <c r="B221"/>
  <c r="C221"/>
  <c r="D221"/>
  <c r="E221"/>
  <c r="F221"/>
  <c r="G221"/>
  <c r="H221"/>
  <c r="I221"/>
  <c r="J221"/>
  <c r="K221"/>
  <c r="L221"/>
  <c r="M221"/>
  <c r="A222"/>
  <c r="B222"/>
  <c r="C222"/>
  <c r="D222"/>
  <c r="E222"/>
  <c r="F222"/>
  <c r="G222"/>
  <c r="H222"/>
  <c r="I222"/>
  <c r="J222"/>
  <c r="K222"/>
  <c r="L222"/>
  <c r="M222"/>
  <c r="N222"/>
  <c r="A223"/>
  <c r="B223"/>
  <c r="C223"/>
  <c r="D223"/>
  <c r="E223"/>
  <c r="F223"/>
  <c r="G223"/>
  <c r="H223"/>
  <c r="I223"/>
  <c r="J223"/>
  <c r="K223"/>
  <c r="L223"/>
  <c r="M223"/>
  <c r="N223"/>
  <c r="A224"/>
  <c r="B224"/>
  <c r="C224"/>
  <c r="D224"/>
  <c r="E224"/>
  <c r="F224"/>
  <c r="G224"/>
  <c r="H224"/>
  <c r="I224"/>
  <c r="J224"/>
  <c r="K224"/>
  <c r="L224"/>
  <c r="M224"/>
  <c r="N224"/>
  <c r="A225"/>
  <c r="B225"/>
  <c r="C225"/>
  <c r="D225"/>
  <c r="E225"/>
  <c r="F225"/>
  <c r="G225"/>
  <c r="H225"/>
  <c r="I225"/>
  <c r="J225"/>
  <c r="K225"/>
  <c r="L225"/>
  <c r="M225"/>
  <c r="N225"/>
  <c r="A226"/>
  <c r="B226"/>
  <c r="C226"/>
  <c r="D226"/>
  <c r="E226"/>
  <c r="F226"/>
  <c r="G226"/>
  <c r="H226"/>
  <c r="I226"/>
  <c r="J226"/>
  <c r="K226"/>
  <c r="L226"/>
  <c r="M226"/>
  <c r="N226"/>
  <c r="A227"/>
  <c r="B227"/>
  <c r="C227"/>
  <c r="D227"/>
  <c r="E227"/>
  <c r="F227"/>
  <c r="G227"/>
  <c r="H227"/>
  <c r="I227"/>
  <c r="J227"/>
  <c r="K227"/>
  <c r="L227"/>
  <c r="M227"/>
  <c r="A228"/>
  <c r="B228"/>
  <c r="C228"/>
  <c r="D228"/>
  <c r="E228"/>
  <c r="F228"/>
  <c r="G228"/>
  <c r="H228"/>
  <c r="I228"/>
  <c r="J228"/>
  <c r="K228"/>
  <c r="L228"/>
  <c r="M228"/>
  <c r="N228"/>
  <c r="A229"/>
  <c r="B229"/>
  <c r="C229"/>
  <c r="D229"/>
  <c r="E229"/>
  <c r="F229"/>
  <c r="G229"/>
  <c r="H229"/>
  <c r="I229"/>
  <c r="J229"/>
  <c r="K229"/>
  <c r="L229"/>
  <c r="M229"/>
  <c r="A230"/>
  <c r="B230"/>
  <c r="C230"/>
  <c r="D230"/>
  <c r="E230"/>
  <c r="F230"/>
  <c r="G230"/>
  <c r="H230"/>
  <c r="I230"/>
  <c r="J230"/>
  <c r="K230"/>
  <c r="L230"/>
  <c r="M230"/>
  <c r="N230"/>
  <c r="A231"/>
  <c r="B231"/>
  <c r="C231"/>
  <c r="D231"/>
  <c r="E231"/>
  <c r="F231"/>
  <c r="G231"/>
  <c r="H231"/>
  <c r="I231"/>
  <c r="J231"/>
  <c r="K231"/>
  <c r="L231"/>
  <c r="M231"/>
  <c r="N231"/>
  <c r="A232"/>
  <c r="B232"/>
  <c r="C232"/>
  <c r="D232"/>
  <c r="E232"/>
  <c r="F232"/>
  <c r="G232"/>
  <c r="H232"/>
  <c r="I232"/>
  <c r="J232"/>
  <c r="K232"/>
  <c r="L232"/>
  <c r="M232"/>
  <c r="N232"/>
  <c r="A233"/>
  <c r="B233"/>
  <c r="C233"/>
  <c r="D233"/>
  <c r="E233"/>
  <c r="F233"/>
  <c r="G233"/>
  <c r="H233"/>
  <c r="I233"/>
  <c r="J233"/>
  <c r="K233"/>
  <c r="L233"/>
  <c r="M233"/>
  <c r="N233"/>
  <c r="A234"/>
  <c r="B234"/>
  <c r="C234"/>
  <c r="D234"/>
  <c r="E234"/>
  <c r="F234"/>
  <c r="G234"/>
  <c r="H234"/>
  <c r="I234"/>
  <c r="J234"/>
  <c r="K234"/>
  <c r="L234"/>
  <c r="M234"/>
  <c r="N234"/>
  <c r="A235"/>
  <c r="B235"/>
  <c r="C235"/>
  <c r="D235"/>
  <c r="E235"/>
  <c r="F235"/>
  <c r="G235"/>
  <c r="H235"/>
  <c r="I235"/>
  <c r="J235"/>
  <c r="K235"/>
  <c r="L235"/>
  <c r="M235"/>
  <c r="N235"/>
  <c r="A236"/>
  <c r="B236"/>
  <c r="C236"/>
  <c r="D236"/>
  <c r="E236"/>
  <c r="F236"/>
  <c r="G236"/>
  <c r="H236"/>
  <c r="I236"/>
  <c r="J236"/>
  <c r="K236"/>
  <c r="L236"/>
  <c r="M236"/>
  <c r="A237"/>
  <c r="B237"/>
  <c r="C237"/>
  <c r="D237"/>
  <c r="E237"/>
  <c r="F237"/>
  <c r="G237"/>
  <c r="H237"/>
  <c r="I237"/>
  <c r="J237"/>
  <c r="K237"/>
  <c r="L237"/>
  <c r="M237"/>
  <c r="N237"/>
  <c r="A238"/>
  <c r="B238"/>
  <c r="C238"/>
  <c r="D238"/>
  <c r="E238"/>
  <c r="F238"/>
  <c r="G238"/>
  <c r="H238"/>
  <c r="I238"/>
  <c r="J238"/>
  <c r="K238"/>
  <c r="L238"/>
  <c r="M238"/>
  <c r="A239"/>
  <c r="B239"/>
  <c r="C239"/>
  <c r="D239"/>
  <c r="E239"/>
  <c r="F239"/>
  <c r="G239"/>
  <c r="H239"/>
  <c r="I239"/>
  <c r="J239"/>
  <c r="K239"/>
  <c r="L239"/>
  <c r="M239"/>
  <c r="N239"/>
  <c r="A240"/>
  <c r="B240"/>
  <c r="C240"/>
  <c r="D240"/>
  <c r="E240"/>
  <c r="F240"/>
  <c r="G240"/>
  <c r="H240"/>
  <c r="I240"/>
  <c r="J240"/>
  <c r="K240"/>
  <c r="L240"/>
  <c r="M240"/>
  <c r="N240"/>
  <c r="A241"/>
  <c r="B241"/>
  <c r="C241"/>
  <c r="D241"/>
  <c r="E241"/>
  <c r="F241"/>
  <c r="G241"/>
  <c r="H241"/>
  <c r="I241"/>
  <c r="J241"/>
  <c r="K241"/>
  <c r="L241"/>
  <c r="M241"/>
  <c r="N241"/>
  <c r="A242"/>
  <c r="B242"/>
  <c r="C242"/>
  <c r="D242"/>
  <c r="E242"/>
  <c r="F242"/>
  <c r="G242"/>
  <c r="H242"/>
  <c r="I242"/>
  <c r="J242"/>
  <c r="K242"/>
  <c r="L242"/>
  <c r="M242"/>
  <c r="N242"/>
  <c r="A243"/>
  <c r="B243"/>
  <c r="C243"/>
  <c r="D243"/>
  <c r="E243"/>
  <c r="F243"/>
  <c r="G243"/>
  <c r="H243"/>
  <c r="I243"/>
  <c r="J243"/>
  <c r="K243"/>
  <c r="L243"/>
  <c r="M243"/>
  <c r="N243"/>
  <c r="A244"/>
  <c r="B244"/>
  <c r="C244"/>
  <c r="D244"/>
  <c r="E244"/>
  <c r="F244"/>
  <c r="G244"/>
  <c r="H244"/>
  <c r="I244"/>
  <c r="J244"/>
  <c r="K244"/>
  <c r="L244"/>
  <c r="M244"/>
  <c r="N244"/>
  <c r="A245"/>
  <c r="B245"/>
  <c r="C245"/>
  <c r="D245"/>
  <c r="E245"/>
  <c r="F245"/>
  <c r="G245"/>
  <c r="H245"/>
  <c r="I245"/>
  <c r="J245"/>
  <c r="K245"/>
  <c r="L245"/>
  <c r="M245"/>
  <c r="N245"/>
  <c r="A246"/>
  <c r="B246"/>
  <c r="C246"/>
  <c r="D246"/>
  <c r="E246"/>
  <c r="F246"/>
  <c r="G246"/>
  <c r="H246"/>
  <c r="I246"/>
  <c r="J246"/>
  <c r="K246"/>
  <c r="L246"/>
  <c r="M246"/>
  <c r="N246"/>
  <c r="A247"/>
  <c r="B247"/>
  <c r="C247"/>
  <c r="D247"/>
  <c r="E247"/>
  <c r="F247"/>
  <c r="G247"/>
  <c r="H247"/>
  <c r="I247"/>
  <c r="J247"/>
  <c r="K247"/>
  <c r="L247"/>
  <c r="M247"/>
  <c r="N247"/>
  <c r="A248"/>
  <c r="B248"/>
  <c r="C248"/>
  <c r="D248"/>
  <c r="E248"/>
  <c r="F248"/>
  <c r="G248"/>
  <c r="H248"/>
  <c r="I248"/>
  <c r="J248"/>
  <c r="K248"/>
  <c r="L248"/>
  <c r="M248"/>
  <c r="N248"/>
  <c r="A249"/>
  <c r="B249"/>
  <c r="C249"/>
  <c r="D249"/>
  <c r="E249"/>
  <c r="F249"/>
  <c r="G249"/>
  <c r="H249"/>
  <c r="I249"/>
  <c r="J249"/>
  <c r="K249"/>
  <c r="L249"/>
  <c r="M249"/>
  <c r="N249"/>
  <c r="A250"/>
  <c r="B250"/>
  <c r="C250"/>
  <c r="D250"/>
  <c r="E250"/>
  <c r="F250"/>
  <c r="G250"/>
  <c r="H250"/>
  <c r="I250"/>
  <c r="J250"/>
  <c r="K250"/>
  <c r="L250"/>
  <c r="M250"/>
  <c r="N250"/>
  <c r="A251"/>
  <c r="B251"/>
  <c r="C251"/>
  <c r="D251"/>
  <c r="E251"/>
  <c r="F251"/>
  <c r="G251"/>
  <c r="H251"/>
  <c r="I251"/>
  <c r="J251"/>
  <c r="K251"/>
  <c r="L251"/>
  <c r="M251"/>
  <c r="N251"/>
  <c r="A252"/>
  <c r="B252"/>
  <c r="C252"/>
  <c r="D252"/>
  <c r="E252"/>
  <c r="F252"/>
  <c r="G252"/>
  <c r="H252"/>
  <c r="I252"/>
  <c r="J252"/>
  <c r="K252"/>
  <c r="L252"/>
  <c r="M252"/>
  <c r="N252"/>
  <c r="A253"/>
  <c r="B253"/>
  <c r="C253"/>
  <c r="D253"/>
  <c r="E253"/>
  <c r="F253"/>
  <c r="G253"/>
  <c r="H253"/>
  <c r="I253"/>
  <c r="J253"/>
  <c r="K253"/>
  <c r="L253"/>
  <c r="M253"/>
  <c r="N253"/>
  <c r="A254"/>
  <c r="B254"/>
  <c r="C254"/>
  <c r="D254"/>
  <c r="E254"/>
  <c r="F254"/>
  <c r="G254"/>
  <c r="H254"/>
  <c r="I254"/>
  <c r="J254"/>
  <c r="K254"/>
  <c r="L254"/>
  <c r="M254"/>
  <c r="N254"/>
  <c r="A255"/>
  <c r="B255"/>
  <c r="C255"/>
  <c r="D255"/>
  <c r="E255"/>
  <c r="F255"/>
  <c r="G255"/>
  <c r="H255"/>
  <c r="I255"/>
  <c r="J255"/>
  <c r="K255"/>
  <c r="L255"/>
  <c r="M255"/>
  <c r="N255"/>
  <c r="A256"/>
  <c r="B256"/>
  <c r="C256"/>
  <c r="D256"/>
  <c r="E256"/>
  <c r="F256"/>
  <c r="G256"/>
  <c r="H256"/>
  <c r="I256"/>
  <c r="J256"/>
  <c r="K256"/>
  <c r="L256"/>
  <c r="M256"/>
  <c r="N256"/>
  <c r="A257"/>
  <c r="B257"/>
  <c r="C257"/>
  <c r="D257"/>
  <c r="E257"/>
  <c r="F257"/>
  <c r="G257"/>
  <c r="H257"/>
  <c r="I257"/>
  <c r="J257"/>
  <c r="K257"/>
  <c r="L257"/>
  <c r="M257"/>
  <c r="N257"/>
  <c r="A258"/>
  <c r="B258"/>
  <c r="C258"/>
  <c r="D258"/>
  <c r="E258"/>
  <c r="F258"/>
  <c r="G258"/>
  <c r="H258"/>
  <c r="I258"/>
  <c r="J258"/>
  <c r="K258"/>
  <c r="L258"/>
  <c r="M258"/>
  <c r="N258"/>
  <c r="A259"/>
  <c r="B259"/>
  <c r="C259"/>
  <c r="D259"/>
  <c r="E259"/>
  <c r="F259"/>
  <c r="G259"/>
  <c r="H259"/>
  <c r="I259"/>
  <c r="J259"/>
  <c r="K259"/>
  <c r="L259"/>
  <c r="M259"/>
  <c r="N259"/>
  <c r="A260"/>
  <c r="B260"/>
  <c r="C260"/>
  <c r="D260"/>
  <c r="E260"/>
  <c r="F260"/>
  <c r="G260"/>
  <c r="H260"/>
  <c r="I260"/>
  <c r="J260"/>
  <c r="K260"/>
  <c r="L260"/>
  <c r="M260"/>
  <c r="N260"/>
  <c r="A261"/>
  <c r="B261"/>
  <c r="C261"/>
  <c r="D261"/>
  <c r="E261"/>
  <c r="F261"/>
  <c r="G261"/>
  <c r="H261"/>
  <c r="I261"/>
  <c r="J261"/>
  <c r="K261"/>
  <c r="L261"/>
  <c r="M261"/>
  <c r="N261"/>
  <c r="A262"/>
  <c r="B262"/>
  <c r="C262"/>
  <c r="D262"/>
  <c r="E262"/>
  <c r="F262"/>
  <c r="G262"/>
  <c r="H262"/>
  <c r="I262"/>
  <c r="J262"/>
  <c r="K262"/>
  <c r="L262"/>
  <c r="M262"/>
  <c r="N262"/>
  <c r="A263"/>
  <c r="B263"/>
  <c r="C263"/>
  <c r="D263"/>
  <c r="E263"/>
  <c r="F263"/>
  <c r="G263"/>
  <c r="H263"/>
  <c r="I263"/>
  <c r="J263"/>
  <c r="K263"/>
  <c r="L263"/>
  <c r="M263"/>
  <c r="A264"/>
  <c r="B264"/>
  <c r="C264"/>
  <c r="D264"/>
  <c r="E264"/>
  <c r="F264"/>
  <c r="G264"/>
  <c r="H264"/>
  <c r="I264"/>
  <c r="J264"/>
  <c r="K264"/>
  <c r="L264"/>
  <c r="M264"/>
  <c r="A265"/>
  <c r="B265"/>
  <c r="C265"/>
  <c r="D265"/>
  <c r="E265"/>
  <c r="F265"/>
  <c r="G265"/>
  <c r="H265"/>
  <c r="I265"/>
  <c r="J265"/>
  <c r="K265"/>
  <c r="L265"/>
  <c r="M265"/>
  <c r="A266"/>
  <c r="B266"/>
  <c r="C266"/>
  <c r="D266"/>
  <c r="E266"/>
  <c r="F266"/>
  <c r="G266"/>
  <c r="H266"/>
  <c r="I266"/>
  <c r="J266"/>
  <c r="K266"/>
  <c r="L266"/>
  <c r="M266"/>
  <c r="N266"/>
  <c r="A267"/>
  <c r="B267"/>
  <c r="C267"/>
  <c r="D267"/>
  <c r="E267"/>
  <c r="F267"/>
  <c r="G267"/>
  <c r="H267"/>
  <c r="I267"/>
  <c r="J267"/>
  <c r="K267"/>
  <c r="L267"/>
  <c r="M267"/>
  <c r="N267"/>
  <c r="A268"/>
  <c r="B268"/>
  <c r="C268"/>
  <c r="D268"/>
  <c r="E268"/>
  <c r="F268"/>
  <c r="G268"/>
  <c r="H268"/>
  <c r="I268"/>
  <c r="J268"/>
  <c r="K268"/>
  <c r="L268"/>
  <c r="M268"/>
  <c r="A269"/>
  <c r="B269"/>
  <c r="C269"/>
  <c r="D269"/>
  <c r="E269"/>
  <c r="F269"/>
  <c r="G269"/>
  <c r="H269"/>
  <c r="I269"/>
  <c r="J269"/>
  <c r="K269"/>
  <c r="L269"/>
  <c r="M269"/>
  <c r="A270"/>
  <c r="B270"/>
  <c r="C270"/>
  <c r="D270"/>
  <c r="E270"/>
  <c r="F270"/>
  <c r="G270"/>
  <c r="H270"/>
  <c r="I270"/>
  <c r="J270"/>
  <c r="K270"/>
  <c r="L270"/>
  <c r="M270"/>
  <c r="N270"/>
  <c r="A271"/>
  <c r="B271"/>
  <c r="C271"/>
  <c r="D271"/>
  <c r="E271"/>
  <c r="F271"/>
  <c r="G271"/>
  <c r="H271"/>
  <c r="I271"/>
  <c r="J271"/>
  <c r="K271"/>
  <c r="L271"/>
  <c r="M271"/>
  <c r="N271"/>
  <c r="A272"/>
  <c r="B272"/>
  <c r="C272"/>
  <c r="D272"/>
  <c r="E272"/>
  <c r="F272"/>
  <c r="G272"/>
  <c r="H272"/>
  <c r="I272"/>
  <c r="J272"/>
  <c r="K272"/>
  <c r="L272"/>
  <c r="M272"/>
  <c r="N272"/>
  <c r="A273"/>
  <c r="B273"/>
  <c r="C273"/>
  <c r="D273"/>
  <c r="E273"/>
  <c r="F273"/>
  <c r="G273"/>
  <c r="H273"/>
  <c r="I273"/>
  <c r="J273"/>
  <c r="K273"/>
  <c r="L273"/>
  <c r="M273"/>
  <c r="A274"/>
  <c r="B274"/>
  <c r="C274"/>
  <c r="D274"/>
  <c r="E274"/>
  <c r="F274"/>
  <c r="G274"/>
  <c r="H274"/>
  <c r="I274"/>
  <c r="J274"/>
  <c r="K274"/>
  <c r="L274"/>
  <c r="M274"/>
  <c r="N274"/>
  <c r="A275"/>
  <c r="B275"/>
  <c r="C275"/>
  <c r="D275"/>
  <c r="E275"/>
  <c r="F275"/>
  <c r="G275"/>
  <c r="H275"/>
  <c r="I275"/>
  <c r="J275"/>
  <c r="K275"/>
  <c r="L275"/>
  <c r="M275"/>
  <c r="A276"/>
  <c r="B276"/>
  <c r="C276"/>
  <c r="D276"/>
  <c r="E276"/>
  <c r="F276"/>
  <c r="G276"/>
  <c r="H276"/>
  <c r="I276"/>
  <c r="J276"/>
  <c r="K276"/>
  <c r="L276"/>
  <c r="M276"/>
  <c r="N276"/>
  <c r="A277"/>
  <c r="B277"/>
  <c r="C277"/>
  <c r="D277"/>
  <c r="E277"/>
  <c r="F277"/>
  <c r="G277"/>
  <c r="H277"/>
  <c r="I277"/>
  <c r="J277"/>
  <c r="K277"/>
  <c r="L277"/>
  <c r="M277"/>
  <c r="N277"/>
  <c r="A278"/>
  <c r="B278"/>
  <c r="C278"/>
  <c r="D278"/>
  <c r="E278"/>
  <c r="F278"/>
  <c r="G278"/>
  <c r="H278"/>
  <c r="I278"/>
  <c r="J278"/>
  <c r="K278"/>
  <c r="L278"/>
  <c r="M278"/>
  <c r="N278"/>
  <c r="A279"/>
  <c r="B279"/>
  <c r="C279"/>
  <c r="D279"/>
  <c r="E279"/>
  <c r="F279"/>
  <c r="G279"/>
  <c r="H279"/>
  <c r="I279"/>
  <c r="J279"/>
  <c r="K279"/>
  <c r="L279"/>
  <c r="M279"/>
  <c r="N279"/>
  <c r="A280"/>
  <c r="B280"/>
  <c r="C280"/>
  <c r="D280"/>
  <c r="E280"/>
  <c r="F280"/>
  <c r="G280"/>
  <c r="H280"/>
  <c r="I280"/>
  <c r="J280"/>
  <c r="K280"/>
  <c r="L280"/>
  <c r="M280"/>
  <c r="A281"/>
  <c r="B281"/>
  <c r="C281"/>
  <c r="D281"/>
  <c r="E281"/>
  <c r="F281"/>
  <c r="G281"/>
  <c r="H281"/>
  <c r="I281"/>
  <c r="J281"/>
  <c r="K281"/>
  <c r="L281"/>
  <c r="M281"/>
  <c r="A282"/>
  <c r="B282"/>
  <c r="C282"/>
  <c r="D282"/>
  <c r="E282"/>
  <c r="F282"/>
  <c r="G282"/>
  <c r="H282"/>
  <c r="I282"/>
  <c r="J282"/>
  <c r="K282"/>
  <c r="L282"/>
  <c r="M282"/>
  <c r="N282"/>
  <c r="A283"/>
  <c r="B283"/>
  <c r="C283"/>
  <c r="D283"/>
  <c r="E283"/>
  <c r="F283"/>
  <c r="G283"/>
  <c r="H283"/>
  <c r="I283"/>
  <c r="J283"/>
  <c r="K283"/>
  <c r="L283"/>
  <c r="M283"/>
  <c r="N283"/>
  <c r="A284"/>
  <c r="B284"/>
  <c r="C284"/>
  <c r="D284"/>
  <c r="E284"/>
  <c r="F284"/>
  <c r="G284"/>
  <c r="H284"/>
  <c r="I284"/>
  <c r="J284"/>
  <c r="K284"/>
  <c r="L284"/>
  <c r="M284"/>
  <c r="A285"/>
  <c r="B285"/>
  <c r="C285"/>
  <c r="D285"/>
  <c r="E285"/>
  <c r="F285"/>
  <c r="G285"/>
  <c r="H285"/>
  <c r="I285"/>
  <c r="J285"/>
  <c r="K285"/>
  <c r="L285"/>
  <c r="M285"/>
  <c r="N285"/>
  <c r="A286"/>
  <c r="B286"/>
  <c r="C286"/>
  <c r="D286"/>
  <c r="E286"/>
  <c r="F286"/>
  <c r="G286"/>
  <c r="H286"/>
  <c r="I286"/>
  <c r="J286"/>
  <c r="K286"/>
  <c r="L286"/>
  <c r="M286"/>
  <c r="A287"/>
  <c r="B287"/>
  <c r="C287"/>
  <c r="D287"/>
  <c r="E287"/>
  <c r="F287"/>
  <c r="G287"/>
  <c r="H287"/>
  <c r="I287"/>
  <c r="J287"/>
  <c r="K287"/>
  <c r="L287"/>
  <c r="M287"/>
  <c r="N287"/>
  <c r="A288"/>
  <c r="B288"/>
  <c r="C288"/>
  <c r="D288"/>
  <c r="E288"/>
  <c r="F288"/>
  <c r="G288"/>
  <c r="H288"/>
  <c r="I288"/>
  <c r="J288"/>
  <c r="K288"/>
  <c r="L288"/>
  <c r="M288"/>
  <c r="N288"/>
  <c r="A289"/>
  <c r="B289"/>
  <c r="C289"/>
  <c r="D289"/>
  <c r="E289"/>
  <c r="F289"/>
  <c r="G289"/>
  <c r="H289"/>
  <c r="I289"/>
  <c r="J289"/>
  <c r="K289"/>
  <c r="L289"/>
  <c r="M289"/>
  <c r="A290"/>
  <c r="B290"/>
  <c r="C290"/>
  <c r="D290"/>
  <c r="E290"/>
  <c r="F290"/>
  <c r="G290"/>
  <c r="H290"/>
  <c r="I290"/>
  <c r="J290"/>
  <c r="K290"/>
  <c r="L290"/>
  <c r="M290"/>
  <c r="A291"/>
  <c r="B291"/>
  <c r="C291"/>
  <c r="D291"/>
  <c r="E291"/>
  <c r="F291"/>
  <c r="G291"/>
  <c r="H291"/>
  <c r="I291"/>
  <c r="J291"/>
  <c r="K291"/>
  <c r="L291"/>
  <c r="M291"/>
  <c r="N291"/>
  <c r="A292"/>
  <c r="B292"/>
  <c r="C292"/>
  <c r="D292"/>
  <c r="E292"/>
  <c r="F292"/>
  <c r="G292"/>
  <c r="H292"/>
  <c r="I292"/>
  <c r="J292"/>
  <c r="K292"/>
  <c r="L292"/>
  <c r="M292"/>
  <c r="N292"/>
  <c r="A293"/>
  <c r="B293"/>
  <c r="C293"/>
  <c r="D293"/>
  <c r="E293"/>
  <c r="F293"/>
  <c r="G293"/>
  <c r="H293"/>
  <c r="I293"/>
  <c r="J293"/>
  <c r="K293"/>
  <c r="L293"/>
  <c r="M293"/>
  <c r="N293"/>
  <c r="A294"/>
  <c r="B294"/>
  <c r="C294"/>
  <c r="D294"/>
  <c r="E294"/>
  <c r="F294"/>
  <c r="G294"/>
  <c r="H294"/>
  <c r="I294"/>
  <c r="J294"/>
  <c r="K294"/>
  <c r="L294"/>
  <c r="M294"/>
  <c r="N294"/>
  <c r="A295"/>
  <c r="B295"/>
  <c r="C295"/>
  <c r="D295"/>
  <c r="E295"/>
  <c r="F295"/>
  <c r="G295"/>
  <c r="H295"/>
  <c r="I295"/>
  <c r="J295"/>
  <c r="K295"/>
  <c r="L295"/>
  <c r="M295"/>
  <c r="A296"/>
  <c r="B296"/>
  <c r="C296"/>
  <c r="D296"/>
  <c r="E296"/>
  <c r="F296"/>
  <c r="G296"/>
  <c r="H296"/>
  <c r="I296"/>
  <c r="J296"/>
  <c r="K296"/>
  <c r="L296"/>
  <c r="M296"/>
  <c r="N296"/>
  <c r="A297"/>
  <c r="B297"/>
  <c r="C297"/>
  <c r="D297"/>
  <c r="E297"/>
  <c r="F297"/>
  <c r="G297"/>
  <c r="H297"/>
  <c r="I297"/>
  <c r="J297"/>
  <c r="K297"/>
  <c r="L297"/>
  <c r="M297"/>
  <c r="N297"/>
  <c r="A298"/>
  <c r="B298"/>
  <c r="C298"/>
  <c r="D298"/>
  <c r="E298"/>
  <c r="F298"/>
  <c r="G298"/>
  <c r="H298"/>
  <c r="I298"/>
  <c r="J298"/>
  <c r="K298"/>
  <c r="L298"/>
  <c r="M298"/>
  <c r="A299"/>
  <c r="B299"/>
  <c r="C299"/>
  <c r="D299"/>
  <c r="E299"/>
  <c r="F299"/>
  <c r="G299"/>
  <c r="H299"/>
  <c r="I299"/>
  <c r="J299"/>
  <c r="K299"/>
  <c r="L299"/>
  <c r="M299"/>
  <c r="A300"/>
  <c r="B300"/>
  <c r="C300"/>
  <c r="D300"/>
  <c r="E300"/>
  <c r="F300"/>
  <c r="G300"/>
  <c r="H300"/>
  <c r="I300"/>
  <c r="J300"/>
  <c r="K300"/>
  <c r="L300"/>
  <c r="M300"/>
  <c r="N300"/>
  <c r="A301"/>
  <c r="B301"/>
  <c r="C301"/>
  <c r="D301"/>
  <c r="E301"/>
  <c r="F301"/>
  <c r="G301"/>
  <c r="H301"/>
  <c r="I301"/>
  <c r="J301"/>
  <c r="K301"/>
  <c r="L301"/>
  <c r="M301"/>
  <c r="N301"/>
  <c r="A302"/>
  <c r="B302"/>
  <c r="C302"/>
  <c r="D302"/>
  <c r="E302"/>
  <c r="F302"/>
  <c r="G302"/>
  <c r="H302"/>
  <c r="I302"/>
  <c r="J302"/>
  <c r="K302"/>
  <c r="L302"/>
  <c r="M302"/>
  <c r="A303"/>
  <c r="B303"/>
  <c r="C303"/>
  <c r="D303"/>
  <c r="E303"/>
  <c r="F303"/>
  <c r="G303"/>
  <c r="H303"/>
  <c r="I303"/>
  <c r="J303"/>
  <c r="K303"/>
  <c r="L303"/>
  <c r="M303"/>
  <c r="A304"/>
  <c r="B304"/>
  <c r="C304"/>
  <c r="D304"/>
  <c r="E304"/>
  <c r="F304"/>
  <c r="G304"/>
  <c r="H304"/>
  <c r="I304"/>
  <c r="J304"/>
  <c r="K304"/>
  <c r="L304"/>
  <c r="M304"/>
  <c r="N304"/>
  <c r="A305"/>
  <c r="B305"/>
  <c r="C305"/>
  <c r="D305"/>
  <c r="E305"/>
  <c r="F305"/>
  <c r="G305"/>
  <c r="H305"/>
  <c r="I305"/>
  <c r="J305"/>
  <c r="K305"/>
  <c r="L305"/>
  <c r="M305"/>
  <c r="N305"/>
  <c r="A306"/>
  <c r="B306"/>
  <c r="C306"/>
  <c r="D306"/>
  <c r="E306"/>
  <c r="F306"/>
  <c r="G306"/>
  <c r="H306"/>
  <c r="I306"/>
  <c r="J306"/>
  <c r="K306"/>
  <c r="L306"/>
  <c r="M306"/>
  <c r="A307"/>
  <c r="B307"/>
  <c r="C307"/>
  <c r="D307"/>
  <c r="E307"/>
  <c r="F307"/>
  <c r="G307"/>
  <c r="H307"/>
  <c r="I307"/>
  <c r="J307"/>
  <c r="K307"/>
  <c r="L307"/>
  <c r="M307"/>
  <c r="A308"/>
  <c r="B308"/>
  <c r="C308"/>
  <c r="D308"/>
  <c r="E308"/>
  <c r="F308"/>
  <c r="G308"/>
  <c r="H308"/>
  <c r="I308"/>
  <c r="J308"/>
  <c r="K308"/>
  <c r="L308"/>
  <c r="M308"/>
  <c r="N308"/>
  <c r="A309"/>
  <c r="B309"/>
  <c r="C309"/>
  <c r="D309"/>
  <c r="E309"/>
  <c r="F309"/>
  <c r="G309"/>
  <c r="H309"/>
  <c r="I309"/>
  <c r="J309"/>
  <c r="K309"/>
  <c r="L309"/>
  <c r="M309"/>
  <c r="N309"/>
  <c r="A310"/>
  <c r="B310"/>
  <c r="C310"/>
  <c r="D310"/>
  <c r="E310"/>
  <c r="F310"/>
  <c r="G310"/>
  <c r="H310"/>
  <c r="I310"/>
  <c r="J310"/>
  <c r="K310"/>
  <c r="L310"/>
  <c r="M310"/>
  <c r="N310"/>
  <c r="A311"/>
  <c r="B311"/>
  <c r="C311"/>
  <c r="D311"/>
  <c r="E311"/>
  <c r="F311"/>
  <c r="G311"/>
  <c r="H311"/>
  <c r="I311"/>
  <c r="J311"/>
  <c r="K311"/>
  <c r="L311"/>
  <c r="M311"/>
  <c r="N311"/>
  <c r="A312"/>
  <c r="B312"/>
  <c r="C312"/>
  <c r="D312"/>
  <c r="E312"/>
  <c r="F312"/>
  <c r="G312"/>
  <c r="H312"/>
  <c r="I312"/>
  <c r="J312"/>
  <c r="K312"/>
  <c r="L312"/>
  <c r="M312"/>
  <c r="N312"/>
  <c r="A313"/>
  <c r="B313"/>
  <c r="C313"/>
  <c r="D313"/>
  <c r="E313"/>
  <c r="F313"/>
  <c r="G313"/>
  <c r="H313"/>
  <c r="I313"/>
  <c r="J313"/>
  <c r="K313"/>
  <c r="L313"/>
  <c r="M313"/>
  <c r="N313"/>
  <c r="A314"/>
  <c r="B314"/>
  <c r="C314"/>
  <c r="D314"/>
  <c r="E314"/>
  <c r="F314"/>
  <c r="G314"/>
  <c r="H314"/>
  <c r="I314"/>
  <c r="J314"/>
  <c r="K314"/>
  <c r="L314"/>
  <c r="M314"/>
  <c r="A315"/>
  <c r="B315"/>
  <c r="C315"/>
  <c r="D315"/>
  <c r="E315"/>
  <c r="F315"/>
  <c r="G315"/>
  <c r="H315"/>
  <c r="I315"/>
  <c r="J315"/>
  <c r="K315"/>
  <c r="L315"/>
  <c r="M315"/>
  <c r="A316"/>
  <c r="B316"/>
  <c r="C316"/>
  <c r="D316"/>
  <c r="E316"/>
  <c r="F316"/>
  <c r="G316"/>
  <c r="H316"/>
  <c r="I316"/>
  <c r="J316"/>
  <c r="K316"/>
  <c r="L316"/>
  <c r="M316"/>
  <c r="N316"/>
  <c r="A317"/>
  <c r="B317"/>
  <c r="C317"/>
  <c r="D317"/>
  <c r="E317"/>
  <c r="F317"/>
  <c r="G317"/>
  <c r="H317"/>
  <c r="I317"/>
  <c r="J317"/>
  <c r="K317"/>
  <c r="L317"/>
  <c r="M317"/>
  <c r="N317"/>
  <c r="A318"/>
  <c r="B318"/>
  <c r="C318"/>
  <c r="D318"/>
  <c r="E318"/>
  <c r="F318"/>
  <c r="G318"/>
  <c r="H318"/>
  <c r="I318"/>
  <c r="J318"/>
  <c r="K318"/>
  <c r="L318"/>
  <c r="M318"/>
  <c r="N318"/>
  <c r="A319"/>
  <c r="B319"/>
  <c r="C319"/>
  <c r="D319"/>
  <c r="E319"/>
  <c r="F319"/>
  <c r="G319"/>
  <c r="H319"/>
  <c r="I319"/>
  <c r="J319"/>
  <c r="K319"/>
  <c r="L319"/>
  <c r="M319"/>
  <c r="N319"/>
  <c r="A320"/>
  <c r="B320"/>
  <c r="C320"/>
  <c r="D320"/>
  <c r="E320"/>
  <c r="F320"/>
  <c r="G320"/>
  <c r="H320"/>
  <c r="I320"/>
  <c r="J320"/>
  <c r="K320"/>
  <c r="L320"/>
  <c r="M320"/>
  <c r="N320"/>
  <c r="A321"/>
  <c r="B321"/>
  <c r="C321"/>
  <c r="D321"/>
  <c r="E321"/>
  <c r="F321"/>
  <c r="G321"/>
  <c r="H321"/>
  <c r="I321"/>
  <c r="J321"/>
  <c r="K321"/>
  <c r="L321"/>
  <c r="M321"/>
  <c r="N321"/>
  <c r="A322"/>
  <c r="B322"/>
  <c r="C322"/>
  <c r="D322"/>
  <c r="E322"/>
  <c r="F322"/>
  <c r="G322"/>
  <c r="H322"/>
  <c r="I322"/>
  <c r="J322"/>
  <c r="K322"/>
  <c r="L322"/>
  <c r="M322"/>
  <c r="N322"/>
  <c r="A323"/>
  <c r="B323"/>
  <c r="C323"/>
  <c r="D323"/>
  <c r="E323"/>
  <c r="F323"/>
  <c r="G323"/>
  <c r="H323"/>
  <c r="I323"/>
  <c r="J323"/>
  <c r="K323"/>
  <c r="L323"/>
  <c r="M323"/>
  <c r="N323"/>
  <c r="A324"/>
  <c r="B324"/>
  <c r="C324"/>
  <c r="D324"/>
  <c r="E324"/>
  <c r="F324"/>
  <c r="G324"/>
  <c r="H324"/>
  <c r="I324"/>
  <c r="J324"/>
  <c r="K324"/>
  <c r="L324"/>
  <c r="M324"/>
  <c r="A325"/>
  <c r="B325"/>
  <c r="C325"/>
  <c r="D325"/>
  <c r="E325"/>
  <c r="F325"/>
  <c r="G325"/>
  <c r="H325"/>
  <c r="I325"/>
  <c r="J325"/>
  <c r="K325"/>
  <c r="L325"/>
  <c r="M325"/>
  <c r="N325"/>
  <c r="A326"/>
  <c r="B326"/>
  <c r="C326"/>
  <c r="D326"/>
  <c r="E326"/>
  <c r="F326"/>
  <c r="G326"/>
  <c r="H326"/>
  <c r="I326"/>
  <c r="J326"/>
  <c r="K326"/>
  <c r="L326"/>
  <c r="M326"/>
  <c r="A327"/>
  <c r="B327"/>
  <c r="C327"/>
  <c r="D327"/>
  <c r="E327"/>
  <c r="F327"/>
  <c r="G327"/>
  <c r="H327"/>
  <c r="I327"/>
  <c r="J327"/>
  <c r="K327"/>
  <c r="L327"/>
  <c r="M327"/>
  <c r="N327"/>
  <c r="A328"/>
  <c r="B328"/>
  <c r="C328"/>
  <c r="D328"/>
  <c r="E328"/>
  <c r="F328"/>
  <c r="G328"/>
  <c r="H328"/>
  <c r="I328"/>
  <c r="J328"/>
  <c r="K328"/>
  <c r="L328"/>
  <c r="M328"/>
  <c r="A329"/>
  <c r="B329"/>
  <c r="C329"/>
  <c r="D329"/>
  <c r="E329"/>
  <c r="F329"/>
  <c r="G329"/>
  <c r="H329"/>
  <c r="I329"/>
  <c r="J329"/>
  <c r="K329"/>
  <c r="L329"/>
  <c r="M329"/>
  <c r="N329"/>
  <c r="A330"/>
  <c r="B330"/>
  <c r="C330"/>
  <c r="D330"/>
  <c r="E330"/>
  <c r="F330"/>
  <c r="G330"/>
  <c r="H330"/>
  <c r="I330"/>
  <c r="J330"/>
  <c r="K330"/>
  <c r="L330"/>
  <c r="M330"/>
  <c r="N330"/>
  <c r="A331"/>
  <c r="B331"/>
  <c r="C331"/>
  <c r="D331"/>
  <c r="E331"/>
  <c r="F331"/>
  <c r="G331"/>
  <c r="H331"/>
  <c r="I331"/>
  <c r="J331"/>
  <c r="K331"/>
  <c r="L331"/>
  <c r="M331"/>
  <c r="N331"/>
  <c r="A332"/>
  <c r="B332"/>
  <c r="C332"/>
  <c r="D332"/>
  <c r="E332"/>
  <c r="F332"/>
  <c r="G332"/>
  <c r="H332"/>
  <c r="I332"/>
  <c r="J332"/>
  <c r="K332"/>
  <c r="L332"/>
  <c r="M332"/>
  <c r="N332"/>
  <c r="A333"/>
  <c r="B333"/>
  <c r="C333"/>
  <c r="D333"/>
  <c r="E333"/>
  <c r="F333"/>
  <c r="G333"/>
  <c r="H333"/>
  <c r="I333"/>
  <c r="J333"/>
  <c r="K333"/>
  <c r="L333"/>
  <c r="M333"/>
  <c r="N333"/>
  <c r="A334"/>
  <c r="B334"/>
  <c r="C334"/>
  <c r="D334"/>
  <c r="E334"/>
  <c r="F334"/>
  <c r="G334"/>
  <c r="H334"/>
  <c r="I334"/>
  <c r="J334"/>
  <c r="K334"/>
  <c r="L334"/>
  <c r="M334"/>
  <c r="N334"/>
  <c r="A335"/>
  <c r="B335"/>
  <c r="C335"/>
  <c r="D335"/>
  <c r="E335"/>
  <c r="F335"/>
  <c r="G335"/>
  <c r="H335"/>
  <c r="I335"/>
  <c r="J335"/>
  <c r="K335"/>
  <c r="L335"/>
  <c r="M335"/>
  <c r="N335"/>
  <c r="A336"/>
  <c r="B336"/>
  <c r="C336"/>
  <c r="D336"/>
  <c r="E336"/>
  <c r="F336"/>
  <c r="G336"/>
  <c r="H336"/>
  <c r="I336"/>
  <c r="J336"/>
  <c r="K336"/>
  <c r="L336"/>
  <c r="M336"/>
  <c r="A337"/>
  <c r="B337"/>
  <c r="C337"/>
  <c r="D337"/>
  <c r="E337"/>
  <c r="F337"/>
  <c r="G337"/>
  <c r="H337"/>
  <c r="I337"/>
  <c r="J337"/>
  <c r="K337"/>
  <c r="L337"/>
  <c r="M337"/>
  <c r="N337"/>
  <c r="A338"/>
  <c r="B338"/>
  <c r="C338"/>
  <c r="D338"/>
  <c r="E338"/>
  <c r="F338"/>
  <c r="G338"/>
  <c r="H338"/>
  <c r="I338"/>
  <c r="J338"/>
  <c r="K338"/>
  <c r="L338"/>
  <c r="M338"/>
  <c r="A339"/>
  <c r="B339"/>
  <c r="C339"/>
  <c r="D339"/>
  <c r="E339"/>
  <c r="F339"/>
  <c r="G339"/>
  <c r="H339"/>
  <c r="I339"/>
  <c r="J339"/>
  <c r="K339"/>
  <c r="L339"/>
  <c r="M339"/>
  <c r="A340"/>
  <c r="B340"/>
  <c r="C340"/>
  <c r="D340"/>
  <c r="E340"/>
  <c r="F340"/>
  <c r="G340"/>
  <c r="H340"/>
  <c r="I340"/>
  <c r="J340"/>
  <c r="K340"/>
  <c r="L340"/>
  <c r="M340"/>
  <c r="A341"/>
  <c r="B341"/>
  <c r="C341"/>
  <c r="D341"/>
  <c r="E341"/>
  <c r="F341"/>
  <c r="G341"/>
  <c r="H341"/>
  <c r="I341"/>
  <c r="J341"/>
  <c r="K341"/>
  <c r="L341"/>
  <c r="M341"/>
  <c r="N341"/>
  <c r="A342"/>
  <c r="B342"/>
  <c r="C342"/>
  <c r="D342"/>
  <c r="E342"/>
  <c r="F342"/>
  <c r="G342"/>
  <c r="H342"/>
  <c r="I342"/>
  <c r="J342"/>
  <c r="K342"/>
  <c r="L342"/>
  <c r="M342"/>
  <c r="N342"/>
  <c r="A343"/>
  <c r="B343"/>
  <c r="C343"/>
  <c r="D343"/>
  <c r="E343"/>
  <c r="F343"/>
  <c r="G343"/>
  <c r="H343"/>
  <c r="I343"/>
  <c r="J343"/>
  <c r="K343"/>
  <c r="L343"/>
  <c r="M343"/>
  <c r="N343"/>
  <c r="A344"/>
  <c r="B344"/>
  <c r="C344"/>
  <c r="D344"/>
  <c r="E344"/>
  <c r="F344"/>
  <c r="G344"/>
  <c r="H344"/>
  <c r="I344"/>
  <c r="J344"/>
  <c r="K344"/>
  <c r="L344"/>
  <c r="M344"/>
  <c r="N344"/>
  <c r="A345"/>
  <c r="B345"/>
  <c r="C345"/>
  <c r="D345"/>
  <c r="E345"/>
  <c r="F345"/>
  <c r="G345"/>
  <c r="H345"/>
  <c r="I345"/>
  <c r="J345"/>
  <c r="K345"/>
  <c r="L345"/>
  <c r="M345"/>
  <c r="A346"/>
  <c r="B346"/>
  <c r="C346"/>
  <c r="D346"/>
  <c r="E346"/>
  <c r="F346"/>
  <c r="G346"/>
  <c r="H346"/>
  <c r="I346"/>
  <c r="J346"/>
  <c r="K346"/>
  <c r="L346"/>
  <c r="M346"/>
  <c r="A347"/>
  <c r="B347"/>
  <c r="C347"/>
  <c r="D347"/>
  <c r="E347"/>
  <c r="F347"/>
  <c r="G347"/>
  <c r="H347"/>
  <c r="I347"/>
  <c r="J347"/>
  <c r="K347"/>
  <c r="L347"/>
  <c r="M347"/>
  <c r="N347"/>
  <c r="A348"/>
  <c r="B348"/>
  <c r="C348"/>
  <c r="D348"/>
  <c r="E348"/>
  <c r="F348"/>
  <c r="G348"/>
  <c r="H348"/>
  <c r="I348"/>
  <c r="J348"/>
  <c r="K348"/>
  <c r="L348"/>
  <c r="M348"/>
  <c r="N348"/>
  <c r="A349"/>
  <c r="B349"/>
  <c r="C349"/>
  <c r="D349"/>
  <c r="E349"/>
  <c r="F349"/>
  <c r="G349"/>
  <c r="H349"/>
  <c r="I349"/>
  <c r="J349"/>
  <c r="K349"/>
  <c r="L349"/>
  <c r="M349"/>
  <c r="N349"/>
  <c r="A350"/>
  <c r="B350"/>
  <c r="C350"/>
  <c r="D350"/>
  <c r="E350"/>
  <c r="F350"/>
  <c r="G350"/>
  <c r="H350"/>
  <c r="I350"/>
  <c r="J350"/>
  <c r="K350"/>
  <c r="L350"/>
  <c r="M350"/>
  <c r="N350"/>
  <c r="A351"/>
  <c r="B351"/>
  <c r="C351"/>
  <c r="D351"/>
  <c r="E351"/>
  <c r="F351"/>
  <c r="G351"/>
  <c r="H351"/>
  <c r="I351"/>
  <c r="J351"/>
  <c r="K351"/>
  <c r="L351"/>
  <c r="M351"/>
  <c r="N351"/>
  <c r="A352"/>
  <c r="B352"/>
  <c r="C352"/>
  <c r="D352"/>
  <c r="E352"/>
  <c r="F352"/>
  <c r="G352"/>
  <c r="H352"/>
  <c r="I352"/>
  <c r="J352"/>
  <c r="K352"/>
  <c r="L352"/>
  <c r="M352"/>
  <c r="N352"/>
  <c r="A353"/>
  <c r="B353"/>
  <c r="C353"/>
  <c r="D353"/>
  <c r="E353"/>
  <c r="F353"/>
  <c r="G353"/>
  <c r="H353"/>
  <c r="I353"/>
  <c r="J353"/>
  <c r="K353"/>
  <c r="L353"/>
  <c r="M353"/>
  <c r="N353"/>
  <c r="A354"/>
  <c r="B354"/>
  <c r="C354"/>
  <c r="D354"/>
  <c r="E354"/>
  <c r="F354"/>
  <c r="G354"/>
  <c r="H354"/>
  <c r="I354"/>
  <c r="J354"/>
  <c r="K354"/>
  <c r="L354"/>
  <c r="M354"/>
  <c r="N354"/>
  <c r="A355"/>
  <c r="B355"/>
  <c r="C355"/>
  <c r="D355"/>
  <c r="E355"/>
  <c r="F355"/>
  <c r="G355"/>
  <c r="H355"/>
  <c r="I355"/>
  <c r="J355"/>
  <c r="K355"/>
  <c r="L355"/>
  <c r="M355"/>
  <c r="N355"/>
  <c r="A356"/>
  <c r="B356"/>
  <c r="C356"/>
  <c r="D356"/>
  <c r="E356"/>
  <c r="F356"/>
  <c r="G356"/>
  <c r="H356"/>
  <c r="I356"/>
  <c r="J356"/>
  <c r="K356"/>
  <c r="L356"/>
  <c r="M356"/>
  <c r="N356"/>
  <c r="A357"/>
  <c r="B357"/>
  <c r="C357"/>
  <c r="D357"/>
  <c r="E357"/>
  <c r="F357"/>
  <c r="G357"/>
  <c r="H357"/>
  <c r="I357"/>
  <c r="J357"/>
  <c r="K357"/>
  <c r="L357"/>
  <c r="M357"/>
  <c r="N357"/>
  <c r="A358"/>
  <c r="B358"/>
  <c r="C358"/>
  <c r="D358"/>
  <c r="E358"/>
  <c r="F358"/>
  <c r="G358"/>
  <c r="H358"/>
  <c r="I358"/>
  <c r="J358"/>
  <c r="K358"/>
  <c r="L358"/>
  <c r="M358"/>
  <c r="N358"/>
  <c r="A359"/>
  <c r="B359"/>
  <c r="C359"/>
  <c r="D359"/>
  <c r="E359"/>
  <c r="F359"/>
  <c r="G359"/>
  <c r="H359"/>
  <c r="I359"/>
  <c r="J359"/>
  <c r="K359"/>
  <c r="L359"/>
  <c r="M359"/>
  <c r="N359"/>
  <c r="A360"/>
  <c r="B360"/>
  <c r="C360"/>
  <c r="D360"/>
  <c r="E360"/>
  <c r="F360"/>
  <c r="G360"/>
  <c r="H360"/>
  <c r="I360"/>
  <c r="J360"/>
  <c r="K360"/>
  <c r="L360"/>
  <c r="M360"/>
  <c r="N360"/>
  <c r="A361"/>
  <c r="B361"/>
  <c r="C361"/>
  <c r="D361"/>
  <c r="E361"/>
  <c r="F361"/>
  <c r="G361"/>
  <c r="H361"/>
  <c r="I361"/>
  <c r="J361"/>
  <c r="K361"/>
  <c r="L361"/>
  <c r="M361"/>
  <c r="N361"/>
  <c r="A362"/>
  <c r="B362"/>
  <c r="C362"/>
  <c r="D362"/>
  <c r="E362"/>
  <c r="F362"/>
  <c r="G362"/>
  <c r="H362"/>
  <c r="I362"/>
  <c r="J362"/>
  <c r="K362"/>
  <c r="L362"/>
  <c r="M362"/>
  <c r="N362"/>
  <c r="A363"/>
  <c r="B363"/>
  <c r="C363"/>
  <c r="D363"/>
  <c r="E363"/>
  <c r="F363"/>
  <c r="G363"/>
  <c r="H363"/>
  <c r="I363"/>
  <c r="J363"/>
  <c r="K363"/>
  <c r="L363"/>
  <c r="M363"/>
  <c r="N363"/>
  <c r="A364"/>
  <c r="B364"/>
  <c r="C364"/>
  <c r="D364"/>
  <c r="E364"/>
  <c r="F364"/>
  <c r="G364"/>
  <c r="H364"/>
  <c r="I364"/>
  <c r="J364"/>
  <c r="K364"/>
  <c r="L364"/>
  <c r="M364"/>
  <c r="N364"/>
  <c r="A365"/>
  <c r="B365"/>
  <c r="C365"/>
  <c r="D365"/>
  <c r="E365"/>
  <c r="F365"/>
  <c r="G365"/>
  <c r="H365"/>
  <c r="I365"/>
  <c r="J365"/>
  <c r="K365"/>
  <c r="L365"/>
  <c r="M365"/>
  <c r="N365"/>
  <c r="A366"/>
  <c r="B366"/>
  <c r="C366"/>
  <c r="D366"/>
  <c r="E366"/>
  <c r="F366"/>
  <c r="G366"/>
  <c r="H366"/>
  <c r="I366"/>
  <c r="J366"/>
  <c r="K366"/>
  <c r="L366"/>
  <c r="M366"/>
  <c r="N366"/>
  <c r="A367"/>
  <c r="B367"/>
  <c r="C367"/>
  <c r="D367"/>
  <c r="E367"/>
  <c r="F367"/>
  <c r="G367"/>
  <c r="H367"/>
  <c r="I367"/>
  <c r="J367"/>
  <c r="K367"/>
  <c r="L367"/>
  <c r="M367"/>
  <c r="N367"/>
  <c r="A368"/>
  <c r="B368"/>
  <c r="C368"/>
  <c r="D368"/>
  <c r="E368"/>
  <c r="F368"/>
  <c r="G368"/>
  <c r="H368"/>
  <c r="I368"/>
  <c r="J368"/>
  <c r="K368"/>
  <c r="L368"/>
  <c r="M368"/>
  <c r="N368"/>
  <c r="A369"/>
  <c r="B369"/>
  <c r="C369"/>
  <c r="D369"/>
  <c r="E369"/>
  <c r="F369"/>
  <c r="G369"/>
  <c r="H369"/>
  <c r="I369"/>
  <c r="J369"/>
  <c r="K369"/>
  <c r="L369"/>
  <c r="M369"/>
  <c r="N369"/>
  <c r="A370"/>
  <c r="B370"/>
  <c r="C370"/>
  <c r="D370"/>
  <c r="E370"/>
  <c r="F370"/>
  <c r="G370"/>
  <c r="H370"/>
  <c r="I370"/>
  <c r="J370"/>
  <c r="K370"/>
  <c r="L370"/>
  <c r="M370"/>
  <c r="N370"/>
  <c r="A371"/>
  <c r="B371"/>
  <c r="C371"/>
  <c r="D371"/>
  <c r="E371"/>
  <c r="F371"/>
  <c r="G371"/>
  <c r="H371"/>
  <c r="I371"/>
  <c r="J371"/>
  <c r="K371"/>
  <c r="L371"/>
  <c r="M371"/>
  <c r="N371"/>
  <c r="A372"/>
  <c r="B372"/>
  <c r="C372"/>
  <c r="D372"/>
  <c r="E372"/>
  <c r="F372"/>
  <c r="G372"/>
  <c r="H372"/>
  <c r="I372"/>
  <c r="J372"/>
  <c r="K372"/>
  <c r="L372"/>
  <c r="M372"/>
  <c r="N372"/>
  <c r="A373"/>
  <c r="B373"/>
  <c r="C373"/>
  <c r="D373"/>
  <c r="E373"/>
  <c r="F373"/>
  <c r="G373"/>
  <c r="H373"/>
  <c r="I373"/>
  <c r="J373"/>
  <c r="K373"/>
  <c r="L373"/>
  <c r="M373"/>
  <c r="N373"/>
  <c r="A374"/>
  <c r="B374"/>
  <c r="C374"/>
  <c r="D374"/>
  <c r="E374"/>
  <c r="F374"/>
  <c r="G374"/>
  <c r="H374"/>
  <c r="I374"/>
  <c r="J374"/>
  <c r="K374"/>
  <c r="L374"/>
  <c r="M374"/>
  <c r="N374"/>
  <c r="A375"/>
  <c r="B375"/>
  <c r="C375"/>
  <c r="D375"/>
  <c r="E375"/>
  <c r="F375"/>
  <c r="G375"/>
  <c r="H375"/>
  <c r="I375"/>
  <c r="J375"/>
  <c r="K375"/>
  <c r="L375"/>
  <c r="M375"/>
  <c r="N375"/>
  <c r="A376"/>
  <c r="B376"/>
  <c r="C376"/>
  <c r="D376"/>
  <c r="E376"/>
  <c r="F376"/>
  <c r="G376"/>
  <c r="H376"/>
  <c r="I376"/>
  <c r="J376"/>
  <c r="K376"/>
  <c r="L376"/>
  <c r="M376"/>
  <c r="N376"/>
  <c r="A377"/>
  <c r="B377"/>
  <c r="C377"/>
  <c r="D377"/>
  <c r="E377"/>
  <c r="F377"/>
  <c r="G377"/>
  <c r="H377"/>
  <c r="I377"/>
  <c r="J377"/>
  <c r="K377"/>
  <c r="L377"/>
  <c r="M377"/>
  <c r="N377"/>
  <c r="A378"/>
  <c r="B378"/>
  <c r="C378"/>
  <c r="D378"/>
  <c r="E378"/>
  <c r="F378"/>
  <c r="G378"/>
  <c r="H378"/>
  <c r="I378"/>
  <c r="J378"/>
  <c r="K378"/>
  <c r="L378"/>
  <c r="M378"/>
  <c r="N378"/>
  <c r="A379"/>
  <c r="B379"/>
  <c r="C379"/>
  <c r="D379"/>
  <c r="E379"/>
  <c r="F379"/>
  <c r="G379"/>
  <c r="H379"/>
  <c r="I379"/>
  <c r="J379"/>
  <c r="K379"/>
  <c r="L379"/>
  <c r="M379"/>
  <c r="N379"/>
  <c r="A380"/>
  <c r="B380"/>
  <c r="C380"/>
  <c r="D380"/>
  <c r="E380"/>
  <c r="F380"/>
  <c r="G380"/>
  <c r="H380"/>
  <c r="I380"/>
  <c r="J380"/>
  <c r="K380"/>
  <c r="L380"/>
  <c r="M380"/>
  <c r="A381"/>
  <c r="B381"/>
  <c r="C381"/>
  <c r="D381"/>
  <c r="E381"/>
  <c r="F381"/>
  <c r="G381"/>
  <c r="H381"/>
  <c r="I381"/>
  <c r="J381"/>
  <c r="K381"/>
  <c r="L381"/>
  <c r="M381"/>
  <c r="N381"/>
  <c r="A382"/>
  <c r="B382"/>
  <c r="C382"/>
  <c r="D382"/>
  <c r="E382"/>
  <c r="F382"/>
  <c r="G382"/>
  <c r="H382"/>
  <c r="I382"/>
  <c r="J382"/>
  <c r="K382"/>
  <c r="L382"/>
  <c r="M382"/>
  <c r="N382"/>
  <c r="A383"/>
  <c r="B383"/>
  <c r="C383"/>
  <c r="D383"/>
  <c r="E383"/>
  <c r="F383"/>
  <c r="G383"/>
  <c r="H383"/>
  <c r="I383"/>
  <c r="J383"/>
  <c r="K383"/>
  <c r="L383"/>
  <c r="M383"/>
  <c r="N383"/>
  <c r="A384"/>
  <c r="B384"/>
  <c r="C384"/>
  <c r="D384"/>
  <c r="E384"/>
  <c r="F384"/>
  <c r="G384"/>
  <c r="H384"/>
  <c r="I384"/>
  <c r="J384"/>
  <c r="K384"/>
  <c r="L384"/>
  <c r="M384"/>
  <c r="N384"/>
  <c r="A385"/>
  <c r="B385"/>
  <c r="C385"/>
  <c r="D385"/>
  <c r="E385"/>
  <c r="F385"/>
  <c r="G385"/>
  <c r="H385"/>
  <c r="I385"/>
  <c r="J385"/>
  <c r="K385"/>
  <c r="L385"/>
  <c r="M385"/>
  <c r="A386"/>
  <c r="B386"/>
  <c r="C386"/>
  <c r="D386"/>
  <c r="E386"/>
  <c r="F386"/>
  <c r="G386"/>
  <c r="H386"/>
  <c r="I386"/>
  <c r="J386"/>
  <c r="K386"/>
  <c r="L386"/>
  <c r="M386"/>
  <c r="N386"/>
  <c r="A387"/>
  <c r="B387"/>
  <c r="C387"/>
  <c r="D387"/>
  <c r="E387"/>
  <c r="F387"/>
  <c r="G387"/>
  <c r="H387"/>
  <c r="I387"/>
  <c r="J387"/>
  <c r="K387"/>
  <c r="L387"/>
  <c r="M387"/>
  <c r="N387"/>
  <c r="A388"/>
  <c r="B388"/>
  <c r="C388"/>
  <c r="D388"/>
  <c r="E388"/>
  <c r="F388"/>
  <c r="G388"/>
  <c r="H388"/>
  <c r="I388"/>
  <c r="J388"/>
  <c r="K388"/>
  <c r="L388"/>
  <c r="M388"/>
  <c r="N388"/>
  <c r="A389"/>
  <c r="B389"/>
  <c r="C389"/>
  <c r="D389"/>
  <c r="E389"/>
  <c r="F389"/>
  <c r="G389"/>
  <c r="H389"/>
  <c r="I389"/>
  <c r="J389"/>
  <c r="K389"/>
  <c r="L389"/>
  <c r="M389"/>
  <c r="A390"/>
  <c r="B390"/>
  <c r="C390"/>
  <c r="D390"/>
  <c r="E390"/>
  <c r="F390"/>
  <c r="G390"/>
  <c r="H390"/>
  <c r="I390"/>
  <c r="J390"/>
  <c r="K390"/>
  <c r="L390"/>
  <c r="M390"/>
  <c r="N390"/>
  <c r="A391"/>
  <c r="B391"/>
  <c r="C391"/>
  <c r="D391"/>
  <c r="E391"/>
  <c r="F391"/>
  <c r="G391"/>
  <c r="H391"/>
  <c r="I391"/>
  <c r="J391"/>
  <c r="K391"/>
  <c r="L391"/>
  <c r="M391"/>
  <c r="N391"/>
  <c r="A392"/>
  <c r="B392"/>
  <c r="C392"/>
  <c r="D392"/>
  <c r="E392"/>
  <c r="F392"/>
  <c r="G392"/>
  <c r="H392"/>
  <c r="I392"/>
  <c r="J392"/>
  <c r="K392"/>
  <c r="L392"/>
  <c r="M392"/>
  <c r="A393"/>
  <c r="B393"/>
  <c r="C393"/>
  <c r="D393"/>
  <c r="E393"/>
  <c r="F393"/>
  <c r="G393"/>
  <c r="H393"/>
  <c r="I393"/>
  <c r="J393"/>
  <c r="K393"/>
  <c r="L393"/>
  <c r="M393"/>
  <c r="N393"/>
  <c r="A394"/>
  <c r="B394"/>
  <c r="C394"/>
  <c r="D394"/>
  <c r="E394"/>
  <c r="F394"/>
  <c r="G394"/>
  <c r="H394"/>
  <c r="I394"/>
  <c r="J394"/>
  <c r="K394"/>
  <c r="L394"/>
  <c r="M394"/>
  <c r="N394"/>
  <c r="A395"/>
  <c r="B395"/>
  <c r="C395"/>
  <c r="D395"/>
  <c r="E395"/>
  <c r="F395"/>
  <c r="G395"/>
  <c r="H395"/>
  <c r="I395"/>
  <c r="J395"/>
  <c r="K395"/>
  <c r="L395"/>
  <c r="M395"/>
  <c r="A396"/>
  <c r="B396"/>
  <c r="C396"/>
  <c r="D396"/>
  <c r="E396"/>
  <c r="F396"/>
  <c r="G396"/>
  <c r="H396"/>
  <c r="I396"/>
  <c r="J396"/>
  <c r="K396"/>
  <c r="L396"/>
  <c r="M396"/>
  <c r="A397"/>
  <c r="B397"/>
  <c r="C397"/>
  <c r="D397"/>
  <c r="E397"/>
  <c r="F397"/>
  <c r="G397"/>
  <c r="H397"/>
  <c r="I397"/>
  <c r="J397"/>
  <c r="K397"/>
  <c r="L397"/>
  <c r="M397"/>
  <c r="N397"/>
  <c r="A398"/>
  <c r="B398"/>
  <c r="C398"/>
  <c r="D398"/>
  <c r="E398"/>
  <c r="F398"/>
  <c r="G398"/>
  <c r="H398"/>
  <c r="I398"/>
  <c r="J398"/>
  <c r="K398"/>
  <c r="L398"/>
  <c r="M398"/>
  <c r="N398"/>
  <c r="A399"/>
  <c r="B399"/>
  <c r="C399"/>
  <c r="D399"/>
  <c r="E399"/>
  <c r="F399"/>
  <c r="G399"/>
  <c r="H399"/>
  <c r="I399"/>
  <c r="J399"/>
  <c r="K399"/>
  <c r="L399"/>
  <c r="M399"/>
  <c r="N399"/>
  <c r="A400"/>
  <c r="B400"/>
  <c r="C400"/>
  <c r="D400"/>
  <c r="E400"/>
  <c r="F400"/>
  <c r="G400"/>
  <c r="H400"/>
  <c r="I400"/>
  <c r="J400"/>
  <c r="K400"/>
  <c r="L400"/>
  <c r="M400"/>
  <c r="N400"/>
  <c r="A401"/>
  <c r="B401"/>
  <c r="C401"/>
  <c r="D401"/>
  <c r="E401"/>
  <c r="F401"/>
  <c r="G401"/>
  <c r="H401"/>
  <c r="I401"/>
  <c r="J401"/>
  <c r="K401"/>
  <c r="L401"/>
  <c r="M401"/>
  <c r="A402"/>
  <c r="B402"/>
  <c r="C402"/>
  <c r="D402"/>
  <c r="E402"/>
  <c r="F402"/>
  <c r="G402"/>
  <c r="H402"/>
  <c r="I402"/>
  <c r="J402"/>
  <c r="K402"/>
  <c r="L402"/>
  <c r="M402"/>
  <c r="A403"/>
  <c r="B403"/>
  <c r="C403"/>
  <c r="D403"/>
  <c r="E403"/>
  <c r="F403"/>
  <c r="G403"/>
  <c r="H403"/>
  <c r="I403"/>
  <c r="J403"/>
  <c r="K403"/>
  <c r="L403"/>
  <c r="M403"/>
  <c r="A404"/>
  <c r="B404"/>
  <c r="C404"/>
  <c r="D404"/>
  <c r="E404"/>
  <c r="F404"/>
  <c r="G404"/>
  <c r="H404"/>
  <c r="I404"/>
  <c r="J404"/>
  <c r="K404"/>
  <c r="L404"/>
  <c r="M404"/>
  <c r="N404"/>
  <c r="A405"/>
  <c r="B405"/>
  <c r="C405"/>
  <c r="D405"/>
  <c r="E405"/>
  <c r="F405"/>
  <c r="G405"/>
  <c r="H405"/>
  <c r="I405"/>
  <c r="J405"/>
  <c r="K405"/>
  <c r="L405"/>
  <c r="M405"/>
  <c r="N405"/>
  <c r="A406"/>
  <c r="B406"/>
  <c r="C406"/>
  <c r="D406"/>
  <c r="E406"/>
  <c r="F406"/>
  <c r="G406"/>
  <c r="H406"/>
  <c r="I406"/>
  <c r="J406"/>
  <c r="K406"/>
  <c r="L406"/>
  <c r="M406"/>
  <c r="A407"/>
  <c r="B407"/>
  <c r="C407"/>
  <c r="D407"/>
  <c r="E407"/>
  <c r="F407"/>
  <c r="G407"/>
  <c r="H407"/>
  <c r="I407"/>
  <c r="J407"/>
  <c r="K407"/>
  <c r="L407"/>
  <c r="M407"/>
  <c r="N407"/>
  <c r="A408"/>
  <c r="B408"/>
  <c r="C408"/>
  <c r="D408"/>
  <c r="E408"/>
  <c r="F408"/>
  <c r="G408"/>
  <c r="H408"/>
  <c r="I408"/>
  <c r="J408"/>
  <c r="K408"/>
  <c r="L408"/>
  <c r="M408"/>
  <c r="N408"/>
  <c r="A409"/>
  <c r="B409"/>
  <c r="C409"/>
  <c r="D409"/>
  <c r="E409"/>
  <c r="F409"/>
  <c r="G409"/>
  <c r="H409"/>
  <c r="I409"/>
  <c r="J409"/>
  <c r="K409"/>
  <c r="L409"/>
  <c r="M409"/>
  <c r="N409"/>
  <c r="A410"/>
  <c r="B410"/>
  <c r="C410"/>
  <c r="D410"/>
  <c r="E410"/>
  <c r="F410"/>
  <c r="G410"/>
  <c r="H410"/>
  <c r="I410"/>
  <c r="J410"/>
  <c r="K410"/>
  <c r="L410"/>
  <c r="M410"/>
  <c r="A411"/>
  <c r="B411"/>
  <c r="C411"/>
  <c r="D411"/>
  <c r="E411"/>
  <c r="F411"/>
  <c r="G411"/>
  <c r="H411"/>
  <c r="I411"/>
  <c r="J411"/>
  <c r="K411"/>
  <c r="L411"/>
  <c r="M411"/>
  <c r="N411"/>
  <c r="A412"/>
  <c r="B412"/>
  <c r="C412"/>
  <c r="D412"/>
  <c r="E412"/>
  <c r="F412"/>
  <c r="G412"/>
  <c r="H412"/>
  <c r="I412"/>
  <c r="J412"/>
  <c r="K412"/>
  <c r="L412"/>
  <c r="M412"/>
  <c r="N412"/>
  <c r="A413"/>
  <c r="B413"/>
  <c r="C413"/>
  <c r="D413"/>
  <c r="E413"/>
  <c r="F413"/>
  <c r="G413"/>
  <c r="H413"/>
  <c r="I413"/>
  <c r="J413"/>
  <c r="K413"/>
  <c r="L413"/>
  <c r="M413"/>
  <c r="N413"/>
  <c r="A414"/>
  <c r="B414"/>
  <c r="C414"/>
  <c r="D414"/>
  <c r="E414"/>
  <c r="F414"/>
  <c r="G414"/>
  <c r="H414"/>
  <c r="I414"/>
  <c r="J414"/>
  <c r="K414"/>
  <c r="L414"/>
  <c r="M414"/>
  <c r="A415"/>
  <c r="B415"/>
  <c r="C415"/>
  <c r="D415"/>
  <c r="E415"/>
  <c r="F415"/>
  <c r="G415"/>
  <c r="H415"/>
  <c r="I415"/>
  <c r="J415"/>
  <c r="K415"/>
  <c r="L415"/>
  <c r="M415"/>
  <c r="A416"/>
  <c r="B416"/>
  <c r="C416"/>
  <c r="D416"/>
  <c r="E416"/>
  <c r="F416"/>
  <c r="G416"/>
  <c r="H416"/>
  <c r="I416"/>
  <c r="J416"/>
  <c r="K416"/>
  <c r="L416"/>
  <c r="M416"/>
  <c r="A417"/>
  <c r="B417"/>
  <c r="C417"/>
  <c r="D417"/>
  <c r="E417"/>
  <c r="F417"/>
  <c r="G417"/>
  <c r="H417"/>
  <c r="I417"/>
  <c r="J417"/>
  <c r="K417"/>
  <c r="L417"/>
  <c r="M417"/>
  <c r="A418"/>
  <c r="B418"/>
  <c r="C418"/>
  <c r="D418"/>
  <c r="E418"/>
  <c r="F418"/>
  <c r="G418"/>
  <c r="H418"/>
  <c r="I418"/>
  <c r="J418"/>
  <c r="K418"/>
  <c r="L418"/>
  <c r="M418"/>
  <c r="N418"/>
  <c r="A419"/>
  <c r="B419"/>
  <c r="C419"/>
  <c r="D419"/>
  <c r="E419"/>
  <c r="F419"/>
  <c r="G419"/>
  <c r="H419"/>
  <c r="I419"/>
  <c r="J419"/>
  <c r="K419"/>
  <c r="L419"/>
  <c r="M419"/>
  <c r="N419"/>
  <c r="A420"/>
  <c r="B420"/>
  <c r="C420"/>
  <c r="D420"/>
  <c r="E420"/>
  <c r="F420"/>
  <c r="G420"/>
  <c r="H420"/>
  <c r="I420"/>
  <c r="J420"/>
  <c r="K420"/>
  <c r="L420"/>
  <c r="M420"/>
  <c r="N420"/>
  <c r="A421"/>
  <c r="B421"/>
  <c r="C421"/>
  <c r="D421"/>
  <c r="E421"/>
  <c r="F421"/>
  <c r="G421"/>
  <c r="H421"/>
  <c r="I421"/>
  <c r="J421"/>
  <c r="K421"/>
  <c r="L421"/>
  <c r="M421"/>
  <c r="A422"/>
  <c r="B422"/>
  <c r="C422"/>
  <c r="D422"/>
  <c r="E422"/>
  <c r="F422"/>
  <c r="G422"/>
  <c r="H422"/>
  <c r="I422"/>
  <c r="J422"/>
  <c r="K422"/>
  <c r="L422"/>
  <c r="M422"/>
  <c r="A423"/>
  <c r="B423"/>
  <c r="C423"/>
  <c r="D423"/>
  <c r="E423"/>
  <c r="F423"/>
  <c r="G423"/>
  <c r="H423"/>
  <c r="I423"/>
  <c r="J423"/>
  <c r="K423"/>
  <c r="L423"/>
  <c r="M423"/>
  <c r="A424"/>
  <c r="B424"/>
  <c r="C424"/>
  <c r="D424"/>
  <c r="E424"/>
  <c r="F424"/>
  <c r="G424"/>
  <c r="H424"/>
  <c r="I424"/>
  <c r="J424"/>
  <c r="K424"/>
  <c r="L424"/>
  <c r="M424"/>
  <c r="A425"/>
  <c r="B425"/>
  <c r="C425"/>
  <c r="D425"/>
  <c r="E425"/>
  <c r="F425"/>
  <c r="G425"/>
  <c r="H425"/>
  <c r="I425"/>
  <c r="J425"/>
  <c r="K425"/>
  <c r="L425"/>
  <c r="M425"/>
  <c r="N425"/>
  <c r="A426"/>
  <c r="B426"/>
  <c r="C426"/>
  <c r="D426"/>
  <c r="E426"/>
  <c r="F426"/>
  <c r="G426"/>
  <c r="H426"/>
  <c r="I426"/>
  <c r="J426"/>
  <c r="K426"/>
  <c r="L426"/>
  <c r="M426"/>
  <c r="N426"/>
  <c r="A427"/>
  <c r="B427"/>
  <c r="C427"/>
  <c r="D427"/>
  <c r="E427"/>
  <c r="F427"/>
  <c r="G427"/>
  <c r="H427"/>
  <c r="I427"/>
  <c r="J427"/>
  <c r="K427"/>
  <c r="L427"/>
  <c r="M427"/>
  <c r="A428"/>
  <c r="B428"/>
  <c r="C428"/>
  <c r="D428"/>
  <c r="E428"/>
  <c r="F428"/>
  <c r="G428"/>
  <c r="H428"/>
  <c r="I428"/>
  <c r="J428"/>
  <c r="K428"/>
  <c r="L428"/>
  <c r="M428"/>
  <c r="A429"/>
  <c r="B429"/>
  <c r="C429"/>
  <c r="D429"/>
  <c r="E429"/>
  <c r="F429"/>
  <c r="G429"/>
  <c r="H429"/>
  <c r="I429"/>
  <c r="J429"/>
  <c r="K429"/>
  <c r="L429"/>
  <c r="M429"/>
  <c r="A430"/>
  <c r="B430"/>
  <c r="C430"/>
  <c r="D430"/>
  <c r="E430"/>
  <c r="F430"/>
  <c r="G430"/>
  <c r="H430"/>
  <c r="I430"/>
  <c r="J430"/>
  <c r="K430"/>
  <c r="L430"/>
  <c r="M430"/>
  <c r="A431"/>
  <c r="B431"/>
  <c r="C431"/>
  <c r="D431"/>
  <c r="E431"/>
  <c r="F431"/>
  <c r="G431"/>
  <c r="H431"/>
  <c r="I431"/>
  <c r="J431"/>
  <c r="K431"/>
  <c r="L431"/>
  <c r="M431"/>
  <c r="A432"/>
  <c r="B432"/>
  <c r="C432"/>
  <c r="D432"/>
  <c r="E432"/>
  <c r="F432"/>
  <c r="G432"/>
  <c r="H432"/>
  <c r="I432"/>
  <c r="J432"/>
  <c r="K432"/>
  <c r="L432"/>
  <c r="M432"/>
  <c r="A433"/>
  <c r="B433"/>
  <c r="C433"/>
  <c r="D433"/>
  <c r="E433"/>
  <c r="F433"/>
  <c r="G433"/>
  <c r="H433"/>
  <c r="I433"/>
  <c r="J433"/>
  <c r="K433"/>
  <c r="L433"/>
  <c r="M433"/>
  <c r="N433"/>
  <c r="A434"/>
  <c r="B434"/>
  <c r="C434"/>
  <c r="D434"/>
  <c r="E434"/>
  <c r="F434"/>
  <c r="G434"/>
  <c r="H434"/>
  <c r="I434"/>
  <c r="J434"/>
  <c r="K434"/>
  <c r="L434"/>
  <c r="M434"/>
  <c r="N434"/>
  <c r="A435"/>
  <c r="B435"/>
  <c r="C435"/>
  <c r="D435"/>
  <c r="E435"/>
  <c r="F435"/>
  <c r="G435"/>
  <c r="H435"/>
  <c r="I435"/>
  <c r="J435"/>
  <c r="K435"/>
  <c r="L435"/>
  <c r="M435"/>
  <c r="N435"/>
  <c r="A436"/>
  <c r="B436"/>
  <c r="C436"/>
  <c r="D436"/>
  <c r="E436"/>
  <c r="F436"/>
  <c r="G436"/>
  <c r="H436"/>
  <c r="I436"/>
  <c r="J436"/>
  <c r="K436"/>
  <c r="L436"/>
  <c r="M436"/>
  <c r="N436"/>
  <c r="A437"/>
  <c r="B437"/>
  <c r="C437"/>
  <c r="D437"/>
  <c r="E437"/>
  <c r="F437"/>
  <c r="G437"/>
  <c r="H437"/>
  <c r="I437"/>
  <c r="J437"/>
  <c r="K437"/>
  <c r="L437"/>
  <c r="M437"/>
  <c r="A438"/>
  <c r="B438"/>
  <c r="C438"/>
  <c r="D438"/>
  <c r="E438"/>
  <c r="F438"/>
  <c r="G438"/>
  <c r="H438"/>
  <c r="I438"/>
  <c r="J438"/>
  <c r="K438"/>
  <c r="L438"/>
  <c r="M438"/>
  <c r="A439"/>
  <c r="B439"/>
  <c r="C439"/>
  <c r="D439"/>
  <c r="E439"/>
  <c r="F439"/>
  <c r="G439"/>
  <c r="H439"/>
  <c r="I439"/>
  <c r="J439"/>
  <c r="K439"/>
  <c r="L439"/>
  <c r="M439"/>
  <c r="A440"/>
  <c r="B440"/>
  <c r="C440"/>
  <c r="D440"/>
  <c r="E440"/>
  <c r="F440"/>
  <c r="G440"/>
  <c r="H440"/>
  <c r="I440"/>
  <c r="J440"/>
  <c r="K440"/>
  <c r="L440"/>
  <c r="M440"/>
  <c r="A441"/>
  <c r="B441"/>
  <c r="C441"/>
  <c r="D441"/>
  <c r="E441"/>
  <c r="F441"/>
  <c r="G441"/>
  <c r="H441"/>
  <c r="I441"/>
  <c r="J441"/>
  <c r="K441"/>
  <c r="L441"/>
  <c r="M441"/>
  <c r="A442"/>
  <c r="B442"/>
  <c r="C442"/>
  <c r="D442"/>
  <c r="E442"/>
  <c r="F442"/>
  <c r="G442"/>
  <c r="H442"/>
  <c r="I442"/>
  <c r="J442"/>
  <c r="K442"/>
  <c r="L442"/>
  <c r="M442"/>
  <c r="A443"/>
  <c r="B443"/>
  <c r="C443"/>
  <c r="D443"/>
  <c r="E443"/>
  <c r="F443"/>
  <c r="G443"/>
  <c r="H443"/>
  <c r="I443"/>
  <c r="J443"/>
  <c r="K443"/>
  <c r="L443"/>
  <c r="M443"/>
  <c r="A444"/>
  <c r="B444"/>
  <c r="C444"/>
  <c r="D444"/>
  <c r="E444"/>
  <c r="F444"/>
  <c r="G444"/>
  <c r="H444"/>
  <c r="I444"/>
  <c r="J444"/>
  <c r="K444"/>
  <c r="L444"/>
  <c r="M444"/>
  <c r="A445"/>
  <c r="B445"/>
  <c r="C445"/>
  <c r="D445"/>
  <c r="E445"/>
  <c r="F445"/>
  <c r="G445"/>
  <c r="H445"/>
  <c r="I445"/>
  <c r="J445"/>
  <c r="K445"/>
  <c r="L445"/>
  <c r="M445"/>
  <c r="A446"/>
  <c r="B446"/>
  <c r="C446"/>
  <c r="D446"/>
  <c r="E446"/>
  <c r="F446"/>
  <c r="G446"/>
  <c r="H446"/>
  <c r="I446"/>
  <c r="J446"/>
  <c r="K446"/>
  <c r="L446"/>
  <c r="M446"/>
  <c r="N446"/>
  <c r="A447"/>
  <c r="B447"/>
  <c r="C447"/>
  <c r="D447"/>
  <c r="E447"/>
  <c r="F447"/>
  <c r="G447"/>
  <c r="H447"/>
  <c r="I447"/>
  <c r="J447"/>
  <c r="K447"/>
  <c r="L447"/>
  <c r="M447"/>
  <c r="N447"/>
  <c r="A448"/>
  <c r="B448"/>
  <c r="C448"/>
  <c r="D448"/>
  <c r="E448"/>
  <c r="F448"/>
  <c r="G448"/>
  <c r="H448"/>
  <c r="I448"/>
  <c r="J448"/>
  <c r="K448"/>
  <c r="L448"/>
  <c r="M448"/>
  <c r="N448"/>
  <c r="A449"/>
  <c r="B449"/>
  <c r="C449"/>
  <c r="D449"/>
  <c r="E449"/>
  <c r="F449"/>
  <c r="G449"/>
  <c r="H449"/>
  <c r="I449"/>
  <c r="J449"/>
  <c r="K449"/>
  <c r="L449"/>
  <c r="M449"/>
  <c r="N449"/>
  <c r="A450"/>
  <c r="B450"/>
  <c r="C450"/>
  <c r="D450"/>
  <c r="E450"/>
  <c r="F450"/>
  <c r="G450"/>
  <c r="H450"/>
  <c r="I450"/>
  <c r="J450"/>
  <c r="K450"/>
  <c r="L450"/>
  <c r="M450"/>
  <c r="N450"/>
  <c r="A451"/>
  <c r="B451"/>
  <c r="C451"/>
  <c r="D451"/>
  <c r="E451"/>
  <c r="F451"/>
  <c r="G451"/>
  <c r="H451"/>
  <c r="I451"/>
  <c r="J451"/>
  <c r="K451"/>
  <c r="L451"/>
  <c r="M451"/>
  <c r="N451"/>
  <c r="A452"/>
  <c r="B452"/>
  <c r="C452"/>
  <c r="D452"/>
  <c r="E452"/>
  <c r="F452"/>
  <c r="G452"/>
  <c r="H452"/>
  <c r="I452"/>
  <c r="J452"/>
  <c r="K452"/>
  <c r="L452"/>
  <c r="M452"/>
  <c r="N452"/>
  <c r="A453"/>
  <c r="B453"/>
  <c r="C453"/>
  <c r="D453"/>
  <c r="E453"/>
  <c r="F453"/>
  <c r="G453"/>
  <c r="H453"/>
  <c r="I453"/>
  <c r="J453"/>
  <c r="K453"/>
  <c r="L453"/>
  <c r="M453"/>
  <c r="N453"/>
  <c r="A454"/>
  <c r="B454"/>
  <c r="C454"/>
  <c r="D454"/>
  <c r="E454"/>
  <c r="F454"/>
  <c r="G454"/>
  <c r="H454"/>
  <c r="I454"/>
  <c r="J454"/>
  <c r="K454"/>
  <c r="L454"/>
  <c r="M454"/>
  <c r="N454"/>
  <c r="A455"/>
  <c r="B455"/>
  <c r="C455"/>
  <c r="D455"/>
  <c r="E455"/>
  <c r="F455"/>
  <c r="G455"/>
  <c r="H455"/>
  <c r="I455"/>
  <c r="J455"/>
  <c r="K455"/>
  <c r="L455"/>
  <c r="M455"/>
  <c r="N455"/>
  <c r="A456"/>
  <c r="B456"/>
  <c r="C456"/>
  <c r="D456"/>
  <c r="E456"/>
  <c r="F456"/>
  <c r="G456"/>
  <c r="H456"/>
  <c r="I456"/>
  <c r="J456"/>
  <c r="K456"/>
  <c r="L456"/>
  <c r="M456"/>
  <c r="N456"/>
  <c r="A457"/>
  <c r="B457"/>
  <c r="C457"/>
  <c r="D457"/>
  <c r="E457"/>
  <c r="F457"/>
  <c r="G457"/>
  <c r="H457"/>
  <c r="I457"/>
  <c r="J457"/>
  <c r="K457"/>
  <c r="L457"/>
  <c r="M457"/>
  <c r="N457"/>
  <c r="A458"/>
  <c r="B458"/>
  <c r="C458"/>
  <c r="D458"/>
  <c r="E458"/>
  <c r="F458"/>
  <c r="G458"/>
  <c r="H458"/>
  <c r="I458"/>
  <c r="J458"/>
  <c r="K458"/>
  <c r="L458"/>
  <c r="M458"/>
  <c r="A459"/>
  <c r="B459"/>
  <c r="C459"/>
  <c r="D459"/>
  <c r="E459"/>
  <c r="F459"/>
  <c r="G459"/>
  <c r="H459"/>
  <c r="I459"/>
  <c r="J459"/>
  <c r="K459"/>
  <c r="L459"/>
  <c r="M459"/>
  <c r="A460"/>
  <c r="B460"/>
  <c r="C460"/>
  <c r="D460"/>
  <c r="E460"/>
  <c r="F460"/>
  <c r="G460"/>
  <c r="H460"/>
  <c r="I460"/>
  <c r="J460"/>
  <c r="K460"/>
  <c r="L460"/>
  <c r="M460"/>
  <c r="N460"/>
  <c r="A461"/>
  <c r="B461"/>
  <c r="C461"/>
  <c r="D461"/>
  <c r="E461"/>
  <c r="F461"/>
  <c r="G461"/>
  <c r="H461"/>
  <c r="I461"/>
  <c r="J461"/>
  <c r="K461"/>
  <c r="L461"/>
  <c r="M461"/>
  <c r="N461"/>
  <c r="A462"/>
  <c r="B462"/>
  <c r="C462"/>
  <c r="D462"/>
  <c r="E462"/>
  <c r="F462"/>
  <c r="G462"/>
  <c r="H462"/>
  <c r="I462"/>
  <c r="J462"/>
  <c r="K462"/>
  <c r="L462"/>
  <c r="M462"/>
  <c r="N462"/>
  <c r="A463"/>
  <c r="B463"/>
  <c r="C463"/>
  <c r="D463"/>
  <c r="E463"/>
  <c r="F463"/>
  <c r="G463"/>
  <c r="H463"/>
  <c r="I463"/>
  <c r="J463"/>
  <c r="K463"/>
  <c r="L463"/>
  <c r="M463"/>
  <c r="N463"/>
  <c r="A464"/>
  <c r="B464"/>
  <c r="C464"/>
  <c r="D464"/>
  <c r="E464"/>
  <c r="F464"/>
  <c r="G464"/>
  <c r="H464"/>
  <c r="I464"/>
  <c r="J464"/>
  <c r="K464"/>
  <c r="L464"/>
  <c r="M464"/>
  <c r="A465"/>
  <c r="B465"/>
  <c r="C465"/>
  <c r="D465"/>
  <c r="E465"/>
  <c r="F465"/>
  <c r="G465"/>
  <c r="H465"/>
  <c r="I465"/>
  <c r="J465"/>
  <c r="K465"/>
  <c r="L465"/>
  <c r="M465"/>
  <c r="A466"/>
  <c r="B466"/>
  <c r="C466"/>
  <c r="D466"/>
  <c r="E466"/>
  <c r="F466"/>
  <c r="G466"/>
  <c r="H466"/>
  <c r="I466"/>
  <c r="J466"/>
  <c r="K466"/>
  <c r="L466"/>
  <c r="M466"/>
  <c r="A467"/>
  <c r="B467"/>
  <c r="C467"/>
  <c r="D467"/>
  <c r="E467"/>
  <c r="F467"/>
  <c r="G467"/>
  <c r="H467"/>
  <c r="I467"/>
  <c r="J467"/>
  <c r="K467"/>
  <c r="L467"/>
  <c r="M467"/>
  <c r="A468"/>
  <c r="B468"/>
  <c r="C468"/>
  <c r="D468"/>
  <c r="E468"/>
  <c r="F468"/>
  <c r="G468"/>
  <c r="H468"/>
  <c r="I468"/>
  <c r="J468"/>
  <c r="K468"/>
  <c r="L468"/>
  <c r="M468"/>
  <c r="A469"/>
  <c r="B469"/>
  <c r="C469"/>
  <c r="D469"/>
  <c r="E469"/>
  <c r="F469"/>
  <c r="G469"/>
  <c r="H469"/>
  <c r="I469"/>
  <c r="J469"/>
  <c r="K469"/>
  <c r="L469"/>
  <c r="M469"/>
  <c r="A470"/>
  <c r="B470"/>
  <c r="C470"/>
  <c r="D470"/>
  <c r="E470"/>
  <c r="F470"/>
  <c r="G470"/>
  <c r="H470"/>
  <c r="I470"/>
  <c r="J470"/>
  <c r="K470"/>
  <c r="L470"/>
  <c r="M470"/>
  <c r="A471"/>
  <c r="B471"/>
  <c r="C471"/>
  <c r="D471"/>
  <c r="E471"/>
  <c r="F471"/>
  <c r="G471"/>
  <c r="H471"/>
  <c r="I471"/>
  <c r="J471"/>
  <c r="K471"/>
  <c r="L471"/>
  <c r="M471"/>
  <c r="N471"/>
  <c r="A472"/>
  <c r="B472"/>
  <c r="C472"/>
  <c r="D472"/>
  <c r="E472"/>
  <c r="F472"/>
  <c r="G472"/>
  <c r="H472"/>
  <c r="I472"/>
  <c r="J472"/>
  <c r="K472"/>
  <c r="L472"/>
  <c r="M472"/>
  <c r="A473"/>
  <c r="B473"/>
  <c r="C473"/>
  <c r="D473"/>
  <c r="E473"/>
  <c r="F473"/>
  <c r="G473"/>
  <c r="H473"/>
  <c r="I473"/>
  <c r="J473"/>
  <c r="K473"/>
  <c r="L473"/>
  <c r="M473"/>
  <c r="A474"/>
  <c r="B474"/>
  <c r="C474"/>
  <c r="D474"/>
  <c r="E474"/>
  <c r="F474"/>
  <c r="G474"/>
  <c r="H474"/>
  <c r="I474"/>
  <c r="J474"/>
  <c r="K474"/>
  <c r="L474"/>
  <c r="M474"/>
  <c r="A475"/>
  <c r="B475"/>
  <c r="C475"/>
  <c r="D475"/>
  <c r="E475"/>
  <c r="F475"/>
  <c r="G475"/>
  <c r="H475"/>
  <c r="I475"/>
  <c r="J475"/>
  <c r="K475"/>
  <c r="L475"/>
  <c r="M475"/>
  <c r="A476"/>
  <c r="B476"/>
  <c r="C476"/>
  <c r="D476"/>
  <c r="E476"/>
  <c r="F476"/>
  <c r="G476"/>
  <c r="H476"/>
  <c r="I476"/>
  <c r="J476"/>
  <c r="K476"/>
  <c r="L476"/>
  <c r="M476"/>
  <c r="N476"/>
  <c r="A477"/>
  <c r="B477"/>
  <c r="C477"/>
  <c r="D477"/>
  <c r="E477"/>
  <c r="F477"/>
  <c r="G477"/>
  <c r="H477"/>
  <c r="I477"/>
  <c r="J477"/>
  <c r="K477"/>
  <c r="L477"/>
  <c r="M477"/>
  <c r="A478"/>
  <c r="B478"/>
  <c r="C478"/>
  <c r="D478"/>
  <c r="E478"/>
  <c r="F478"/>
  <c r="G478"/>
  <c r="H478"/>
  <c r="I478"/>
  <c r="J478"/>
  <c r="K478"/>
  <c r="L478"/>
  <c r="M478"/>
  <c r="A479"/>
  <c r="B479"/>
  <c r="C479"/>
  <c r="D479"/>
  <c r="E479"/>
  <c r="F479"/>
  <c r="G479"/>
  <c r="H479"/>
  <c r="I479"/>
  <c r="J479"/>
  <c r="K479"/>
  <c r="L479"/>
  <c r="M479"/>
  <c r="N479"/>
  <c r="A480"/>
  <c r="B480"/>
  <c r="C480"/>
  <c r="D480"/>
  <c r="E480"/>
  <c r="F480"/>
  <c r="G480"/>
  <c r="H480"/>
  <c r="I480"/>
  <c r="J480"/>
  <c r="K480"/>
  <c r="L480"/>
  <c r="M480"/>
  <c r="N480"/>
  <c r="A481"/>
  <c r="B481"/>
  <c r="C481"/>
  <c r="D481"/>
  <c r="E481"/>
  <c r="F481"/>
  <c r="G481"/>
  <c r="H481"/>
  <c r="I481"/>
  <c r="J481"/>
  <c r="K481"/>
  <c r="L481"/>
  <c r="M481"/>
  <c r="N481"/>
  <c r="A482"/>
  <c r="B482"/>
  <c r="C482"/>
  <c r="D482"/>
  <c r="E482"/>
  <c r="F482"/>
  <c r="G482"/>
  <c r="H482"/>
  <c r="I482"/>
  <c r="J482"/>
  <c r="K482"/>
  <c r="L482"/>
  <c r="M482"/>
  <c r="N482"/>
  <c r="A483"/>
  <c r="B483"/>
  <c r="C483"/>
  <c r="D483"/>
  <c r="E483"/>
  <c r="F483"/>
  <c r="G483"/>
  <c r="H483"/>
  <c r="I483"/>
  <c r="J483"/>
  <c r="K483"/>
  <c r="L483"/>
  <c r="M483"/>
  <c r="N483"/>
  <c r="A484"/>
  <c r="B484"/>
  <c r="C484"/>
  <c r="D484"/>
  <c r="E484"/>
  <c r="F484"/>
  <c r="G484"/>
  <c r="H484"/>
  <c r="I484"/>
  <c r="J484"/>
  <c r="K484"/>
  <c r="L484"/>
  <c r="M484"/>
  <c r="N484"/>
  <c r="A485"/>
  <c r="B485"/>
  <c r="C485"/>
  <c r="D485"/>
  <c r="E485"/>
  <c r="F485"/>
  <c r="G485"/>
  <c r="H485"/>
  <c r="I485"/>
  <c r="J485"/>
  <c r="K485"/>
  <c r="L485"/>
  <c r="M485"/>
  <c r="N485"/>
  <c r="A486"/>
  <c r="B486"/>
  <c r="C486"/>
  <c r="D486"/>
  <c r="E486"/>
  <c r="F486"/>
  <c r="G486"/>
  <c r="H486"/>
  <c r="I486"/>
  <c r="J486"/>
  <c r="K486"/>
  <c r="L486"/>
  <c r="M486"/>
  <c r="N486"/>
  <c r="A487"/>
  <c r="B487"/>
  <c r="C487"/>
  <c r="D487"/>
  <c r="E487"/>
  <c r="F487"/>
  <c r="G487"/>
  <c r="H487"/>
  <c r="I487"/>
  <c r="J487"/>
  <c r="K487"/>
  <c r="L487"/>
  <c r="M487"/>
  <c r="N487"/>
  <c r="A488"/>
  <c r="B488"/>
  <c r="C488"/>
  <c r="D488"/>
  <c r="E488"/>
  <c r="F488"/>
  <c r="G488"/>
  <c r="H488"/>
  <c r="I488"/>
  <c r="J488"/>
  <c r="K488"/>
  <c r="L488"/>
  <c r="M488"/>
  <c r="N488"/>
  <c r="A489"/>
  <c r="B489"/>
  <c r="C489"/>
  <c r="D489"/>
  <c r="E489"/>
  <c r="F489"/>
  <c r="G489"/>
  <c r="H489"/>
  <c r="I489"/>
  <c r="J489"/>
  <c r="K489"/>
  <c r="L489"/>
  <c r="M489"/>
  <c r="A490"/>
  <c r="B490"/>
  <c r="C490"/>
  <c r="D490"/>
  <c r="E490"/>
  <c r="F490"/>
  <c r="G490"/>
  <c r="H490"/>
  <c r="I490"/>
  <c r="J490"/>
  <c r="K490"/>
  <c r="L490"/>
  <c r="M490"/>
  <c r="A491"/>
  <c r="B491"/>
  <c r="C491"/>
  <c r="D491"/>
  <c r="E491"/>
  <c r="F491"/>
  <c r="G491"/>
  <c r="H491"/>
  <c r="I491"/>
  <c r="J491"/>
  <c r="K491"/>
  <c r="L491"/>
  <c r="M491"/>
  <c r="N491"/>
  <c r="A492"/>
  <c r="B492"/>
  <c r="C492"/>
  <c r="D492"/>
  <c r="E492"/>
  <c r="F492"/>
  <c r="G492"/>
  <c r="H492"/>
  <c r="I492"/>
  <c r="J492"/>
  <c r="K492"/>
  <c r="L492"/>
  <c r="M492"/>
  <c r="N492"/>
  <c r="A493"/>
  <c r="B493"/>
  <c r="C493"/>
  <c r="D493"/>
  <c r="E493"/>
  <c r="F493"/>
  <c r="G493"/>
  <c r="H493"/>
  <c r="I493"/>
  <c r="J493"/>
  <c r="K493"/>
  <c r="L493"/>
  <c r="M493"/>
  <c r="N493"/>
  <c r="A494"/>
  <c r="B494"/>
  <c r="C494"/>
  <c r="D494"/>
  <c r="E494"/>
  <c r="F494"/>
  <c r="G494"/>
  <c r="H494"/>
  <c r="I494"/>
  <c r="J494"/>
  <c r="K494"/>
  <c r="L494"/>
  <c r="M494"/>
  <c r="A495"/>
  <c r="B495"/>
  <c r="C495"/>
  <c r="D495"/>
  <c r="E495"/>
  <c r="F495"/>
  <c r="G495"/>
  <c r="H495"/>
  <c r="I495"/>
  <c r="J495"/>
  <c r="K495"/>
  <c r="L495"/>
  <c r="M495"/>
  <c r="A496"/>
  <c r="B496"/>
  <c r="C496"/>
  <c r="D496"/>
  <c r="E496"/>
  <c r="F496"/>
  <c r="G496"/>
  <c r="H496"/>
  <c r="I496"/>
  <c r="J496"/>
  <c r="K496"/>
  <c r="L496"/>
  <c r="M496"/>
  <c r="A497"/>
  <c r="B497"/>
  <c r="C497"/>
  <c r="D497"/>
  <c r="E497"/>
  <c r="F497"/>
  <c r="G497"/>
  <c r="H497"/>
  <c r="I497"/>
  <c r="J497"/>
  <c r="K497"/>
  <c r="L497"/>
  <c r="M497"/>
  <c r="A498"/>
  <c r="B498"/>
  <c r="C498"/>
  <c r="D498"/>
  <c r="E498"/>
  <c r="F498"/>
  <c r="G498"/>
  <c r="H498"/>
  <c r="I498"/>
  <c r="J498"/>
  <c r="K498"/>
  <c r="L498"/>
  <c r="M498"/>
  <c r="N498"/>
  <c r="A499"/>
  <c r="B499"/>
  <c r="C499"/>
  <c r="D499"/>
  <c r="E499"/>
  <c r="F499"/>
  <c r="G499"/>
  <c r="H499"/>
  <c r="I499"/>
  <c r="J499"/>
  <c r="K499"/>
  <c r="L499"/>
  <c r="M499"/>
  <c r="N499"/>
  <c r="A500"/>
  <c r="B500"/>
  <c r="C500"/>
  <c r="D500"/>
  <c r="E500"/>
  <c r="F500"/>
  <c r="G500"/>
  <c r="H500"/>
  <c r="I500"/>
  <c r="J500"/>
  <c r="K500"/>
  <c r="L500"/>
  <c r="M500"/>
  <c r="N500"/>
  <c r="A501"/>
  <c r="B501"/>
  <c r="C501"/>
  <c r="D501"/>
  <c r="E501"/>
  <c r="F501"/>
  <c r="G501"/>
  <c r="H501"/>
  <c r="I501"/>
  <c r="J501"/>
  <c r="K501"/>
  <c r="L501"/>
  <c r="M501"/>
  <c r="A502"/>
  <c r="B502"/>
  <c r="C502"/>
  <c r="D502"/>
  <c r="E502"/>
  <c r="F502"/>
  <c r="G502"/>
  <c r="H502"/>
  <c r="I502"/>
  <c r="J502"/>
  <c r="K502"/>
  <c r="L502"/>
  <c r="M502"/>
  <c r="N502"/>
  <c r="A503"/>
  <c r="B503"/>
  <c r="C503"/>
  <c r="D503"/>
  <c r="E503"/>
  <c r="F503"/>
  <c r="G503"/>
  <c r="H503"/>
  <c r="I503"/>
  <c r="J503"/>
  <c r="K503"/>
  <c r="L503"/>
  <c r="M503"/>
  <c r="N503"/>
  <c r="A504"/>
  <c r="B504"/>
  <c r="C504"/>
  <c r="D504"/>
  <c r="E504"/>
  <c r="F504"/>
  <c r="G504"/>
  <c r="H504"/>
  <c r="I504"/>
  <c r="J504"/>
  <c r="K504"/>
  <c r="L504"/>
  <c r="M504"/>
  <c r="A505"/>
  <c r="B505"/>
  <c r="C505"/>
  <c r="D505"/>
  <c r="E505"/>
  <c r="F505"/>
  <c r="G505"/>
  <c r="H505"/>
  <c r="I505"/>
  <c r="J505"/>
  <c r="K505"/>
  <c r="L505"/>
  <c r="M505"/>
  <c r="N505"/>
  <c r="A506"/>
  <c r="B506"/>
  <c r="C506"/>
  <c r="D506"/>
  <c r="E506"/>
  <c r="F506"/>
  <c r="G506"/>
  <c r="H506"/>
  <c r="I506"/>
  <c r="J506"/>
  <c r="K506"/>
  <c r="L506"/>
  <c r="M506"/>
  <c r="N506"/>
  <c r="A507"/>
  <c r="B507"/>
  <c r="C507"/>
  <c r="D507"/>
  <c r="E507"/>
  <c r="F507"/>
  <c r="G507"/>
  <c r="H507"/>
  <c r="I507"/>
  <c r="J507"/>
  <c r="K507"/>
  <c r="L507"/>
  <c r="M507"/>
  <c r="N507"/>
  <c r="A508"/>
  <c r="B508"/>
  <c r="C508"/>
  <c r="D508"/>
  <c r="E508"/>
  <c r="F508"/>
  <c r="G508"/>
  <c r="H508"/>
  <c r="I508"/>
  <c r="J508"/>
  <c r="K508"/>
  <c r="L508"/>
  <c r="M508"/>
  <c r="A509"/>
  <c r="B509"/>
  <c r="C509"/>
  <c r="D509"/>
  <c r="E509"/>
  <c r="F509"/>
  <c r="G509"/>
  <c r="H509"/>
  <c r="I509"/>
  <c r="J509"/>
  <c r="K509"/>
  <c r="L509"/>
  <c r="M509"/>
  <c r="A510"/>
  <c r="B510"/>
  <c r="C510"/>
  <c r="D510"/>
  <c r="E510"/>
  <c r="F510"/>
  <c r="G510"/>
  <c r="H510"/>
  <c r="I510"/>
  <c r="J510"/>
  <c r="K510"/>
  <c r="L510"/>
  <c r="M510"/>
  <c r="A511"/>
  <c r="B511"/>
  <c r="C511"/>
  <c r="D511"/>
  <c r="E511"/>
  <c r="F511"/>
  <c r="G511"/>
  <c r="H511"/>
  <c r="I511"/>
  <c r="J511"/>
  <c r="K511"/>
  <c r="L511"/>
  <c r="M511"/>
  <c r="A512"/>
  <c r="B512"/>
  <c r="C512"/>
  <c r="D512"/>
  <c r="E512"/>
  <c r="F512"/>
  <c r="G512"/>
  <c r="H512"/>
  <c r="I512"/>
  <c r="J512"/>
  <c r="K512"/>
  <c r="L512"/>
  <c r="M512"/>
  <c r="N512"/>
  <c r="A513"/>
  <c r="B513"/>
  <c r="C513"/>
  <c r="D513"/>
  <c r="E513"/>
  <c r="F513"/>
  <c r="G513"/>
  <c r="H513"/>
  <c r="I513"/>
  <c r="J513"/>
  <c r="K513"/>
  <c r="L513"/>
  <c r="M513"/>
  <c r="N513"/>
  <c r="A514"/>
  <c r="B514"/>
  <c r="C514"/>
  <c r="D514"/>
  <c r="E514"/>
  <c r="F514"/>
  <c r="G514"/>
  <c r="H514"/>
  <c r="I514"/>
  <c r="J514"/>
  <c r="K514"/>
  <c r="L514"/>
  <c r="M514"/>
  <c r="N514"/>
  <c r="A515"/>
  <c r="B515"/>
  <c r="C515"/>
  <c r="D515"/>
  <c r="E515"/>
  <c r="F515"/>
  <c r="G515"/>
  <c r="H515"/>
  <c r="I515"/>
  <c r="J515"/>
  <c r="K515"/>
  <c r="L515"/>
  <c r="M515"/>
  <c r="N515"/>
  <c r="A516"/>
  <c r="B516"/>
  <c r="C516"/>
  <c r="D516"/>
  <c r="E516"/>
  <c r="F516"/>
  <c r="G516"/>
  <c r="H516"/>
  <c r="I516"/>
  <c r="J516"/>
  <c r="K516"/>
  <c r="L516"/>
  <c r="M516"/>
  <c r="A517"/>
  <c r="B517"/>
  <c r="C517"/>
  <c r="D517"/>
  <c r="E517"/>
  <c r="F517"/>
  <c r="G517"/>
  <c r="H517"/>
  <c r="I517"/>
  <c r="J517"/>
  <c r="K517"/>
  <c r="L517"/>
  <c r="M517"/>
  <c r="A518"/>
  <c r="B518"/>
  <c r="C518"/>
  <c r="D518"/>
  <c r="E518"/>
  <c r="F518"/>
  <c r="G518"/>
  <c r="H518"/>
  <c r="I518"/>
  <c r="J518"/>
  <c r="K518"/>
  <c r="L518"/>
  <c r="M518"/>
  <c r="A519"/>
  <c r="B519"/>
  <c r="C519"/>
  <c r="D519"/>
  <c r="E519"/>
  <c r="F519"/>
  <c r="G519"/>
  <c r="H519"/>
  <c r="I519"/>
  <c r="J519"/>
  <c r="K519"/>
  <c r="L519"/>
  <c r="M519"/>
  <c r="A520"/>
  <c r="B520"/>
  <c r="C520"/>
  <c r="D520"/>
  <c r="E520"/>
  <c r="F520"/>
  <c r="G520"/>
  <c r="H520"/>
  <c r="I520"/>
  <c r="J520"/>
  <c r="K520"/>
  <c r="L520"/>
  <c r="M520"/>
  <c r="N520"/>
  <c r="A521"/>
  <c r="B521"/>
  <c r="C521"/>
  <c r="D521"/>
  <c r="E521"/>
  <c r="F521"/>
  <c r="G521"/>
  <c r="H521"/>
  <c r="I521"/>
  <c r="J521"/>
  <c r="K521"/>
  <c r="L521"/>
  <c r="M521"/>
  <c r="N521"/>
  <c r="A522"/>
  <c r="B522"/>
  <c r="C522"/>
  <c r="D522"/>
  <c r="E522"/>
  <c r="F522"/>
  <c r="G522"/>
  <c r="H522"/>
  <c r="I522"/>
  <c r="J522"/>
  <c r="K522"/>
  <c r="L522"/>
  <c r="M522"/>
  <c r="N522"/>
  <c r="A523"/>
  <c r="B523"/>
  <c r="C523"/>
  <c r="D523"/>
  <c r="E523"/>
  <c r="F523"/>
  <c r="G523"/>
  <c r="H523"/>
  <c r="I523"/>
  <c r="J523"/>
  <c r="K523"/>
  <c r="L523"/>
  <c r="M523"/>
  <c r="N523"/>
  <c r="A524"/>
  <c r="B524"/>
  <c r="C524"/>
  <c r="D524"/>
  <c r="E524"/>
  <c r="F524"/>
  <c r="G524"/>
  <c r="H524"/>
  <c r="I524"/>
  <c r="J524"/>
  <c r="K524"/>
  <c r="L524"/>
  <c r="M524"/>
  <c r="N524"/>
  <c r="A525"/>
  <c r="B525"/>
  <c r="C525"/>
  <c r="D525"/>
  <c r="E525"/>
  <c r="F525"/>
  <c r="G525"/>
  <c r="H525"/>
  <c r="I525"/>
  <c r="J525"/>
  <c r="K525"/>
  <c r="L525"/>
  <c r="M525"/>
  <c r="N525"/>
  <c r="A526"/>
  <c r="B526"/>
  <c r="C526"/>
  <c r="D526"/>
  <c r="E526"/>
  <c r="F526"/>
  <c r="G526"/>
  <c r="H526"/>
  <c r="I526"/>
  <c r="J526"/>
  <c r="K526"/>
  <c r="L526"/>
  <c r="M526"/>
  <c r="A527"/>
  <c r="B527"/>
  <c r="C527"/>
  <c r="D527"/>
  <c r="E527"/>
  <c r="F527"/>
  <c r="G527"/>
  <c r="H527"/>
  <c r="I527"/>
  <c r="J527"/>
  <c r="K527"/>
  <c r="L527"/>
  <c r="M527"/>
  <c r="N527"/>
  <c r="A528"/>
  <c r="B528"/>
  <c r="C528"/>
  <c r="D528"/>
  <c r="E528"/>
  <c r="F528"/>
  <c r="G528"/>
  <c r="H528"/>
  <c r="I528"/>
  <c r="J528"/>
  <c r="K528"/>
  <c r="L528"/>
  <c r="M528"/>
  <c r="N528"/>
  <c r="A529"/>
  <c r="B529"/>
  <c r="C529"/>
  <c r="D529"/>
  <c r="E529"/>
  <c r="F529"/>
  <c r="G529"/>
  <c r="H529"/>
  <c r="I529"/>
  <c r="J529"/>
  <c r="K529"/>
  <c r="L529"/>
  <c r="M529"/>
  <c r="N529"/>
  <c r="A530"/>
  <c r="B530"/>
  <c r="C530"/>
  <c r="D530"/>
  <c r="E530"/>
  <c r="F530"/>
  <c r="G530"/>
  <c r="H530"/>
  <c r="I530"/>
  <c r="J530"/>
  <c r="K530"/>
  <c r="L530"/>
  <c r="M530"/>
  <c r="N530"/>
  <c r="A531"/>
  <c r="B531"/>
  <c r="C531"/>
  <c r="D531"/>
  <c r="E531"/>
  <c r="F531"/>
  <c r="G531"/>
  <c r="H531"/>
  <c r="I531"/>
  <c r="J531"/>
  <c r="K531"/>
  <c r="L531"/>
  <c r="M531"/>
  <c r="A532"/>
  <c r="B532"/>
  <c r="C532"/>
  <c r="D532"/>
  <c r="E532"/>
  <c r="F532"/>
  <c r="G532"/>
  <c r="H532"/>
  <c r="I532"/>
  <c r="J532"/>
  <c r="K532"/>
  <c r="L532"/>
  <c r="M532"/>
  <c r="N532"/>
  <c r="A533"/>
  <c r="B533"/>
  <c r="C533"/>
  <c r="D533"/>
  <c r="E533"/>
  <c r="F533"/>
  <c r="G533"/>
  <c r="H533"/>
  <c r="I533"/>
  <c r="J533"/>
  <c r="K533"/>
  <c r="L533"/>
  <c r="M533"/>
  <c r="N533"/>
  <c r="A534"/>
  <c r="B534"/>
  <c r="C534"/>
  <c r="D534"/>
  <c r="E534"/>
  <c r="F534"/>
  <c r="G534"/>
  <c r="H534"/>
  <c r="I534"/>
  <c r="J534"/>
  <c r="K534"/>
  <c r="L534"/>
  <c r="M534"/>
  <c r="N534"/>
  <c r="A535"/>
  <c r="B535"/>
  <c r="C535"/>
  <c r="D535"/>
  <c r="E535"/>
  <c r="F535"/>
  <c r="G535"/>
  <c r="H535"/>
  <c r="I535"/>
  <c r="J535"/>
  <c r="K535"/>
  <c r="L535"/>
  <c r="M535"/>
  <c r="N535"/>
  <c r="A536"/>
  <c r="B536"/>
  <c r="C536"/>
  <c r="D536"/>
  <c r="E536"/>
  <c r="F536"/>
  <c r="G536"/>
  <c r="H536"/>
  <c r="I536"/>
  <c r="J536"/>
  <c r="K536"/>
  <c r="L536"/>
  <c r="M536"/>
  <c r="A537"/>
  <c r="B537"/>
  <c r="C537"/>
  <c r="D537"/>
  <c r="E537"/>
  <c r="F537"/>
  <c r="G537"/>
  <c r="H537"/>
  <c r="I537"/>
  <c r="J537"/>
  <c r="K537"/>
  <c r="L537"/>
  <c r="M537"/>
  <c r="N537"/>
  <c r="A538"/>
  <c r="B538"/>
  <c r="C538"/>
  <c r="D538"/>
  <c r="E538"/>
  <c r="F538"/>
  <c r="G538"/>
  <c r="H538"/>
  <c r="I538"/>
  <c r="J538"/>
  <c r="K538"/>
  <c r="L538"/>
  <c r="M538"/>
  <c r="N538"/>
  <c r="A539"/>
  <c r="B539"/>
  <c r="C539"/>
  <c r="D539"/>
  <c r="E539"/>
  <c r="F539"/>
  <c r="G539"/>
  <c r="H539"/>
  <c r="I539"/>
  <c r="J539"/>
  <c r="K539"/>
  <c r="L539"/>
  <c r="M539"/>
  <c r="A540"/>
  <c r="B540"/>
  <c r="C540"/>
  <c r="D540"/>
  <c r="E540"/>
  <c r="F540"/>
  <c r="G540"/>
  <c r="H540"/>
  <c r="I540"/>
  <c r="J540"/>
  <c r="K540"/>
  <c r="L540"/>
  <c r="M540"/>
  <c r="A541"/>
  <c r="B541"/>
  <c r="C541"/>
  <c r="D541"/>
  <c r="E541"/>
  <c r="F541"/>
  <c r="G541"/>
  <c r="H541"/>
  <c r="I541"/>
  <c r="J541"/>
  <c r="K541"/>
  <c r="L541"/>
  <c r="M541"/>
  <c r="N541"/>
  <c r="A542"/>
  <c r="B542"/>
  <c r="C542"/>
  <c r="D542"/>
  <c r="E542"/>
  <c r="F542"/>
  <c r="G542"/>
  <c r="H542"/>
  <c r="I542"/>
  <c r="J542"/>
  <c r="K542"/>
  <c r="L542"/>
  <c r="M542"/>
  <c r="N542"/>
  <c r="A543"/>
  <c r="B543"/>
  <c r="C543"/>
  <c r="D543"/>
  <c r="E543"/>
  <c r="F543"/>
  <c r="G543"/>
  <c r="H543"/>
  <c r="I543"/>
  <c r="J543"/>
  <c r="K543"/>
  <c r="L543"/>
  <c r="M543"/>
  <c r="N543"/>
  <c r="A544"/>
  <c r="B544"/>
  <c r="C544"/>
  <c r="D544"/>
  <c r="E544"/>
  <c r="F544"/>
  <c r="G544"/>
  <c r="H544"/>
  <c r="I544"/>
  <c r="J544"/>
  <c r="K544"/>
  <c r="L544"/>
  <c r="M544"/>
  <c r="N544"/>
  <c r="A545"/>
  <c r="B545"/>
  <c r="C545"/>
  <c r="D545"/>
  <c r="E545"/>
  <c r="F545"/>
  <c r="G545"/>
  <c r="H545"/>
  <c r="I545"/>
  <c r="J545"/>
  <c r="K545"/>
  <c r="L545"/>
  <c r="M545"/>
  <c r="A546"/>
  <c r="B546"/>
  <c r="C546"/>
  <c r="D546"/>
  <c r="E546"/>
  <c r="F546"/>
  <c r="G546"/>
  <c r="H546"/>
  <c r="I546"/>
  <c r="J546"/>
  <c r="K546"/>
  <c r="L546"/>
  <c r="M546"/>
  <c r="A547"/>
  <c r="B547"/>
  <c r="C547"/>
  <c r="D547"/>
  <c r="E547"/>
  <c r="F547"/>
  <c r="G547"/>
  <c r="H547"/>
  <c r="I547"/>
  <c r="J547"/>
  <c r="K547"/>
  <c r="L547"/>
  <c r="M547"/>
  <c r="A548"/>
  <c r="B548"/>
  <c r="C548"/>
  <c r="D548"/>
  <c r="E548"/>
  <c r="F548"/>
  <c r="G548"/>
  <c r="H548"/>
  <c r="I548"/>
  <c r="J548"/>
  <c r="K548"/>
  <c r="L548"/>
  <c r="M548"/>
  <c r="A549"/>
  <c r="B549"/>
  <c r="C549"/>
  <c r="D549"/>
  <c r="E549"/>
  <c r="F549"/>
  <c r="G549"/>
  <c r="H549"/>
  <c r="I549"/>
  <c r="J549"/>
  <c r="K549"/>
  <c r="L549"/>
  <c r="M549"/>
  <c r="A550"/>
  <c r="B550"/>
  <c r="C550"/>
  <c r="D550"/>
  <c r="E550"/>
  <c r="F550"/>
  <c r="G550"/>
  <c r="H550"/>
  <c r="I550"/>
  <c r="J550"/>
  <c r="K550"/>
  <c r="L550"/>
  <c r="M550"/>
  <c r="N550"/>
  <c r="A551"/>
  <c r="B551"/>
  <c r="C551"/>
  <c r="D551"/>
  <c r="E551"/>
  <c r="F551"/>
  <c r="G551"/>
  <c r="H551"/>
  <c r="I551"/>
  <c r="J551"/>
  <c r="K551"/>
  <c r="L551"/>
  <c r="M551"/>
  <c r="A552"/>
  <c r="B552"/>
  <c r="C552"/>
  <c r="D552"/>
  <c r="E552"/>
  <c r="F552"/>
  <c r="G552"/>
  <c r="H552"/>
  <c r="I552"/>
  <c r="J552"/>
  <c r="K552"/>
  <c r="L552"/>
  <c r="M552"/>
  <c r="N552"/>
  <c r="A553"/>
  <c r="B553"/>
  <c r="C553"/>
  <c r="D553"/>
  <c r="E553"/>
  <c r="F553"/>
  <c r="G553"/>
  <c r="H553"/>
  <c r="I553"/>
  <c r="J553"/>
  <c r="K553"/>
  <c r="L553"/>
  <c r="M553"/>
  <c r="A554"/>
  <c r="B554"/>
  <c r="C554"/>
  <c r="D554"/>
  <c r="E554"/>
  <c r="F554"/>
  <c r="G554"/>
  <c r="H554"/>
  <c r="I554"/>
  <c r="J554"/>
  <c r="K554"/>
  <c r="L554"/>
  <c r="M554"/>
  <c r="N554"/>
  <c r="A555"/>
  <c r="B555"/>
  <c r="C555"/>
  <c r="D555"/>
  <c r="E555"/>
  <c r="F555"/>
  <c r="G555"/>
  <c r="H555"/>
  <c r="I555"/>
  <c r="J555"/>
  <c r="K555"/>
  <c r="L555"/>
  <c r="M555"/>
  <c r="A556"/>
  <c r="B556"/>
  <c r="C556"/>
  <c r="D556"/>
  <c r="E556"/>
  <c r="F556"/>
  <c r="G556"/>
  <c r="H556"/>
  <c r="I556"/>
  <c r="J556"/>
  <c r="K556"/>
  <c r="L556"/>
  <c r="M556"/>
  <c r="N556"/>
  <c r="A557"/>
  <c r="B557"/>
  <c r="C557"/>
  <c r="D557"/>
  <c r="E557"/>
  <c r="F557"/>
  <c r="G557"/>
  <c r="H557"/>
  <c r="I557"/>
  <c r="J557"/>
  <c r="K557"/>
  <c r="L557"/>
  <c r="M557"/>
  <c r="N557"/>
  <c r="A558"/>
  <c r="B558"/>
  <c r="C558"/>
  <c r="D558"/>
  <c r="E558"/>
  <c r="F558"/>
  <c r="G558"/>
  <c r="H558"/>
  <c r="I558"/>
  <c r="J558"/>
  <c r="K558"/>
  <c r="L558"/>
  <c r="M558"/>
  <c r="N558"/>
  <c r="A559"/>
  <c r="B559"/>
  <c r="C559"/>
  <c r="D559"/>
  <c r="E559"/>
  <c r="F559"/>
  <c r="G559"/>
  <c r="H559"/>
  <c r="I559"/>
  <c r="J559"/>
  <c r="K559"/>
  <c r="L559"/>
  <c r="M559"/>
  <c r="N559"/>
  <c r="A560"/>
  <c r="B560"/>
  <c r="C560"/>
  <c r="D560"/>
  <c r="E560"/>
  <c r="F560"/>
  <c r="G560"/>
  <c r="H560"/>
  <c r="I560"/>
  <c r="J560"/>
  <c r="K560"/>
  <c r="L560"/>
  <c r="M560"/>
  <c r="N560"/>
  <c r="A561"/>
  <c r="B561"/>
  <c r="C561"/>
  <c r="D561"/>
  <c r="E561"/>
  <c r="F561"/>
  <c r="G561"/>
  <c r="H561"/>
  <c r="I561"/>
  <c r="J561"/>
  <c r="K561"/>
  <c r="L561"/>
  <c r="M561"/>
  <c r="N561"/>
  <c r="A562"/>
  <c r="B562"/>
  <c r="C562"/>
  <c r="D562"/>
  <c r="E562"/>
  <c r="F562"/>
  <c r="G562"/>
  <c r="H562"/>
  <c r="I562"/>
  <c r="J562"/>
  <c r="K562"/>
  <c r="L562"/>
  <c r="M562"/>
  <c r="N562"/>
  <c r="A563"/>
  <c r="B563"/>
  <c r="C563"/>
  <c r="D563"/>
  <c r="E563"/>
  <c r="F563"/>
  <c r="G563"/>
  <c r="H563"/>
  <c r="I563"/>
  <c r="J563"/>
  <c r="K563"/>
  <c r="L563"/>
  <c r="M563"/>
  <c r="N563"/>
  <c r="A564"/>
  <c r="B564"/>
  <c r="C564"/>
  <c r="D564"/>
  <c r="E564"/>
  <c r="F564"/>
  <c r="G564"/>
  <c r="H564"/>
  <c r="I564"/>
  <c r="J564"/>
  <c r="K564"/>
  <c r="L564"/>
  <c r="M564"/>
  <c r="N564"/>
  <c r="A565"/>
  <c r="B565"/>
  <c r="C565"/>
  <c r="D565"/>
  <c r="E565"/>
  <c r="F565"/>
  <c r="G565"/>
  <c r="H565"/>
  <c r="I565"/>
  <c r="J565"/>
  <c r="K565"/>
  <c r="L565"/>
  <c r="M565"/>
  <c r="N565"/>
  <c r="A566"/>
  <c r="B566"/>
  <c r="C566"/>
  <c r="D566"/>
  <c r="E566"/>
  <c r="F566"/>
  <c r="G566"/>
  <c r="H566"/>
  <c r="I566"/>
  <c r="J566"/>
  <c r="K566"/>
  <c r="L566"/>
  <c r="M566"/>
  <c r="N566"/>
  <c r="A567"/>
  <c r="B567"/>
  <c r="C567"/>
  <c r="D567"/>
  <c r="E567"/>
  <c r="F567"/>
  <c r="G567"/>
  <c r="H567"/>
  <c r="I567"/>
  <c r="J567"/>
  <c r="K567"/>
  <c r="L567"/>
  <c r="M567"/>
  <c r="N567"/>
  <c r="A568"/>
  <c r="B568"/>
  <c r="C568"/>
  <c r="D568"/>
  <c r="E568"/>
  <c r="F568"/>
  <c r="G568"/>
  <c r="H568"/>
  <c r="I568"/>
  <c r="J568"/>
  <c r="K568"/>
  <c r="L568"/>
  <c r="M568"/>
  <c r="N568"/>
  <c r="A569"/>
  <c r="B569"/>
  <c r="C569"/>
  <c r="D569"/>
  <c r="E569"/>
  <c r="F569"/>
  <c r="G569"/>
  <c r="H569"/>
  <c r="I569"/>
  <c r="J569"/>
  <c r="K569"/>
  <c r="L569"/>
  <c r="M569"/>
  <c r="N569"/>
  <c r="A570"/>
  <c r="B570"/>
  <c r="C570"/>
  <c r="D570"/>
  <c r="E570"/>
  <c r="F570"/>
  <c r="G570"/>
  <c r="H570"/>
  <c r="I570"/>
  <c r="J570"/>
  <c r="K570"/>
  <c r="L570"/>
  <c r="M570"/>
  <c r="N570"/>
  <c r="A571"/>
  <c r="B571"/>
  <c r="C571"/>
  <c r="D571"/>
  <c r="E571"/>
  <c r="F571"/>
  <c r="G571"/>
  <c r="H571"/>
  <c r="I571"/>
  <c r="J571"/>
  <c r="K571"/>
  <c r="L571"/>
  <c r="M571"/>
  <c r="N571"/>
  <c r="A572"/>
  <c r="B572"/>
  <c r="C572"/>
  <c r="D572"/>
  <c r="E572"/>
  <c r="F572"/>
  <c r="G572"/>
  <c r="H572"/>
  <c r="I572"/>
  <c r="J572"/>
  <c r="K572"/>
  <c r="L572"/>
  <c r="M572"/>
  <c r="N572"/>
  <c r="A573"/>
  <c r="B573"/>
  <c r="C573"/>
  <c r="D573"/>
  <c r="E573"/>
  <c r="F573"/>
  <c r="G573"/>
  <c r="H573"/>
  <c r="I573"/>
  <c r="J573"/>
  <c r="K573"/>
  <c r="L573"/>
  <c r="M573"/>
  <c r="N573"/>
  <c r="A574"/>
  <c r="B574"/>
  <c r="C574"/>
  <c r="D574"/>
  <c r="E574"/>
  <c r="F574"/>
  <c r="G574"/>
  <c r="H574"/>
  <c r="I574"/>
  <c r="J574"/>
  <c r="K574"/>
  <c r="L574"/>
  <c r="M574"/>
  <c r="A575"/>
  <c r="B575"/>
  <c r="C575"/>
  <c r="D575"/>
  <c r="E575"/>
  <c r="F575"/>
  <c r="G575"/>
  <c r="H575"/>
  <c r="I575"/>
  <c r="J575"/>
  <c r="K575"/>
  <c r="L575"/>
  <c r="M575"/>
  <c r="A576"/>
  <c r="B576"/>
  <c r="C576"/>
  <c r="D576"/>
  <c r="E576"/>
  <c r="F576"/>
  <c r="G576"/>
  <c r="H576"/>
  <c r="I576"/>
  <c r="J576"/>
  <c r="K576"/>
  <c r="L576"/>
  <c r="M576"/>
  <c r="A577"/>
  <c r="B577"/>
  <c r="C577"/>
  <c r="D577"/>
  <c r="E577"/>
  <c r="F577"/>
  <c r="G577"/>
  <c r="H577"/>
  <c r="I577"/>
  <c r="J577"/>
  <c r="K577"/>
  <c r="L577"/>
  <c r="M577"/>
  <c r="A578"/>
  <c r="B578"/>
  <c r="C578"/>
  <c r="D578"/>
  <c r="E578"/>
  <c r="F578"/>
  <c r="G578"/>
  <c r="H578"/>
  <c r="I578"/>
  <c r="J578"/>
  <c r="K578"/>
  <c r="L578"/>
  <c r="M578"/>
  <c r="N578"/>
  <c r="A579"/>
  <c r="B579"/>
  <c r="C579"/>
  <c r="D579"/>
  <c r="E579"/>
  <c r="F579"/>
  <c r="G579"/>
  <c r="H579"/>
  <c r="I579"/>
  <c r="J579"/>
  <c r="K579"/>
  <c r="L579"/>
  <c r="M579"/>
  <c r="N579"/>
  <c r="A580"/>
  <c r="B580"/>
  <c r="C580"/>
  <c r="D580"/>
  <c r="E580"/>
  <c r="F580"/>
  <c r="G580"/>
  <c r="H580"/>
  <c r="I580"/>
  <c r="J580"/>
  <c r="K580"/>
  <c r="L580"/>
  <c r="M580"/>
  <c r="N580"/>
  <c r="A581"/>
  <c r="B581"/>
  <c r="C581"/>
  <c r="D581"/>
  <c r="E581"/>
  <c r="F581"/>
  <c r="G581"/>
  <c r="H581"/>
  <c r="I581"/>
  <c r="J581"/>
  <c r="K581"/>
  <c r="L581"/>
  <c r="M581"/>
  <c r="N581"/>
  <c r="A582"/>
  <c r="B582"/>
  <c r="C582"/>
  <c r="D582"/>
  <c r="E582"/>
  <c r="F582"/>
  <c r="G582"/>
  <c r="H582"/>
  <c r="I582"/>
  <c r="J582"/>
  <c r="K582"/>
  <c r="L582"/>
  <c r="M582"/>
  <c r="N582"/>
  <c r="A583"/>
  <c r="B583"/>
  <c r="C583"/>
  <c r="D583"/>
  <c r="E583"/>
  <c r="F583"/>
  <c r="G583"/>
  <c r="H583"/>
  <c r="I583"/>
  <c r="J583"/>
  <c r="K583"/>
  <c r="L583"/>
  <c r="M583"/>
  <c r="N583"/>
  <c r="A584"/>
  <c r="B584"/>
  <c r="C584"/>
  <c r="D584"/>
  <c r="E584"/>
  <c r="F584"/>
  <c r="G584"/>
  <c r="H584"/>
  <c r="I584"/>
  <c r="J584"/>
  <c r="K584"/>
  <c r="L584"/>
  <c r="M584"/>
  <c r="N584"/>
  <c r="A585"/>
  <c r="B585"/>
  <c r="C585"/>
  <c r="D585"/>
  <c r="E585"/>
  <c r="F585"/>
  <c r="G585"/>
  <c r="H585"/>
  <c r="I585"/>
  <c r="J585"/>
  <c r="K585"/>
  <c r="L585"/>
  <c r="M585"/>
  <c r="N585"/>
  <c r="A586"/>
  <c r="B586"/>
  <c r="C586"/>
  <c r="D586"/>
  <c r="E586"/>
  <c r="F586"/>
  <c r="G586"/>
  <c r="H586"/>
  <c r="I586"/>
  <c r="J586"/>
  <c r="K586"/>
  <c r="L586"/>
  <c r="M586"/>
  <c r="N586"/>
  <c r="A587"/>
  <c r="B587"/>
  <c r="C587"/>
  <c r="D587"/>
  <c r="E587"/>
  <c r="F587"/>
  <c r="G587"/>
  <c r="H587"/>
  <c r="I587"/>
  <c r="J587"/>
  <c r="K587"/>
  <c r="L587"/>
  <c r="M587"/>
  <c r="N587"/>
  <c r="A588"/>
  <c r="B588"/>
  <c r="C588"/>
  <c r="D588"/>
  <c r="E588"/>
  <c r="F588"/>
  <c r="G588"/>
  <c r="H588"/>
  <c r="I588"/>
  <c r="J588"/>
  <c r="K588"/>
  <c r="L588"/>
  <c r="M588"/>
  <c r="N588"/>
  <c r="A589"/>
  <c r="B589"/>
  <c r="C589"/>
  <c r="D589"/>
  <c r="E589"/>
  <c r="F589"/>
  <c r="G589"/>
  <c r="H589"/>
  <c r="I589"/>
  <c r="J589"/>
  <c r="K589"/>
  <c r="L589"/>
  <c r="M589"/>
  <c r="N589"/>
  <c r="A590"/>
  <c r="B590"/>
  <c r="C590"/>
  <c r="D590"/>
  <c r="E590"/>
  <c r="F590"/>
  <c r="G590"/>
  <c r="H590"/>
  <c r="I590"/>
  <c r="J590"/>
  <c r="K590"/>
  <c r="L590"/>
  <c r="M590"/>
  <c r="N590"/>
  <c r="A591"/>
  <c r="B591"/>
  <c r="C591"/>
  <c r="D591"/>
  <c r="E591"/>
  <c r="F591"/>
  <c r="G591"/>
  <c r="H591"/>
  <c r="I591"/>
  <c r="J591"/>
  <c r="K591"/>
  <c r="L591"/>
  <c r="M591"/>
  <c r="N591"/>
  <c r="A592"/>
  <c r="B592"/>
  <c r="C592"/>
  <c r="D592"/>
  <c r="E592"/>
  <c r="F592"/>
  <c r="G592"/>
  <c r="H592"/>
  <c r="I592"/>
  <c r="J592"/>
  <c r="K592"/>
  <c r="L592"/>
  <c r="M592"/>
  <c r="N592"/>
  <c r="A593"/>
  <c r="B593"/>
  <c r="C593"/>
  <c r="D593"/>
  <c r="E593"/>
  <c r="F593"/>
  <c r="G593"/>
  <c r="H593"/>
  <c r="I593"/>
  <c r="J593"/>
  <c r="K593"/>
  <c r="L593"/>
  <c r="M593"/>
  <c r="A594"/>
  <c r="B594"/>
  <c r="C594"/>
  <c r="D594"/>
  <c r="E594"/>
  <c r="F594"/>
  <c r="G594"/>
  <c r="H594"/>
  <c r="I594"/>
  <c r="J594"/>
  <c r="K594"/>
  <c r="L594"/>
  <c r="M594"/>
  <c r="N594"/>
  <c r="A595"/>
  <c r="B595"/>
  <c r="C595"/>
  <c r="D595"/>
  <c r="E595"/>
  <c r="F595"/>
  <c r="G595"/>
  <c r="H595"/>
  <c r="I595"/>
  <c r="J595"/>
  <c r="K595"/>
  <c r="L595"/>
  <c r="M595"/>
  <c r="N595"/>
  <c r="A596"/>
  <c r="B596"/>
  <c r="C596"/>
  <c r="D596"/>
  <c r="E596"/>
  <c r="F596"/>
  <c r="G596"/>
  <c r="H596"/>
  <c r="I596"/>
  <c r="J596"/>
  <c r="K596"/>
  <c r="L596"/>
  <c r="M596"/>
  <c r="N596"/>
  <c r="A597"/>
  <c r="B597"/>
  <c r="C597"/>
  <c r="D597"/>
  <c r="E597"/>
  <c r="F597"/>
  <c r="G597"/>
  <c r="H597"/>
  <c r="I597"/>
  <c r="J597"/>
  <c r="K597"/>
  <c r="L597"/>
  <c r="M597"/>
  <c r="N597"/>
  <c r="A598"/>
  <c r="B598"/>
  <c r="C598"/>
  <c r="D598"/>
  <c r="E598"/>
  <c r="F598"/>
  <c r="G598"/>
  <c r="H598"/>
  <c r="I598"/>
  <c r="J598"/>
  <c r="K598"/>
  <c r="L598"/>
  <c r="M598"/>
  <c r="A599"/>
  <c r="B599"/>
  <c r="C599"/>
  <c r="D599"/>
  <c r="E599"/>
  <c r="F599"/>
  <c r="G599"/>
  <c r="H599"/>
  <c r="I599"/>
  <c r="J599"/>
  <c r="K599"/>
  <c r="L599"/>
  <c r="M599"/>
  <c r="A600"/>
  <c r="B600"/>
  <c r="C600"/>
  <c r="D600"/>
  <c r="E600"/>
  <c r="F600"/>
  <c r="G600"/>
  <c r="H600"/>
  <c r="I600"/>
  <c r="J600"/>
  <c r="K600"/>
  <c r="L600"/>
  <c r="M600"/>
  <c r="A601"/>
  <c r="B601"/>
  <c r="C601"/>
  <c r="D601"/>
  <c r="E601"/>
  <c r="F601"/>
  <c r="G601"/>
  <c r="H601"/>
  <c r="I601"/>
  <c r="J601"/>
  <c r="K601"/>
  <c r="L601"/>
  <c r="M601"/>
  <c r="A602"/>
  <c r="B602"/>
  <c r="C602"/>
  <c r="D602"/>
  <c r="E602"/>
  <c r="F602"/>
  <c r="G602"/>
  <c r="H602"/>
  <c r="I602"/>
  <c r="J602"/>
  <c r="K602"/>
  <c r="L602"/>
  <c r="M602"/>
  <c r="N602"/>
  <c r="A603"/>
  <c r="B603"/>
  <c r="C603"/>
  <c r="D603"/>
  <c r="E603"/>
  <c r="F603"/>
  <c r="G603"/>
  <c r="H603"/>
  <c r="I603"/>
  <c r="J603"/>
  <c r="K603"/>
  <c r="L603"/>
  <c r="M603"/>
  <c r="N603"/>
  <c r="A604"/>
  <c r="B604"/>
  <c r="C604"/>
  <c r="D604"/>
  <c r="E604"/>
  <c r="F604"/>
  <c r="G604"/>
  <c r="H604"/>
  <c r="I604"/>
  <c r="J604"/>
  <c r="K604"/>
  <c r="L604"/>
  <c r="M604"/>
  <c r="N604"/>
  <c r="A605"/>
  <c r="B605"/>
  <c r="C605"/>
  <c r="D605"/>
  <c r="E605"/>
  <c r="F605"/>
  <c r="G605"/>
  <c r="H605"/>
  <c r="I605"/>
  <c r="J605"/>
  <c r="K605"/>
  <c r="L605"/>
  <c r="M605"/>
  <c r="N605"/>
  <c r="A606"/>
  <c r="B606"/>
  <c r="C606"/>
  <c r="D606"/>
  <c r="E606"/>
  <c r="F606"/>
  <c r="G606"/>
  <c r="H606"/>
  <c r="I606"/>
  <c r="J606"/>
  <c r="K606"/>
  <c r="L606"/>
  <c r="M606"/>
  <c r="N606"/>
  <c r="A607"/>
  <c r="B607"/>
  <c r="C607"/>
  <c r="D607"/>
  <c r="E607"/>
  <c r="F607"/>
  <c r="G607"/>
  <c r="H607"/>
  <c r="I607"/>
  <c r="J607"/>
  <c r="K607"/>
  <c r="L607"/>
  <c r="M607"/>
  <c r="N607"/>
  <c r="A608"/>
  <c r="B608"/>
  <c r="C608"/>
  <c r="D608"/>
  <c r="E608"/>
  <c r="F608"/>
  <c r="G608"/>
  <c r="H608"/>
  <c r="I608"/>
  <c r="J608"/>
  <c r="K608"/>
  <c r="L608"/>
  <c r="M608"/>
  <c r="N608"/>
  <c r="A609"/>
  <c r="B609"/>
  <c r="C609"/>
  <c r="D609"/>
  <c r="E609"/>
  <c r="F609"/>
  <c r="G609"/>
  <c r="H609"/>
  <c r="I609"/>
  <c r="J609"/>
  <c r="K609"/>
  <c r="L609"/>
  <c r="M609"/>
  <c r="N609"/>
  <c r="A610"/>
  <c r="B610"/>
  <c r="C610"/>
  <c r="D610"/>
  <c r="E610"/>
  <c r="F610"/>
  <c r="G610"/>
  <c r="H610"/>
  <c r="I610"/>
  <c r="J610"/>
  <c r="K610"/>
  <c r="L610"/>
  <c r="M610"/>
  <c r="N610"/>
  <c r="A611"/>
  <c r="B611"/>
  <c r="C611"/>
  <c r="D611"/>
  <c r="E611"/>
  <c r="F611"/>
  <c r="G611"/>
  <c r="H611"/>
  <c r="I611"/>
  <c r="J611"/>
  <c r="K611"/>
  <c r="L611"/>
  <c r="M611"/>
  <c r="N611"/>
  <c r="A612"/>
  <c r="B612"/>
  <c r="C612"/>
  <c r="D612"/>
  <c r="E612"/>
  <c r="F612"/>
  <c r="G612"/>
  <c r="H612"/>
  <c r="I612"/>
  <c r="J612"/>
  <c r="K612"/>
  <c r="L612"/>
  <c r="M612"/>
  <c r="N612"/>
  <c r="A613"/>
  <c r="B613"/>
  <c r="C613"/>
  <c r="D613"/>
  <c r="E613"/>
  <c r="F613"/>
  <c r="G613"/>
  <c r="H613"/>
  <c r="I613"/>
  <c r="J613"/>
  <c r="K613"/>
  <c r="L613"/>
  <c r="M613"/>
  <c r="N613"/>
  <c r="A614"/>
  <c r="B614"/>
  <c r="C614"/>
  <c r="D614"/>
  <c r="E614"/>
  <c r="F614"/>
  <c r="G614"/>
  <c r="H614"/>
  <c r="I614"/>
  <c r="J614"/>
  <c r="K614"/>
  <c r="L614"/>
  <c r="M614"/>
  <c r="N614"/>
  <c r="A615"/>
  <c r="B615"/>
  <c r="C615"/>
  <c r="D615"/>
  <c r="E615"/>
  <c r="F615"/>
  <c r="G615"/>
  <c r="H615"/>
  <c r="I615"/>
  <c r="J615"/>
  <c r="K615"/>
  <c r="L615"/>
  <c r="M615"/>
  <c r="N615"/>
  <c r="A616"/>
  <c r="B616"/>
  <c r="C616"/>
  <c r="D616"/>
  <c r="E616"/>
  <c r="F616"/>
  <c r="G616"/>
  <c r="H616"/>
  <c r="I616"/>
  <c r="J616"/>
  <c r="K616"/>
  <c r="L616"/>
  <c r="M616"/>
  <c r="N616"/>
  <c r="A617"/>
  <c r="B617"/>
  <c r="C617"/>
  <c r="D617"/>
  <c r="E617"/>
  <c r="F617"/>
  <c r="G617"/>
  <c r="H617"/>
  <c r="I617"/>
  <c r="J617"/>
  <c r="K617"/>
  <c r="L617"/>
  <c r="M617"/>
  <c r="N617"/>
  <c r="A618"/>
  <c r="B618"/>
  <c r="C618"/>
  <c r="D618"/>
  <c r="E618"/>
  <c r="F618"/>
  <c r="G618"/>
  <c r="H618"/>
  <c r="I618"/>
  <c r="J618"/>
  <c r="K618"/>
  <c r="L618"/>
  <c r="M618"/>
  <c r="N618"/>
  <c r="A619"/>
  <c r="B619"/>
  <c r="C619"/>
  <c r="D619"/>
  <c r="E619"/>
  <c r="F619"/>
  <c r="G619"/>
  <c r="H619"/>
  <c r="I619"/>
  <c r="J619"/>
  <c r="K619"/>
  <c r="L619"/>
  <c r="M619"/>
  <c r="N619"/>
  <c r="A620"/>
  <c r="B620"/>
  <c r="C620"/>
  <c r="D620"/>
  <c r="E620"/>
  <c r="F620"/>
  <c r="G620"/>
  <c r="H620"/>
  <c r="I620"/>
  <c r="J620"/>
  <c r="K620"/>
  <c r="L620"/>
  <c r="M620"/>
  <c r="N620"/>
  <c r="A621"/>
  <c r="B621"/>
  <c r="C621"/>
  <c r="D621"/>
  <c r="E621"/>
  <c r="F621"/>
  <c r="G621"/>
  <c r="H621"/>
  <c r="I621"/>
  <c r="J621"/>
  <c r="K621"/>
  <c r="L621"/>
  <c r="M621"/>
  <c r="N621"/>
  <c r="A622"/>
  <c r="B622"/>
  <c r="C622"/>
  <c r="D622"/>
  <c r="E622"/>
  <c r="F622"/>
  <c r="G622"/>
  <c r="H622"/>
  <c r="I622"/>
  <c r="J622"/>
  <c r="K622"/>
  <c r="L622"/>
  <c r="M622"/>
  <c r="N622"/>
  <c r="A623"/>
  <c r="B623"/>
  <c r="C623"/>
  <c r="D623"/>
  <c r="E623"/>
  <c r="F623"/>
  <c r="G623"/>
  <c r="H623"/>
  <c r="I623"/>
  <c r="J623"/>
  <c r="K623"/>
  <c r="L623"/>
  <c r="M623"/>
  <c r="N623"/>
  <c r="A624"/>
  <c r="B624"/>
  <c r="C624"/>
  <c r="D624"/>
  <c r="E624"/>
  <c r="F624"/>
  <c r="G624"/>
  <c r="H624"/>
  <c r="I624"/>
  <c r="J624"/>
  <c r="K624"/>
  <c r="L624"/>
  <c r="M624"/>
  <c r="N624"/>
  <c r="A625"/>
  <c r="B625"/>
  <c r="C625"/>
  <c r="D625"/>
  <c r="E625"/>
  <c r="F625"/>
  <c r="G625"/>
  <c r="H625"/>
  <c r="I625"/>
  <c r="J625"/>
  <c r="K625"/>
  <c r="L625"/>
  <c r="M625"/>
  <c r="N625"/>
  <c r="A626"/>
  <c r="B626"/>
  <c r="C626"/>
  <c r="D626"/>
  <c r="E626"/>
  <c r="F626"/>
  <c r="G626"/>
  <c r="H626"/>
  <c r="I626"/>
  <c r="J626"/>
  <c r="K626"/>
  <c r="L626"/>
  <c r="M626"/>
  <c r="N626"/>
  <c r="A627"/>
  <c r="B627"/>
  <c r="C627"/>
  <c r="D627"/>
  <c r="E627"/>
  <c r="F627"/>
  <c r="G627"/>
  <c r="H627"/>
  <c r="I627"/>
  <c r="J627"/>
  <c r="K627"/>
  <c r="L627"/>
  <c r="M627"/>
  <c r="N627"/>
  <c r="A628"/>
  <c r="B628"/>
  <c r="C628"/>
  <c r="D628"/>
  <c r="E628"/>
  <c r="F628"/>
  <c r="G628"/>
  <c r="H628"/>
  <c r="I628"/>
  <c r="J628"/>
  <c r="K628"/>
  <c r="L628"/>
  <c r="M628"/>
  <c r="N628"/>
  <c r="A629"/>
  <c r="B629"/>
  <c r="C629"/>
  <c r="D629"/>
  <c r="E629"/>
  <c r="F629"/>
  <c r="G629"/>
  <c r="H629"/>
  <c r="I629"/>
  <c r="J629"/>
  <c r="K629"/>
  <c r="L629"/>
  <c r="M629"/>
  <c r="N629"/>
  <c r="A630"/>
  <c r="B630"/>
  <c r="C630"/>
  <c r="D630"/>
  <c r="E630"/>
  <c r="F630"/>
  <c r="G630"/>
  <c r="H630"/>
  <c r="I630"/>
  <c r="J630"/>
  <c r="K630"/>
  <c r="L630"/>
  <c r="M630"/>
  <c r="N630"/>
  <c r="A631"/>
  <c r="B631"/>
  <c r="C631"/>
  <c r="D631"/>
  <c r="E631"/>
  <c r="F631"/>
  <c r="G631"/>
  <c r="H631"/>
  <c r="I631"/>
  <c r="J631"/>
  <c r="K631"/>
  <c r="L631"/>
  <c r="M631"/>
  <c r="N631"/>
  <c r="A632"/>
  <c r="B632"/>
  <c r="C632"/>
  <c r="D632"/>
  <c r="E632"/>
  <c r="F632"/>
  <c r="G632"/>
  <c r="H632"/>
  <c r="I632"/>
  <c r="J632"/>
  <c r="K632"/>
  <c r="L632"/>
  <c r="M632"/>
  <c r="N632"/>
  <c r="A633"/>
  <c r="B633"/>
  <c r="C633"/>
  <c r="D633"/>
  <c r="E633"/>
  <c r="F633"/>
  <c r="G633"/>
  <c r="H633"/>
  <c r="I633"/>
  <c r="J633"/>
  <c r="K633"/>
  <c r="L633"/>
  <c r="M633"/>
  <c r="N633"/>
  <c r="A634"/>
  <c r="B634"/>
  <c r="C634"/>
  <c r="D634"/>
  <c r="E634"/>
  <c r="F634"/>
  <c r="G634"/>
  <c r="H634"/>
  <c r="I634"/>
  <c r="J634"/>
  <c r="K634"/>
  <c r="L634"/>
  <c r="M634"/>
  <c r="A635"/>
  <c r="B635"/>
  <c r="C635"/>
  <c r="D635"/>
  <c r="E635"/>
  <c r="F635"/>
  <c r="G635"/>
  <c r="H635"/>
  <c r="I635"/>
  <c r="J635"/>
  <c r="K635"/>
  <c r="L635"/>
  <c r="M635"/>
  <c r="A636"/>
  <c r="B636"/>
  <c r="C636"/>
  <c r="D636"/>
  <c r="E636"/>
  <c r="F636"/>
  <c r="G636"/>
  <c r="H636"/>
  <c r="I636"/>
  <c r="J636"/>
  <c r="K636"/>
  <c r="L636"/>
  <c r="M636"/>
  <c r="N636"/>
  <c r="A637"/>
  <c r="B637"/>
  <c r="C637"/>
  <c r="D637"/>
  <c r="E637"/>
  <c r="F637"/>
  <c r="G637"/>
  <c r="H637"/>
  <c r="I637"/>
  <c r="J637"/>
  <c r="K637"/>
  <c r="L637"/>
  <c r="M637"/>
  <c r="A638"/>
  <c r="B638"/>
  <c r="C638"/>
  <c r="D638"/>
  <c r="E638"/>
  <c r="F638"/>
  <c r="G638"/>
  <c r="H638"/>
  <c r="I638"/>
  <c r="J638"/>
  <c r="K638"/>
  <c r="L638"/>
  <c r="M638"/>
  <c r="N638"/>
  <c r="A639"/>
  <c r="B639"/>
  <c r="C639"/>
  <c r="D639"/>
  <c r="E639"/>
  <c r="F639"/>
  <c r="G639"/>
  <c r="H639"/>
  <c r="I639"/>
  <c r="J639"/>
  <c r="K639"/>
  <c r="L639"/>
  <c r="M639"/>
  <c r="N639"/>
  <c r="A640"/>
  <c r="B640"/>
  <c r="C640"/>
  <c r="D640"/>
  <c r="E640"/>
  <c r="F640"/>
  <c r="G640"/>
  <c r="H640"/>
  <c r="I640"/>
  <c r="J640"/>
  <c r="K640"/>
  <c r="L640"/>
  <c r="M640"/>
  <c r="A641"/>
  <c r="B641"/>
  <c r="C641"/>
  <c r="D641"/>
  <c r="E641"/>
  <c r="F641"/>
  <c r="G641"/>
  <c r="H641"/>
  <c r="I641"/>
  <c r="J641"/>
  <c r="K641"/>
  <c r="L641"/>
  <c r="M641"/>
  <c r="A642"/>
  <c r="B642"/>
  <c r="C642"/>
  <c r="D642"/>
  <c r="E642"/>
  <c r="F642"/>
  <c r="G642"/>
  <c r="H642"/>
  <c r="I642"/>
  <c r="J642"/>
  <c r="K642"/>
  <c r="L642"/>
  <c r="M642"/>
  <c r="N642"/>
  <c r="A643"/>
  <c r="B643"/>
  <c r="C643"/>
  <c r="D643"/>
  <c r="E643"/>
  <c r="F643"/>
  <c r="G643"/>
  <c r="H643"/>
  <c r="I643"/>
  <c r="J643"/>
  <c r="K643"/>
  <c r="L643"/>
  <c r="M643"/>
  <c r="N643"/>
  <c r="A644"/>
  <c r="B644"/>
  <c r="C644"/>
  <c r="D644"/>
  <c r="E644"/>
  <c r="F644"/>
  <c r="G644"/>
  <c r="H644"/>
  <c r="I644"/>
  <c r="J644"/>
  <c r="K644"/>
  <c r="L644"/>
  <c r="M644"/>
  <c r="N644"/>
  <c r="A645"/>
  <c r="B645"/>
  <c r="C645"/>
  <c r="D645"/>
  <c r="E645"/>
  <c r="F645"/>
  <c r="G645"/>
  <c r="H645"/>
  <c r="I645"/>
  <c r="J645"/>
  <c r="K645"/>
  <c r="L645"/>
  <c r="M645"/>
  <c r="N645"/>
  <c r="A646"/>
  <c r="B646"/>
  <c r="C646"/>
  <c r="D646"/>
  <c r="E646"/>
  <c r="F646"/>
  <c r="G646"/>
  <c r="H646"/>
  <c r="I646"/>
  <c r="J646"/>
  <c r="K646"/>
  <c r="L646"/>
  <c r="M646"/>
  <c r="N646"/>
  <c r="A647"/>
  <c r="B647"/>
  <c r="C647"/>
  <c r="D647"/>
  <c r="E647"/>
  <c r="F647"/>
  <c r="G647"/>
  <c r="H647"/>
  <c r="I647"/>
  <c r="J647"/>
  <c r="K647"/>
  <c r="L647"/>
  <c r="M647"/>
  <c r="N647"/>
  <c r="A648"/>
  <c r="B648"/>
  <c r="C648"/>
  <c r="D648"/>
  <c r="E648"/>
  <c r="F648"/>
  <c r="G648"/>
  <c r="H648"/>
  <c r="I648"/>
  <c r="J648"/>
  <c r="K648"/>
  <c r="L648"/>
  <c r="M648"/>
  <c r="N648"/>
  <c r="A649"/>
  <c r="B649"/>
  <c r="C649"/>
  <c r="D649"/>
  <c r="E649"/>
  <c r="F649"/>
  <c r="G649"/>
  <c r="H649"/>
  <c r="I649"/>
  <c r="J649"/>
  <c r="K649"/>
  <c r="L649"/>
  <c r="M649"/>
  <c r="N649"/>
  <c r="A650"/>
  <c r="B650"/>
  <c r="C650"/>
  <c r="D650"/>
  <c r="E650"/>
  <c r="F650"/>
  <c r="G650"/>
  <c r="H650"/>
  <c r="I650"/>
  <c r="J650"/>
  <c r="K650"/>
  <c r="L650"/>
  <c r="M650"/>
  <c r="N650"/>
  <c r="A651"/>
  <c r="B651"/>
  <c r="C651"/>
  <c r="D651"/>
  <c r="E651"/>
  <c r="F651"/>
  <c r="G651"/>
  <c r="H651"/>
  <c r="I651"/>
  <c r="J651"/>
  <c r="K651"/>
  <c r="L651"/>
  <c r="M651"/>
  <c r="N651"/>
  <c r="A652"/>
  <c r="B652"/>
  <c r="C652"/>
  <c r="D652"/>
  <c r="E652"/>
  <c r="F652"/>
  <c r="G652"/>
  <c r="H652"/>
  <c r="I652"/>
  <c r="J652"/>
  <c r="K652"/>
  <c r="L652"/>
  <c r="M652"/>
  <c r="N652"/>
  <c r="A653"/>
  <c r="B653"/>
  <c r="C653"/>
  <c r="D653"/>
  <c r="E653"/>
  <c r="F653"/>
  <c r="G653"/>
  <c r="H653"/>
  <c r="I653"/>
  <c r="J653"/>
  <c r="K653"/>
  <c r="L653"/>
  <c r="M653"/>
  <c r="N653"/>
  <c r="A654"/>
  <c r="B654"/>
  <c r="C654"/>
  <c r="D654"/>
  <c r="E654"/>
  <c r="F654"/>
  <c r="G654"/>
  <c r="H654"/>
  <c r="I654"/>
  <c r="J654"/>
  <c r="K654"/>
  <c r="L654"/>
  <c r="M654"/>
  <c r="N654"/>
  <c r="A655"/>
  <c r="B655"/>
  <c r="C655"/>
  <c r="D655"/>
  <c r="E655"/>
  <c r="F655"/>
  <c r="G655"/>
  <c r="H655"/>
  <c r="I655"/>
  <c r="J655"/>
  <c r="K655"/>
  <c r="L655"/>
  <c r="M655"/>
  <c r="N655"/>
  <c r="A656"/>
  <c r="B656"/>
  <c r="C656"/>
  <c r="D656"/>
  <c r="E656"/>
  <c r="F656"/>
  <c r="G656"/>
  <c r="H656"/>
  <c r="I656"/>
  <c r="J656"/>
  <c r="K656"/>
  <c r="L656"/>
  <c r="M656"/>
  <c r="N656"/>
  <c r="A657"/>
  <c r="B657"/>
  <c r="C657"/>
  <c r="D657"/>
  <c r="E657"/>
  <c r="F657"/>
  <c r="G657"/>
  <c r="H657"/>
  <c r="I657"/>
  <c r="J657"/>
  <c r="K657"/>
  <c r="L657"/>
  <c r="M657"/>
  <c r="N657"/>
  <c r="A658"/>
  <c r="B658"/>
  <c r="C658"/>
  <c r="D658"/>
  <c r="E658"/>
  <c r="F658"/>
  <c r="G658"/>
  <c r="H658"/>
  <c r="I658"/>
  <c r="J658"/>
  <c r="K658"/>
  <c r="L658"/>
  <c r="M658"/>
  <c r="A659"/>
  <c r="B659"/>
  <c r="C659"/>
  <c r="D659"/>
  <c r="E659"/>
  <c r="F659"/>
  <c r="G659"/>
  <c r="H659"/>
  <c r="I659"/>
  <c r="J659"/>
  <c r="K659"/>
  <c r="L659"/>
  <c r="M659"/>
  <c r="A660"/>
  <c r="B660"/>
  <c r="C660"/>
  <c r="D660"/>
  <c r="E660"/>
  <c r="F660"/>
  <c r="G660"/>
  <c r="H660"/>
  <c r="I660"/>
  <c r="J660"/>
  <c r="K660"/>
  <c r="L660"/>
  <c r="M660"/>
  <c r="A661"/>
  <c r="B661"/>
  <c r="C661"/>
  <c r="D661"/>
  <c r="E661"/>
  <c r="F661"/>
  <c r="G661"/>
  <c r="H661"/>
  <c r="I661"/>
  <c r="J661"/>
  <c r="K661"/>
  <c r="L661"/>
  <c r="M661"/>
  <c r="N661"/>
  <c r="A662"/>
  <c r="B662"/>
  <c r="C662"/>
  <c r="D662"/>
  <c r="E662"/>
  <c r="F662"/>
  <c r="G662"/>
  <c r="H662"/>
  <c r="I662"/>
  <c r="J662"/>
  <c r="K662"/>
  <c r="L662"/>
  <c r="M662"/>
  <c r="A663"/>
  <c r="B663"/>
  <c r="C663"/>
  <c r="D663"/>
  <c r="E663"/>
  <c r="F663"/>
  <c r="G663"/>
  <c r="H663"/>
  <c r="I663"/>
  <c r="J663"/>
  <c r="K663"/>
  <c r="L663"/>
  <c r="M663"/>
  <c r="N663"/>
  <c r="A664"/>
  <c r="B664"/>
  <c r="C664"/>
  <c r="D664"/>
  <c r="E664"/>
  <c r="F664"/>
  <c r="G664"/>
  <c r="H664"/>
  <c r="I664"/>
  <c r="J664"/>
  <c r="K664"/>
  <c r="L664"/>
  <c r="M664"/>
  <c r="N664"/>
  <c r="A665"/>
  <c r="B665"/>
  <c r="C665"/>
  <c r="D665"/>
  <c r="E665"/>
  <c r="F665"/>
  <c r="G665"/>
  <c r="H665"/>
  <c r="I665"/>
  <c r="J665"/>
  <c r="K665"/>
  <c r="L665"/>
  <c r="M665"/>
  <c r="N665"/>
  <c r="A666"/>
  <c r="B666"/>
  <c r="C666"/>
  <c r="D666"/>
  <c r="E666"/>
  <c r="F666"/>
  <c r="G666"/>
  <c r="H666"/>
  <c r="I666"/>
  <c r="J666"/>
  <c r="K666"/>
  <c r="L666"/>
  <c r="M666"/>
  <c r="N666"/>
  <c r="A667"/>
  <c r="B667"/>
  <c r="C667"/>
  <c r="D667"/>
  <c r="E667"/>
  <c r="F667"/>
  <c r="G667"/>
  <c r="H667"/>
  <c r="I667"/>
  <c r="J667"/>
  <c r="K667"/>
  <c r="L667"/>
  <c r="M667"/>
  <c r="N667"/>
  <c r="A668"/>
  <c r="B668"/>
  <c r="C668"/>
  <c r="D668"/>
  <c r="E668"/>
  <c r="F668"/>
  <c r="G668"/>
  <c r="H668"/>
  <c r="I668"/>
  <c r="J668"/>
  <c r="K668"/>
  <c r="L668"/>
  <c r="M668"/>
  <c r="N668"/>
  <c r="A669"/>
  <c r="B669"/>
  <c r="C669"/>
  <c r="D669"/>
  <c r="E669"/>
  <c r="F669"/>
  <c r="G669"/>
  <c r="H669"/>
  <c r="I669"/>
  <c r="J669"/>
  <c r="K669"/>
  <c r="L669"/>
  <c r="M669"/>
  <c r="N669"/>
  <c r="A670"/>
  <c r="B670"/>
  <c r="C670"/>
  <c r="D670"/>
  <c r="E670"/>
  <c r="F670"/>
  <c r="G670"/>
  <c r="H670"/>
  <c r="I670"/>
  <c r="J670"/>
  <c r="K670"/>
  <c r="L670"/>
  <c r="M670"/>
  <c r="N670"/>
  <c r="A671"/>
  <c r="B671"/>
  <c r="C671"/>
  <c r="D671"/>
  <c r="E671"/>
  <c r="F671"/>
  <c r="G671"/>
  <c r="H671"/>
  <c r="I671"/>
  <c r="J671"/>
  <c r="K671"/>
  <c r="L671"/>
  <c r="M671"/>
  <c r="N671"/>
  <c r="A672"/>
  <c r="B672"/>
  <c r="C672"/>
  <c r="D672"/>
  <c r="E672"/>
  <c r="F672"/>
  <c r="G672"/>
  <c r="H672"/>
  <c r="I672"/>
  <c r="J672"/>
  <c r="K672"/>
  <c r="L672"/>
  <c r="M672"/>
  <c r="N672"/>
  <c r="A673"/>
  <c r="B673"/>
  <c r="C673"/>
  <c r="D673"/>
  <c r="E673"/>
  <c r="F673"/>
  <c r="G673"/>
  <c r="H673"/>
  <c r="I673"/>
  <c r="J673"/>
  <c r="K673"/>
  <c r="L673"/>
  <c r="M673"/>
  <c r="N673"/>
  <c r="A674"/>
  <c r="B674"/>
  <c r="C674"/>
  <c r="D674"/>
  <c r="E674"/>
  <c r="F674"/>
  <c r="G674"/>
  <c r="H674"/>
  <c r="I674"/>
  <c r="J674"/>
  <c r="K674"/>
  <c r="L674"/>
  <c r="M674"/>
  <c r="N674"/>
  <c r="A675"/>
  <c r="B675"/>
  <c r="C675"/>
  <c r="D675"/>
  <c r="E675"/>
  <c r="F675"/>
  <c r="G675"/>
  <c r="H675"/>
  <c r="I675"/>
  <c r="J675"/>
  <c r="K675"/>
  <c r="L675"/>
  <c r="M675"/>
  <c r="A676"/>
  <c r="B676"/>
  <c r="C676"/>
  <c r="D676"/>
  <c r="E676"/>
  <c r="F676"/>
  <c r="G676"/>
  <c r="H676"/>
  <c r="I676"/>
  <c r="J676"/>
  <c r="K676"/>
  <c r="L676"/>
  <c r="M676"/>
  <c r="A677"/>
  <c r="B677"/>
  <c r="C677"/>
  <c r="D677"/>
  <c r="E677"/>
  <c r="F677"/>
  <c r="G677"/>
  <c r="H677"/>
  <c r="I677"/>
  <c r="J677"/>
  <c r="K677"/>
  <c r="L677"/>
  <c r="M677"/>
  <c r="N677"/>
  <c r="A678"/>
  <c r="B678"/>
  <c r="C678"/>
  <c r="D678"/>
  <c r="E678"/>
  <c r="F678"/>
  <c r="G678"/>
  <c r="H678"/>
  <c r="I678"/>
  <c r="J678"/>
  <c r="K678"/>
  <c r="L678"/>
  <c r="M678"/>
  <c r="N678"/>
  <c r="A679"/>
  <c r="B679"/>
  <c r="C679"/>
  <c r="D679"/>
  <c r="E679"/>
  <c r="F679"/>
  <c r="G679"/>
  <c r="H679"/>
  <c r="I679"/>
  <c r="J679"/>
  <c r="K679"/>
  <c r="L679"/>
  <c r="M679"/>
  <c r="N679"/>
  <c r="A680"/>
  <c r="B680"/>
  <c r="C680"/>
  <c r="D680"/>
  <c r="E680"/>
  <c r="F680"/>
  <c r="G680"/>
  <c r="H680"/>
  <c r="I680"/>
  <c r="J680"/>
  <c r="K680"/>
  <c r="L680"/>
  <c r="M680"/>
  <c r="N680"/>
  <c r="A681"/>
  <c r="B681"/>
  <c r="C681"/>
  <c r="D681"/>
  <c r="E681"/>
  <c r="F681"/>
  <c r="G681"/>
  <c r="H681"/>
  <c r="I681"/>
  <c r="J681"/>
  <c r="K681"/>
  <c r="L681"/>
  <c r="M681"/>
  <c r="A682"/>
  <c r="B682"/>
  <c r="C682"/>
  <c r="D682"/>
  <c r="E682"/>
  <c r="F682"/>
  <c r="G682"/>
  <c r="H682"/>
  <c r="I682"/>
  <c r="J682"/>
  <c r="K682"/>
  <c r="L682"/>
  <c r="M682"/>
  <c r="A683"/>
  <c r="B683"/>
  <c r="C683"/>
  <c r="D683"/>
  <c r="E683"/>
  <c r="F683"/>
  <c r="G683"/>
  <c r="H683"/>
  <c r="I683"/>
  <c r="J683"/>
  <c r="K683"/>
  <c r="L683"/>
  <c r="M683"/>
  <c r="A684"/>
  <c r="B684"/>
  <c r="C684"/>
  <c r="D684"/>
  <c r="E684"/>
  <c r="F684"/>
  <c r="G684"/>
  <c r="H684"/>
  <c r="I684"/>
  <c r="J684"/>
  <c r="K684"/>
  <c r="L684"/>
  <c r="M684"/>
  <c r="A685"/>
  <c r="B685"/>
  <c r="C685"/>
  <c r="D685"/>
  <c r="E685"/>
  <c r="F685"/>
  <c r="G685"/>
  <c r="H685"/>
  <c r="I685"/>
  <c r="J685"/>
  <c r="K685"/>
  <c r="L685"/>
  <c r="M685"/>
  <c r="A686"/>
  <c r="B686"/>
  <c r="C686"/>
  <c r="D686"/>
  <c r="E686"/>
  <c r="F686"/>
  <c r="G686"/>
  <c r="H686"/>
  <c r="I686"/>
  <c r="J686"/>
  <c r="K686"/>
  <c r="L686"/>
  <c r="M686"/>
  <c r="N686"/>
  <c r="A687"/>
  <c r="B687"/>
  <c r="C687"/>
  <c r="D687"/>
  <c r="E687"/>
  <c r="F687"/>
  <c r="G687"/>
  <c r="H687"/>
  <c r="I687"/>
  <c r="J687"/>
  <c r="K687"/>
  <c r="L687"/>
  <c r="M687"/>
  <c r="A688"/>
  <c r="B688"/>
  <c r="C688"/>
  <c r="D688"/>
  <c r="E688"/>
  <c r="F688"/>
  <c r="G688"/>
  <c r="H688"/>
  <c r="I688"/>
  <c r="J688"/>
  <c r="K688"/>
  <c r="L688"/>
  <c r="M688"/>
  <c r="N688"/>
  <c r="A689"/>
  <c r="B689"/>
  <c r="C689"/>
  <c r="D689"/>
  <c r="E689"/>
  <c r="F689"/>
  <c r="G689"/>
  <c r="H689"/>
  <c r="I689"/>
  <c r="J689"/>
  <c r="K689"/>
  <c r="L689"/>
  <c r="M689"/>
  <c r="N689"/>
  <c r="A690"/>
  <c r="B690"/>
  <c r="C690"/>
  <c r="D690"/>
  <c r="E690"/>
  <c r="F690"/>
  <c r="G690"/>
  <c r="H690"/>
  <c r="I690"/>
  <c r="J690"/>
  <c r="K690"/>
  <c r="L690"/>
  <c r="M690"/>
  <c r="A691"/>
  <c r="B691"/>
  <c r="C691"/>
  <c r="D691"/>
  <c r="E691"/>
  <c r="F691"/>
  <c r="G691"/>
  <c r="H691"/>
  <c r="I691"/>
  <c r="J691"/>
  <c r="K691"/>
  <c r="L691"/>
  <c r="M691"/>
  <c r="N691"/>
  <c r="A692"/>
  <c r="B692"/>
  <c r="C692"/>
  <c r="D692"/>
  <c r="E692"/>
  <c r="F692"/>
  <c r="G692"/>
  <c r="H692"/>
  <c r="I692"/>
  <c r="J692"/>
  <c r="K692"/>
  <c r="L692"/>
  <c r="M692"/>
  <c r="N692"/>
  <c r="A693"/>
  <c r="B693"/>
  <c r="C693"/>
  <c r="D693"/>
  <c r="E693"/>
  <c r="F693"/>
  <c r="G693"/>
  <c r="H693"/>
  <c r="I693"/>
  <c r="J693"/>
  <c r="K693"/>
  <c r="L693"/>
  <c r="M693"/>
  <c r="N693"/>
  <c r="A694"/>
  <c r="B694"/>
  <c r="C694"/>
  <c r="D694"/>
  <c r="E694"/>
  <c r="F694"/>
  <c r="G694"/>
  <c r="H694"/>
  <c r="I694"/>
  <c r="J694"/>
  <c r="K694"/>
  <c r="L694"/>
  <c r="M694"/>
  <c r="N694"/>
  <c r="A695"/>
  <c r="B695"/>
  <c r="C695"/>
  <c r="D695"/>
  <c r="E695"/>
  <c r="F695"/>
  <c r="G695"/>
  <c r="H695"/>
  <c r="I695"/>
  <c r="J695"/>
  <c r="K695"/>
  <c r="L695"/>
  <c r="M695"/>
  <c r="N695"/>
  <c r="A696"/>
  <c r="B696"/>
  <c r="C696"/>
  <c r="D696"/>
  <c r="E696"/>
  <c r="F696"/>
  <c r="G696"/>
  <c r="H696"/>
  <c r="I696"/>
  <c r="J696"/>
  <c r="K696"/>
  <c r="L696"/>
  <c r="M696"/>
  <c r="N696"/>
  <c r="A697"/>
  <c r="B697"/>
  <c r="C697"/>
  <c r="D697"/>
  <c r="E697"/>
  <c r="F697"/>
  <c r="G697"/>
  <c r="H697"/>
  <c r="I697"/>
  <c r="J697"/>
  <c r="K697"/>
  <c r="L697"/>
  <c r="M697"/>
  <c r="N697"/>
  <c r="A698"/>
  <c r="B698"/>
  <c r="C698"/>
  <c r="D698"/>
  <c r="E698"/>
  <c r="F698"/>
  <c r="G698"/>
  <c r="H698"/>
  <c r="I698"/>
  <c r="J698"/>
  <c r="K698"/>
  <c r="L698"/>
  <c r="M698"/>
  <c r="N698"/>
  <c r="A699"/>
  <c r="B699"/>
  <c r="C699"/>
  <c r="D699"/>
  <c r="E699"/>
  <c r="F699"/>
  <c r="G699"/>
  <c r="H699"/>
  <c r="I699"/>
  <c r="J699"/>
  <c r="K699"/>
  <c r="L699"/>
  <c r="M699"/>
  <c r="N699"/>
  <c r="A700"/>
  <c r="B700"/>
  <c r="C700"/>
  <c r="D700"/>
  <c r="E700"/>
  <c r="F700"/>
  <c r="G700"/>
  <c r="H700"/>
  <c r="I700"/>
  <c r="J700"/>
  <c r="K700"/>
  <c r="L700"/>
  <c r="M700"/>
  <c r="N700"/>
  <c r="A701"/>
  <c r="B701"/>
  <c r="C701"/>
  <c r="D701"/>
  <c r="E701"/>
  <c r="F701"/>
  <c r="G701"/>
  <c r="H701"/>
  <c r="I701"/>
  <c r="J701"/>
  <c r="K701"/>
  <c r="L701"/>
  <c r="M701"/>
  <c r="N701"/>
  <c r="A702"/>
  <c r="B702"/>
  <c r="C702"/>
  <c r="D702"/>
  <c r="E702"/>
  <c r="F702"/>
  <c r="G702"/>
  <c r="H702"/>
  <c r="I702"/>
  <c r="J702"/>
  <c r="K702"/>
  <c r="L702"/>
  <c r="M702"/>
  <c r="N702"/>
  <c r="A703"/>
  <c r="B703"/>
  <c r="C703"/>
  <c r="D703"/>
  <c r="E703"/>
  <c r="F703"/>
  <c r="G703"/>
  <c r="H703"/>
  <c r="I703"/>
  <c r="J703"/>
  <c r="K703"/>
  <c r="L703"/>
  <c r="M703"/>
  <c r="N703"/>
  <c r="A704"/>
  <c r="B704"/>
  <c r="C704"/>
  <c r="D704"/>
  <c r="E704"/>
  <c r="F704"/>
  <c r="G704"/>
  <c r="H704"/>
  <c r="I704"/>
  <c r="J704"/>
  <c r="K704"/>
  <c r="L704"/>
  <c r="M704"/>
  <c r="N704"/>
  <c r="A705"/>
  <c r="B705"/>
  <c r="C705"/>
  <c r="D705"/>
  <c r="E705"/>
  <c r="F705"/>
  <c r="G705"/>
  <c r="H705"/>
  <c r="I705"/>
  <c r="J705"/>
  <c r="K705"/>
  <c r="L705"/>
  <c r="M705"/>
  <c r="N705"/>
  <c r="A706"/>
  <c r="B706"/>
  <c r="C706"/>
  <c r="D706"/>
  <c r="E706"/>
  <c r="F706"/>
  <c r="G706"/>
  <c r="H706"/>
  <c r="I706"/>
  <c r="J706"/>
  <c r="K706"/>
  <c r="L706"/>
  <c r="M706"/>
  <c r="A707"/>
  <c r="B707"/>
  <c r="C707"/>
  <c r="D707"/>
  <c r="E707"/>
  <c r="F707"/>
  <c r="G707"/>
  <c r="H707"/>
  <c r="I707"/>
  <c r="J707"/>
  <c r="K707"/>
  <c r="L707"/>
  <c r="M707"/>
  <c r="A708"/>
  <c r="B708"/>
  <c r="C708"/>
  <c r="D708"/>
  <c r="E708"/>
  <c r="F708"/>
  <c r="G708"/>
  <c r="H708"/>
  <c r="I708"/>
  <c r="J708"/>
  <c r="K708"/>
  <c r="L708"/>
  <c r="M708"/>
  <c r="N708"/>
  <c r="A709"/>
  <c r="B709"/>
  <c r="C709"/>
  <c r="D709"/>
  <c r="E709"/>
  <c r="F709"/>
  <c r="G709"/>
  <c r="H709"/>
  <c r="I709"/>
  <c r="J709"/>
  <c r="K709"/>
  <c r="L709"/>
  <c r="M709"/>
  <c r="N709"/>
  <c r="A710"/>
  <c r="B710"/>
  <c r="C710"/>
  <c r="D710"/>
  <c r="E710"/>
  <c r="F710"/>
  <c r="G710"/>
  <c r="H710"/>
  <c r="I710"/>
  <c r="J710"/>
  <c r="K710"/>
  <c r="L710"/>
  <c r="M710"/>
  <c r="N710"/>
  <c r="A711"/>
  <c r="B711"/>
  <c r="C711"/>
  <c r="D711"/>
  <c r="E711"/>
  <c r="F711"/>
  <c r="G711"/>
  <c r="H711"/>
  <c r="I711"/>
  <c r="J711"/>
  <c r="K711"/>
  <c r="L711"/>
  <c r="M711"/>
  <c r="N711"/>
  <c r="A712"/>
  <c r="B712"/>
  <c r="C712"/>
  <c r="D712"/>
  <c r="E712"/>
  <c r="F712"/>
  <c r="G712"/>
  <c r="H712"/>
  <c r="I712"/>
  <c r="J712"/>
  <c r="K712"/>
  <c r="L712"/>
  <c r="M712"/>
  <c r="N712"/>
  <c r="A713"/>
  <c r="B713"/>
  <c r="C713"/>
  <c r="D713"/>
  <c r="E713"/>
  <c r="F713"/>
  <c r="G713"/>
  <c r="H713"/>
  <c r="I713"/>
  <c r="J713"/>
  <c r="K713"/>
  <c r="L713"/>
  <c r="M713"/>
  <c r="N713"/>
  <c r="A714"/>
  <c r="B714"/>
  <c r="C714"/>
  <c r="D714"/>
  <c r="E714"/>
  <c r="F714"/>
  <c r="G714"/>
  <c r="H714"/>
  <c r="I714"/>
  <c r="J714"/>
  <c r="K714"/>
  <c r="L714"/>
  <c r="M714"/>
  <c r="N714"/>
  <c r="A715"/>
  <c r="B715"/>
  <c r="C715"/>
  <c r="D715"/>
  <c r="E715"/>
  <c r="F715"/>
  <c r="G715"/>
  <c r="H715"/>
  <c r="I715"/>
  <c r="J715"/>
  <c r="K715"/>
  <c r="L715"/>
  <c r="M715"/>
  <c r="N715"/>
  <c r="A716"/>
  <c r="B716"/>
  <c r="C716"/>
  <c r="D716"/>
  <c r="E716"/>
  <c r="F716"/>
  <c r="G716"/>
  <c r="H716"/>
  <c r="I716"/>
  <c r="J716"/>
  <c r="K716"/>
  <c r="L716"/>
  <c r="M716"/>
  <c r="N716"/>
  <c r="A717"/>
  <c r="B717"/>
  <c r="C717"/>
  <c r="D717"/>
  <c r="E717"/>
  <c r="F717"/>
  <c r="G717"/>
  <c r="H717"/>
  <c r="I717"/>
  <c r="J717"/>
  <c r="K717"/>
  <c r="L717"/>
  <c r="M717"/>
  <c r="N717"/>
  <c r="A718"/>
  <c r="B718"/>
  <c r="C718"/>
  <c r="D718"/>
  <c r="E718"/>
  <c r="F718"/>
  <c r="G718"/>
  <c r="H718"/>
  <c r="I718"/>
  <c r="J718"/>
  <c r="K718"/>
  <c r="L718"/>
  <c r="M718"/>
  <c r="A719"/>
  <c r="B719"/>
  <c r="C719"/>
  <c r="D719"/>
  <c r="E719"/>
  <c r="F719"/>
  <c r="G719"/>
  <c r="H719"/>
  <c r="I719"/>
  <c r="J719"/>
  <c r="K719"/>
  <c r="L719"/>
  <c r="M719"/>
  <c r="A720"/>
  <c r="B720"/>
  <c r="C720"/>
  <c r="D720"/>
  <c r="E720"/>
  <c r="F720"/>
  <c r="G720"/>
  <c r="H720"/>
  <c r="I720"/>
  <c r="J720"/>
  <c r="K720"/>
  <c r="L720"/>
  <c r="M720"/>
  <c r="N720"/>
  <c r="A721"/>
  <c r="B721"/>
  <c r="C721"/>
  <c r="D721"/>
  <c r="E721"/>
  <c r="F721"/>
  <c r="G721"/>
  <c r="H721"/>
  <c r="I721"/>
  <c r="J721"/>
  <c r="K721"/>
  <c r="L721"/>
  <c r="M721"/>
  <c r="N721"/>
  <c r="A722"/>
  <c r="B722"/>
  <c r="C722"/>
  <c r="D722"/>
  <c r="E722"/>
  <c r="F722"/>
  <c r="G722"/>
  <c r="H722"/>
  <c r="I722"/>
  <c r="J722"/>
  <c r="K722"/>
  <c r="L722"/>
  <c r="M722"/>
  <c r="N722"/>
  <c r="A723"/>
  <c r="B723"/>
  <c r="C723"/>
  <c r="D723"/>
  <c r="E723"/>
  <c r="F723"/>
  <c r="G723"/>
  <c r="H723"/>
  <c r="I723"/>
  <c r="J723"/>
  <c r="K723"/>
  <c r="L723"/>
  <c r="M723"/>
  <c r="N723"/>
  <c r="A724"/>
  <c r="B724"/>
  <c r="C724"/>
  <c r="D724"/>
  <c r="E724"/>
  <c r="F724"/>
  <c r="G724"/>
  <c r="H724"/>
  <c r="I724"/>
  <c r="J724"/>
  <c r="K724"/>
  <c r="L724"/>
  <c r="M724"/>
  <c r="N724"/>
  <c r="A725"/>
  <c r="B725"/>
  <c r="C725"/>
  <c r="D725"/>
  <c r="E725"/>
  <c r="F725"/>
  <c r="G725"/>
  <c r="H725"/>
  <c r="I725"/>
  <c r="J725"/>
  <c r="K725"/>
  <c r="L725"/>
  <c r="M725"/>
  <c r="A726"/>
  <c r="B726"/>
  <c r="C726"/>
  <c r="D726"/>
  <c r="E726"/>
  <c r="F726"/>
  <c r="G726"/>
  <c r="H726"/>
  <c r="I726"/>
  <c r="J726"/>
  <c r="K726"/>
  <c r="L726"/>
  <c r="M726"/>
  <c r="N726"/>
  <c r="A727"/>
  <c r="B727"/>
  <c r="C727"/>
  <c r="D727"/>
  <c r="E727"/>
  <c r="F727"/>
  <c r="G727"/>
  <c r="H727"/>
  <c r="I727"/>
  <c r="J727"/>
  <c r="K727"/>
  <c r="L727"/>
  <c r="M727"/>
  <c r="A728"/>
  <c r="B728"/>
  <c r="C728"/>
  <c r="D728"/>
  <c r="E728"/>
  <c r="F728"/>
  <c r="G728"/>
  <c r="H728"/>
  <c r="I728"/>
  <c r="J728"/>
  <c r="K728"/>
  <c r="L728"/>
  <c r="M728"/>
  <c r="N728"/>
  <c r="A729"/>
  <c r="B729"/>
  <c r="C729"/>
  <c r="D729"/>
  <c r="E729"/>
  <c r="F729"/>
  <c r="G729"/>
  <c r="H729"/>
  <c r="I729"/>
  <c r="J729"/>
  <c r="K729"/>
  <c r="L729"/>
  <c r="M729"/>
  <c r="A730"/>
  <c r="B730"/>
  <c r="C730"/>
  <c r="D730"/>
  <c r="E730"/>
  <c r="F730"/>
  <c r="G730"/>
  <c r="H730"/>
  <c r="I730"/>
  <c r="J730"/>
  <c r="K730"/>
  <c r="L730"/>
  <c r="M730"/>
  <c r="A731"/>
  <c r="B731"/>
  <c r="C731"/>
  <c r="D731"/>
  <c r="E731"/>
  <c r="F731"/>
  <c r="G731"/>
  <c r="H731"/>
  <c r="I731"/>
  <c r="J731"/>
  <c r="K731"/>
  <c r="L731"/>
  <c r="M731"/>
  <c r="A732"/>
  <c r="B732"/>
  <c r="C732"/>
  <c r="D732"/>
  <c r="E732"/>
  <c r="F732"/>
  <c r="G732"/>
  <c r="H732"/>
  <c r="I732"/>
  <c r="J732"/>
  <c r="K732"/>
  <c r="L732"/>
  <c r="M732"/>
  <c r="A733"/>
  <c r="B733"/>
  <c r="C733"/>
  <c r="D733"/>
  <c r="E733"/>
  <c r="F733"/>
  <c r="G733"/>
  <c r="H733"/>
  <c r="I733"/>
  <c r="J733"/>
  <c r="K733"/>
  <c r="L733"/>
  <c r="M733"/>
  <c r="N733"/>
  <c r="A734"/>
  <c r="B734"/>
  <c r="C734"/>
  <c r="D734"/>
  <c r="E734"/>
  <c r="F734"/>
  <c r="G734"/>
  <c r="H734"/>
  <c r="I734"/>
  <c r="J734"/>
  <c r="K734"/>
  <c r="L734"/>
  <c r="M734"/>
  <c r="N734"/>
  <c r="A735"/>
  <c r="B735"/>
  <c r="C735"/>
  <c r="D735"/>
  <c r="E735"/>
  <c r="F735"/>
  <c r="G735"/>
  <c r="H735"/>
  <c r="I735"/>
  <c r="J735"/>
  <c r="K735"/>
  <c r="L735"/>
  <c r="M735"/>
  <c r="N735"/>
  <c r="A736"/>
  <c r="B736"/>
  <c r="C736"/>
  <c r="D736"/>
  <c r="E736"/>
  <c r="F736"/>
  <c r="G736"/>
  <c r="H736"/>
  <c r="I736"/>
  <c r="J736"/>
  <c r="K736"/>
  <c r="L736"/>
  <c r="M736"/>
  <c r="A737"/>
  <c r="B737"/>
  <c r="C737"/>
  <c r="D737"/>
  <c r="E737"/>
  <c r="F737"/>
  <c r="G737"/>
  <c r="H737"/>
  <c r="I737"/>
  <c r="J737"/>
  <c r="K737"/>
  <c r="L737"/>
  <c r="M737"/>
  <c r="N737"/>
  <c r="A738"/>
  <c r="B738"/>
  <c r="C738"/>
  <c r="D738"/>
  <c r="E738"/>
  <c r="F738"/>
  <c r="G738"/>
  <c r="H738"/>
  <c r="I738"/>
  <c r="J738"/>
  <c r="K738"/>
  <c r="L738"/>
  <c r="M738"/>
  <c r="N738"/>
  <c r="A739"/>
  <c r="B739"/>
  <c r="C739"/>
  <c r="D739"/>
  <c r="E739"/>
  <c r="F739"/>
  <c r="G739"/>
  <c r="H739"/>
  <c r="I739"/>
  <c r="J739"/>
  <c r="K739"/>
  <c r="L739"/>
  <c r="M739"/>
  <c r="N739"/>
  <c r="A740"/>
  <c r="B740"/>
  <c r="C740"/>
  <c r="D740"/>
  <c r="E740"/>
  <c r="F740"/>
  <c r="G740"/>
  <c r="H740"/>
  <c r="I740"/>
  <c r="J740"/>
  <c r="K740"/>
  <c r="L740"/>
  <c r="M740"/>
  <c r="N740"/>
  <c r="A741"/>
  <c r="B741"/>
  <c r="C741"/>
  <c r="D741"/>
  <c r="E741"/>
  <c r="F741"/>
  <c r="G741"/>
  <c r="H741"/>
  <c r="I741"/>
  <c r="J741"/>
  <c r="K741"/>
  <c r="L741"/>
  <c r="M741"/>
  <c r="N741"/>
  <c r="A742"/>
  <c r="B742"/>
  <c r="C742"/>
  <c r="D742"/>
  <c r="E742"/>
  <c r="F742"/>
  <c r="G742"/>
  <c r="H742"/>
  <c r="I742"/>
  <c r="J742"/>
  <c r="K742"/>
  <c r="L742"/>
  <c r="M742"/>
  <c r="N742"/>
  <c r="A743"/>
  <c r="B743"/>
  <c r="C743"/>
  <c r="D743"/>
  <c r="E743"/>
  <c r="F743"/>
  <c r="G743"/>
  <c r="H743"/>
  <c r="I743"/>
  <c r="J743"/>
  <c r="K743"/>
  <c r="L743"/>
  <c r="M743"/>
  <c r="A744"/>
  <c r="B744"/>
  <c r="C744"/>
  <c r="D744"/>
  <c r="E744"/>
  <c r="F744"/>
  <c r="G744"/>
  <c r="H744"/>
  <c r="I744"/>
  <c r="J744"/>
  <c r="K744"/>
  <c r="L744"/>
  <c r="M744"/>
  <c r="A745"/>
  <c r="B745"/>
  <c r="C745"/>
  <c r="D745"/>
  <c r="E745"/>
  <c r="F745"/>
  <c r="G745"/>
  <c r="H745"/>
  <c r="I745"/>
  <c r="J745"/>
  <c r="K745"/>
  <c r="L745"/>
  <c r="M745"/>
  <c r="A746"/>
  <c r="B746"/>
  <c r="C746"/>
  <c r="D746"/>
  <c r="E746"/>
  <c r="F746"/>
  <c r="G746"/>
  <c r="H746"/>
  <c r="I746"/>
  <c r="J746"/>
  <c r="K746"/>
  <c r="L746"/>
  <c r="M746"/>
  <c r="N746"/>
  <c r="A747"/>
  <c r="B747"/>
  <c r="C747"/>
  <c r="D747"/>
  <c r="E747"/>
  <c r="F747"/>
  <c r="G747"/>
  <c r="H747"/>
  <c r="I747"/>
  <c r="J747"/>
  <c r="K747"/>
  <c r="L747"/>
  <c r="M747"/>
  <c r="N747"/>
  <c r="A748"/>
  <c r="B748"/>
  <c r="C748"/>
  <c r="D748"/>
  <c r="E748"/>
  <c r="F748"/>
  <c r="G748"/>
  <c r="H748"/>
  <c r="I748"/>
  <c r="J748"/>
  <c r="K748"/>
  <c r="L748"/>
  <c r="M748"/>
  <c r="N748"/>
  <c r="A749"/>
  <c r="B749"/>
  <c r="C749"/>
  <c r="D749"/>
  <c r="E749"/>
  <c r="F749"/>
  <c r="G749"/>
  <c r="H749"/>
  <c r="I749"/>
  <c r="J749"/>
  <c r="K749"/>
  <c r="L749"/>
  <c r="M749"/>
  <c r="N749"/>
  <c r="A750"/>
  <c r="B750"/>
  <c r="C750"/>
  <c r="D750"/>
  <c r="E750"/>
  <c r="F750"/>
  <c r="G750"/>
  <c r="H750"/>
  <c r="I750"/>
  <c r="J750"/>
  <c r="K750"/>
  <c r="L750"/>
  <c r="M750"/>
  <c r="N750"/>
  <c r="A751"/>
  <c r="B751"/>
  <c r="C751"/>
  <c r="D751"/>
  <c r="E751"/>
  <c r="F751"/>
  <c r="G751"/>
  <c r="H751"/>
  <c r="I751"/>
  <c r="J751"/>
  <c r="K751"/>
  <c r="L751"/>
  <c r="M751"/>
  <c r="N751"/>
  <c r="A752"/>
  <c r="B752"/>
  <c r="C752"/>
  <c r="D752"/>
  <c r="E752"/>
  <c r="F752"/>
  <c r="G752"/>
  <c r="H752"/>
  <c r="I752"/>
  <c r="J752"/>
  <c r="K752"/>
  <c r="L752"/>
  <c r="M752"/>
  <c r="N752"/>
  <c r="A753"/>
  <c r="B753"/>
  <c r="C753"/>
  <c r="D753"/>
  <c r="E753"/>
  <c r="F753"/>
  <c r="G753"/>
  <c r="H753"/>
  <c r="I753"/>
  <c r="J753"/>
  <c r="K753"/>
  <c r="L753"/>
  <c r="M753"/>
  <c r="N753"/>
  <c r="A754"/>
  <c r="B754"/>
  <c r="C754"/>
  <c r="D754"/>
  <c r="E754"/>
  <c r="F754"/>
  <c r="G754"/>
  <c r="H754"/>
  <c r="I754"/>
  <c r="J754"/>
  <c r="K754"/>
  <c r="L754"/>
  <c r="M754"/>
  <c r="N754"/>
  <c r="A755"/>
  <c r="B755"/>
  <c r="C755"/>
  <c r="D755"/>
  <c r="E755"/>
  <c r="F755"/>
  <c r="G755"/>
  <c r="H755"/>
  <c r="I755"/>
  <c r="J755"/>
  <c r="K755"/>
  <c r="L755"/>
  <c r="M755"/>
  <c r="N755"/>
  <c r="A756"/>
  <c r="B756"/>
  <c r="C756"/>
  <c r="D756"/>
  <c r="E756"/>
  <c r="F756"/>
  <c r="G756"/>
  <c r="H756"/>
  <c r="I756"/>
  <c r="J756"/>
  <c r="K756"/>
  <c r="L756"/>
  <c r="M756"/>
  <c r="N756"/>
  <c r="A757"/>
  <c r="B757"/>
  <c r="C757"/>
  <c r="D757"/>
  <c r="E757"/>
  <c r="F757"/>
  <c r="G757"/>
  <c r="H757"/>
  <c r="I757"/>
  <c r="J757"/>
  <c r="K757"/>
  <c r="L757"/>
  <c r="M757"/>
  <c r="N757"/>
  <c r="A758"/>
  <c r="B758"/>
  <c r="C758"/>
  <c r="D758"/>
  <c r="E758"/>
  <c r="F758"/>
  <c r="G758"/>
  <c r="H758"/>
  <c r="I758"/>
  <c r="J758"/>
  <c r="K758"/>
  <c r="L758"/>
  <c r="M758"/>
  <c r="N758"/>
  <c r="A759"/>
  <c r="B759"/>
  <c r="C759"/>
  <c r="D759"/>
  <c r="E759"/>
  <c r="F759"/>
  <c r="G759"/>
  <c r="H759"/>
  <c r="I759"/>
  <c r="J759"/>
  <c r="K759"/>
  <c r="L759"/>
  <c r="M759"/>
  <c r="N759"/>
  <c r="A760"/>
  <c r="B760"/>
  <c r="C760"/>
  <c r="D760"/>
  <c r="E760"/>
  <c r="F760"/>
  <c r="G760"/>
  <c r="H760"/>
  <c r="I760"/>
  <c r="J760"/>
  <c r="K760"/>
  <c r="L760"/>
  <c r="M760"/>
  <c r="N760"/>
  <c r="A761"/>
  <c r="B761"/>
  <c r="C761"/>
  <c r="D761"/>
  <c r="E761"/>
  <c r="F761"/>
  <c r="G761"/>
  <c r="H761"/>
  <c r="I761"/>
  <c r="J761"/>
  <c r="K761"/>
  <c r="L761"/>
  <c r="M761"/>
  <c r="N761"/>
  <c r="A762"/>
  <c r="B762"/>
  <c r="C762"/>
  <c r="D762"/>
  <c r="E762"/>
  <c r="F762"/>
  <c r="G762"/>
  <c r="H762"/>
  <c r="I762"/>
  <c r="J762"/>
  <c r="K762"/>
  <c r="L762"/>
  <c r="M762"/>
  <c r="N762"/>
  <c r="A763"/>
  <c r="B763"/>
  <c r="C763"/>
  <c r="D763"/>
  <c r="E763"/>
  <c r="F763"/>
  <c r="G763"/>
  <c r="H763"/>
  <c r="I763"/>
  <c r="J763"/>
  <c r="K763"/>
  <c r="L763"/>
  <c r="M763"/>
  <c r="N763"/>
  <c r="A764"/>
  <c r="B764"/>
  <c r="C764"/>
  <c r="D764"/>
  <c r="E764"/>
  <c r="F764"/>
  <c r="G764"/>
  <c r="H764"/>
  <c r="I764"/>
  <c r="J764"/>
  <c r="K764"/>
  <c r="L764"/>
  <c r="M764"/>
  <c r="N764"/>
  <c r="A765"/>
  <c r="B765"/>
  <c r="C765"/>
  <c r="D765"/>
  <c r="E765"/>
  <c r="F765"/>
  <c r="G765"/>
  <c r="H765"/>
  <c r="I765"/>
  <c r="J765"/>
  <c r="K765"/>
  <c r="L765"/>
  <c r="M765"/>
  <c r="N765"/>
  <c r="A766"/>
  <c r="B766"/>
  <c r="C766"/>
  <c r="D766"/>
  <c r="E766"/>
  <c r="F766"/>
  <c r="G766"/>
  <c r="H766"/>
  <c r="I766"/>
  <c r="J766"/>
  <c r="K766"/>
  <c r="L766"/>
  <c r="M766"/>
  <c r="N766"/>
  <c r="A767"/>
  <c r="B767"/>
  <c r="C767"/>
  <c r="D767"/>
  <c r="E767"/>
  <c r="F767"/>
  <c r="G767"/>
  <c r="H767"/>
  <c r="I767"/>
  <c r="J767"/>
  <c r="K767"/>
  <c r="L767"/>
  <c r="M767"/>
  <c r="N767"/>
  <c r="A768"/>
  <c r="B768"/>
  <c r="C768"/>
  <c r="D768"/>
  <c r="E768"/>
  <c r="F768"/>
  <c r="G768"/>
  <c r="H768"/>
  <c r="I768"/>
  <c r="J768"/>
  <c r="K768"/>
  <c r="L768"/>
  <c r="M768"/>
  <c r="N768"/>
  <c r="A769"/>
  <c r="B769"/>
  <c r="C769"/>
  <c r="D769"/>
  <c r="E769"/>
  <c r="F769"/>
  <c r="G769"/>
  <c r="H769"/>
  <c r="I769"/>
  <c r="J769"/>
  <c r="K769"/>
  <c r="L769"/>
  <c r="M769"/>
  <c r="N769"/>
  <c r="A770"/>
  <c r="B770"/>
  <c r="C770"/>
  <c r="D770"/>
  <c r="E770"/>
  <c r="F770"/>
  <c r="G770"/>
  <c r="H770"/>
  <c r="I770"/>
  <c r="J770"/>
  <c r="K770"/>
  <c r="L770"/>
  <c r="M770"/>
  <c r="N770"/>
  <c r="J67" i="1858" l="1"/>
  <c r="M68"/>
  <c r="D67"/>
  <c r="F67"/>
  <c r="D21"/>
  <c r="D39" s="1"/>
  <c r="P410" i="1303" s="1"/>
  <c r="J39" i="1858"/>
  <c r="F39"/>
  <c r="I67"/>
  <c r="I39"/>
  <c r="F35" i="1834"/>
  <c r="F35" i="1820"/>
  <c r="N380" i="1302" l="1"/>
  <c r="P98" i="1303"/>
  <c r="F21" i="1305"/>
  <c r="J68" i="1858"/>
  <c r="I68"/>
  <c r="N68" i="1302" l="1"/>
  <c r="H60" i="1353"/>
  <c r="H18" i="1350"/>
  <c r="H17"/>
  <c r="H43" l="1"/>
  <c r="E13" i="1854"/>
  <c r="G36" i="1856"/>
  <c r="F14" i="1850"/>
  <c r="G19" i="1667"/>
  <c r="F19"/>
  <c r="G26" i="1350"/>
  <c r="H51"/>
  <c r="H21"/>
  <c r="G25"/>
  <c r="G14" i="1420"/>
  <c r="H17" i="1387"/>
  <c r="P93" i="1303"/>
  <c r="N63" i="1302" l="1"/>
  <c r="E20" i="1420"/>
  <c r="E18"/>
  <c r="D15" i="1429"/>
  <c r="D15" i="1426"/>
  <c r="D14"/>
  <c r="E19" i="1420"/>
  <c r="E24"/>
  <c r="E14"/>
  <c r="E12"/>
  <c r="F37" i="1417"/>
  <c r="F34"/>
  <c r="F36" i="1414"/>
  <c r="F14" i="1160"/>
  <c r="F13"/>
  <c r="J17" i="1387"/>
  <c r="J18" s="1"/>
  <c r="G20"/>
  <c r="G26"/>
  <c r="J18" i="1306"/>
  <c r="G18"/>
  <c r="H33" i="1857"/>
  <c r="H44" s="1"/>
  <c r="G3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D44" l="1"/>
  <c r="I44"/>
  <c r="F44"/>
  <c r="P502" i="1303" s="1"/>
  <c r="N472" i="1302" s="1"/>
  <c r="E13" i="1338" l="1"/>
  <c r="E12"/>
  <c r="G15" i="1353" l="1"/>
  <c r="M67" i="1856"/>
  <c r="L67"/>
  <c r="K67"/>
  <c r="H67"/>
  <c r="J66"/>
  <c r="J65"/>
  <c r="I65"/>
  <c r="J64"/>
  <c r="I64"/>
  <c r="J63"/>
  <c r="I63"/>
  <c r="F62"/>
  <c r="D62"/>
  <c r="I61"/>
  <c r="I60"/>
  <c r="I59"/>
  <c r="F58"/>
  <c r="D58"/>
  <c r="D49" s="1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H39"/>
  <c r="J38"/>
  <c r="I38"/>
  <c r="J37"/>
  <c r="I37"/>
  <c r="J36"/>
  <c r="I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G14" i="1855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D26"/>
  <c r="H26" s="1"/>
  <c r="H27"/>
  <c r="F28"/>
  <c r="I28"/>
  <c r="J28"/>
  <c r="K28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H43"/>
  <c r="D44"/>
  <c r="F44"/>
  <c r="I44"/>
  <c r="J44"/>
  <c r="K44"/>
  <c r="G12" i="1854"/>
  <c r="G29" s="1"/>
  <c r="G13"/>
  <c r="G14"/>
  <c r="G15"/>
  <c r="G16"/>
  <c r="G17"/>
  <c r="G18"/>
  <c r="G19"/>
  <c r="G20"/>
  <c r="G21"/>
  <c r="G22"/>
  <c r="G23"/>
  <c r="G24"/>
  <c r="G25"/>
  <c r="G26"/>
  <c r="G27"/>
  <c r="D29"/>
  <c r="F29"/>
  <c r="E13" i="1380"/>
  <c r="F25" i="1350"/>
  <c r="D16" i="1374"/>
  <c r="F15" i="1353"/>
  <c r="F26" i="1350"/>
  <c r="P92" i="1303"/>
  <c r="N62" i="1302" s="1"/>
  <c r="P91" i="1303"/>
  <c r="N61" i="1302" s="1"/>
  <c r="P90" i="1303"/>
  <c r="N60" i="1302" s="1"/>
  <c r="P89" i="1303"/>
  <c r="N59" i="1302" s="1"/>
  <c r="P88" i="1303"/>
  <c r="N58" i="1302" s="1"/>
  <c r="P87" i="1303"/>
  <c r="N57" i="1302" s="1"/>
  <c r="P86" i="1303"/>
  <c r="N56" i="1302" s="1"/>
  <c r="F45" i="1855" l="1"/>
  <c r="H68" i="1856"/>
  <c r="K68"/>
  <c r="D67"/>
  <c r="F67"/>
  <c r="J39"/>
  <c r="F39"/>
  <c r="P475" i="1303" s="1"/>
  <c r="N445" i="1302" s="1"/>
  <c r="L68" i="1856"/>
  <c r="I67"/>
  <c r="J67"/>
  <c r="I39"/>
  <c r="M68"/>
  <c r="D21"/>
  <c r="D39" s="1"/>
  <c r="P549" i="1303"/>
  <c r="N519" i="1302" s="1"/>
  <c r="G44" i="1855"/>
  <c r="H28"/>
  <c r="I45"/>
  <c r="D28"/>
  <c r="P720" i="1303" s="1"/>
  <c r="N690" i="1302" s="1"/>
  <c r="K45" i="1855"/>
  <c r="H44"/>
  <c r="H45" s="1"/>
  <c r="J45"/>
  <c r="G26"/>
  <c r="G28" s="1"/>
  <c r="T159" i="1303"/>
  <c r="F18" i="1061"/>
  <c r="K24" i="1667"/>
  <c r="J24"/>
  <c r="G24"/>
  <c r="E24"/>
  <c r="H23"/>
  <c r="H22"/>
  <c r="H21"/>
  <c r="H20"/>
  <c r="H19"/>
  <c r="K17"/>
  <c r="J17"/>
  <c r="G17"/>
  <c r="E17"/>
  <c r="H16"/>
  <c r="H15"/>
  <c r="H14"/>
  <c r="H13"/>
  <c r="H12"/>
  <c r="I68" i="1856" l="1"/>
  <c r="J68"/>
  <c r="G45" i="1855"/>
  <c r="H17" i="1667"/>
  <c r="G25"/>
  <c r="J25"/>
  <c r="H24"/>
  <c r="K25"/>
  <c r="H25" l="1"/>
  <c r="F109" i="1659"/>
  <c r="F31" i="1353"/>
  <c r="F66"/>
  <c r="F72"/>
  <c r="H15" i="1347"/>
  <c r="G15"/>
  <c r="I14" i="1429" l="1"/>
  <c r="J15" i="1426"/>
  <c r="J14"/>
  <c r="F35" i="1194"/>
  <c r="F35" i="1191"/>
  <c r="G14" i="1396"/>
  <c r="G13"/>
  <c r="G11"/>
  <c r="F15" i="1426"/>
  <c r="E15"/>
  <c r="F14" i="1374"/>
  <c r="E14"/>
  <c r="D14"/>
  <c r="F67" i="1353"/>
  <c r="F63"/>
  <c r="G13" i="1849"/>
  <c r="F14" i="1426"/>
  <c r="H13" i="1420" l="1"/>
  <c r="F14" i="1396"/>
  <c r="F13"/>
  <c r="H14" i="1420" l="1"/>
  <c r="T169" i="1303"/>
  <c r="F35" i="1214"/>
  <c r="H15" i="1350"/>
  <c r="P140" i="1303"/>
  <c r="N110" i="1302" s="1"/>
  <c r="P139" i="1303" l="1"/>
  <c r="N109" i="1302" s="1"/>
  <c r="L34" i="1417"/>
  <c r="E12" i="1784"/>
  <c r="I12" s="1"/>
  <c r="I13" s="1"/>
  <c r="I24" i="1387"/>
  <c r="I25"/>
  <c r="I22"/>
  <c r="F24" i="1374"/>
  <c r="E24"/>
  <c r="G11" i="1812"/>
  <c r="F11"/>
  <c r="F14" i="1429"/>
  <c r="E14"/>
  <c r="I35" i="1852"/>
  <c r="F14" i="1853"/>
  <c r="F13"/>
  <c r="E13"/>
  <c r="E14"/>
  <c r="D24" i="1374"/>
  <c r="P138" i="1303"/>
  <c r="P81"/>
  <c r="T130"/>
  <c r="T111"/>
  <c r="F35" i="1212"/>
  <c r="F35" i="1211"/>
  <c r="Y83" i="1303"/>
  <c r="Y84"/>
  <c r="W83"/>
  <c r="W84"/>
  <c r="P84"/>
  <c r="P83"/>
  <c r="P82"/>
  <c r="P80"/>
  <c r="N50" i="1302" s="1"/>
  <c r="P79" i="1303"/>
  <c r="P78"/>
  <c r="H34" i="1417"/>
  <c r="F64" i="1353"/>
  <c r="H63"/>
  <c r="H64"/>
  <c r="F14" i="1420"/>
  <c r="F62" i="1353"/>
  <c r="G34" i="1417"/>
  <c r="G62" i="1353"/>
  <c r="G63"/>
  <c r="G64"/>
  <c r="H36" i="1417"/>
  <c r="G36"/>
  <c r="H67" i="1353"/>
  <c r="G67"/>
  <c r="F23" i="1787"/>
  <c r="E11" i="1788"/>
  <c r="G51" i="1350"/>
  <c r="E14" i="1426"/>
  <c r="H35" i="1851"/>
  <c r="D33" i="1853"/>
  <c r="P556" i="1303" s="1"/>
  <c r="N526" i="1302" s="1"/>
  <c r="F52" i="1853"/>
  <c r="D52"/>
  <c r="G50"/>
  <c r="G49"/>
  <c r="G48"/>
  <c r="G47"/>
  <c r="G46"/>
  <c r="G45"/>
  <c r="G44"/>
  <c r="G43"/>
  <c r="G42"/>
  <c r="G41"/>
  <c r="G40"/>
  <c r="G39"/>
  <c r="G38"/>
  <c r="G37"/>
  <c r="G36"/>
  <c r="G35"/>
  <c r="G52" s="1"/>
  <c r="G31"/>
  <c r="G30"/>
  <c r="G29"/>
  <c r="G28"/>
  <c r="G27"/>
  <c r="G26"/>
  <c r="G25"/>
  <c r="G24"/>
  <c r="G23"/>
  <c r="G22"/>
  <c r="G21"/>
  <c r="G20"/>
  <c r="G13"/>
  <c r="G33" s="1"/>
  <c r="I42" i="1852"/>
  <c r="I41"/>
  <c r="I40"/>
  <c r="I39"/>
  <c r="I38"/>
  <c r="I37"/>
  <c r="I36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N108" i="1302" l="1"/>
  <c r="N49"/>
  <c r="N54"/>
  <c r="N48"/>
  <c r="N53"/>
  <c r="N52"/>
  <c r="N51"/>
  <c r="F44" i="1852"/>
  <c r="E33" i="1853"/>
  <c r="G33" i="1852"/>
  <c r="F33" i="1853"/>
  <c r="F53" s="1"/>
  <c r="H33" i="1852"/>
  <c r="H44" s="1"/>
  <c r="U84" i="1303"/>
  <c r="U83"/>
  <c r="I44" i="1852"/>
  <c r="D44"/>
  <c r="G53" i="1853"/>
  <c r="P137" i="1303"/>
  <c r="N107" i="1302" s="1"/>
  <c r="P77" i="1303"/>
  <c r="N47" i="1302" s="1"/>
  <c r="P76" i="1303"/>
  <c r="N46" i="1302" s="1"/>
  <c r="H44" i="18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508" i="1303" l="1"/>
  <c r="N478" i="1302" s="1"/>
  <c r="F44" i="1851"/>
  <c r="D44"/>
  <c r="P436" i="1303" s="1"/>
  <c r="N406" i="1302" s="1"/>
  <c r="I44" i="1851"/>
  <c r="P73" i="1303"/>
  <c r="N43" i="1302" s="1"/>
  <c r="J72" i="1847"/>
  <c r="I72"/>
  <c r="F11" i="1396"/>
  <c r="G60" i="1353"/>
  <c r="H26" i="1305"/>
  <c r="H26" i="1188"/>
  <c r="F21" i="1350"/>
  <c r="F35" i="1188"/>
  <c r="P136" i="1303" l="1"/>
  <c r="N106" i="1302" s="1"/>
  <c r="P75" i="1303"/>
  <c r="N45" i="1302" s="1"/>
  <c r="Q135" i="1303"/>
  <c r="R135"/>
  <c r="Q134"/>
  <c r="R134"/>
  <c r="Q133"/>
  <c r="R133"/>
  <c r="Q132"/>
  <c r="R132"/>
  <c r="Q124"/>
  <c r="Q94" i="1302" s="1"/>
  <c r="R124" i="1303"/>
  <c r="T94" i="1302" s="1"/>
  <c r="Q123" i="1303"/>
  <c r="Q93" i="1302" s="1"/>
  <c r="R123" i="1303"/>
  <c r="T93" i="1302" s="1"/>
  <c r="Q120" i="1303"/>
  <c r="Q90" i="1302" s="1"/>
  <c r="R120" i="1303"/>
  <c r="T90" i="1302" s="1"/>
  <c r="Q117" i="1303"/>
  <c r="Q87" i="1302" s="1"/>
  <c r="R117" i="1303"/>
  <c r="T87" i="1302" s="1"/>
  <c r="Q116" i="1303"/>
  <c r="Q86" i="1302" s="1"/>
  <c r="R116" i="1303"/>
  <c r="T86" i="1302" s="1"/>
  <c r="Q114" i="1303"/>
  <c r="Q84" i="1302" s="1"/>
  <c r="R114" i="1303"/>
  <c r="T84" i="1302" s="1"/>
  <c r="Q112" i="1303"/>
  <c r="Q82" i="1302" s="1"/>
  <c r="R112" i="1303"/>
  <c r="T82" i="1302" s="1"/>
  <c r="P135" i="1303"/>
  <c r="N105" i="1302" s="1"/>
  <c r="P134" i="1303"/>
  <c r="N104" i="1302" s="1"/>
  <c r="P133" i="1303"/>
  <c r="N103" i="1302" s="1"/>
  <c r="P132" i="1303"/>
  <c r="N102" i="1302" s="1"/>
  <c r="P124" i="1303"/>
  <c r="N94" i="1302" s="1"/>
  <c r="P123" i="1303"/>
  <c r="N93" i="1302" s="1"/>
  <c r="P120" i="1303"/>
  <c r="N90" i="1302" s="1"/>
  <c r="P117" i="1303"/>
  <c r="N87" i="1302" s="1"/>
  <c r="P116" i="1303"/>
  <c r="N86" i="1302" s="1"/>
  <c r="P114" i="1303"/>
  <c r="N84" i="1302" s="1"/>
  <c r="P112" i="1303"/>
  <c r="N82" i="1302" s="1"/>
  <c r="Y106" i="1303"/>
  <c r="W106"/>
  <c r="P106"/>
  <c r="N76" i="1302" s="1"/>
  <c r="Y105" i="1303"/>
  <c r="W105"/>
  <c r="P105"/>
  <c r="N75" i="1302" s="1"/>
  <c r="Y73" i="1303"/>
  <c r="W73"/>
  <c r="U73"/>
  <c r="Q104" i="1302" l="1"/>
  <c r="T102"/>
  <c r="T104"/>
  <c r="Q103"/>
  <c r="Q105"/>
  <c r="Q102"/>
  <c r="T103"/>
  <c r="T105"/>
  <c r="U106" i="1303"/>
  <c r="U105"/>
  <c r="W114"/>
  <c r="W117"/>
  <c r="W123"/>
  <c r="W134"/>
  <c r="Y117"/>
  <c r="Y132"/>
  <c r="Y134"/>
  <c r="W112"/>
  <c r="W120"/>
  <c r="W124"/>
  <c r="W133"/>
  <c r="W135"/>
  <c r="Y112"/>
  <c r="Y116"/>
  <c r="Y120"/>
  <c r="Y124"/>
  <c r="Y133"/>
  <c r="U133"/>
  <c r="U117"/>
  <c r="U132"/>
  <c r="U116"/>
  <c r="U124"/>
  <c r="U135"/>
  <c r="U112"/>
  <c r="U120"/>
  <c r="U114"/>
  <c r="U123"/>
  <c r="U134"/>
  <c r="W116"/>
  <c r="Y123"/>
  <c r="W132"/>
  <c r="Y135"/>
  <c r="Y114"/>
  <c r="K31" i="1850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P585" i="1303" s="1"/>
  <c r="N555" i="1302" s="1"/>
  <c r="H16" i="1850"/>
  <c r="H15"/>
  <c r="H14"/>
  <c r="H13"/>
  <c r="H12"/>
  <c r="F27" i="1351"/>
  <c r="K32" i="1849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R546" i="1303" s="1"/>
  <c r="T516" i="1302" s="1"/>
  <c r="H17" i="1849"/>
  <c r="G17"/>
  <c r="H16"/>
  <c r="G16"/>
  <c r="H15"/>
  <c r="G15"/>
  <c r="H14"/>
  <c r="H13"/>
  <c r="F33" l="1"/>
  <c r="H25"/>
  <c r="K33"/>
  <c r="H24" i="1850"/>
  <c r="K32"/>
  <c r="G25" i="1849"/>
  <c r="J32" i="1850"/>
  <c r="G32"/>
  <c r="H31"/>
  <c r="H17"/>
  <c r="H18" i="1849"/>
  <c r="G18"/>
  <c r="J33"/>
  <c r="G32"/>
  <c r="H32"/>
  <c r="H32" i="1850" l="1"/>
  <c r="H33" i="1849"/>
  <c r="G33"/>
  <c r="P433" i="1303"/>
  <c r="N403" i="1302" s="1"/>
  <c r="G14" i="1848"/>
  <c r="G15"/>
  <c r="G16"/>
  <c r="D17"/>
  <c r="F17"/>
  <c r="G19"/>
  <c r="D20"/>
  <c r="G20" s="1"/>
  <c r="G21"/>
  <c r="F22"/>
  <c r="F23" l="1"/>
  <c r="D22"/>
  <c r="G17"/>
  <c r="G22"/>
  <c r="G23" l="1"/>
  <c r="P667" i="1303"/>
  <c r="N637" i="1302" s="1"/>
  <c r="D26" i="1847"/>
  <c r="M215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F147" s="1"/>
  <c r="D81"/>
  <c r="M79"/>
  <c r="L79"/>
  <c r="H79"/>
  <c r="J77"/>
  <c r="I77"/>
  <c r="J76"/>
  <c r="I76"/>
  <c r="J75"/>
  <c r="I75"/>
  <c r="J74"/>
  <c r="I74"/>
  <c r="J73"/>
  <c r="I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6"/>
  <c r="I16"/>
  <c r="J15"/>
  <c r="I15"/>
  <c r="J14"/>
  <c r="I14"/>
  <c r="F13"/>
  <c r="D13"/>
  <c r="D11" i="1242"/>
  <c r="F215" i="1847" l="1"/>
  <c r="D215"/>
  <c r="F79"/>
  <c r="J147"/>
  <c r="I215"/>
  <c r="M216"/>
  <c r="I147"/>
  <c r="D147"/>
  <c r="L216"/>
  <c r="H216"/>
  <c r="J215"/>
  <c r="I79"/>
  <c r="J79"/>
  <c r="D79"/>
  <c r="Q70" i="1303" s="1"/>
  <c r="E11" i="1747"/>
  <c r="E11" i="1746"/>
  <c r="E11" i="1745"/>
  <c r="E11" i="1744"/>
  <c r="E11" i="1743"/>
  <c r="E11" i="1742"/>
  <c r="Q40" i="1302" l="1"/>
  <c r="I216" i="1847"/>
  <c r="J216"/>
  <c r="H44" i="1846" l="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38" i="1842"/>
  <c r="G38"/>
  <c r="F38"/>
  <c r="D38"/>
  <c r="R251" i="1303" s="1"/>
  <c r="T221" i="1302" s="1"/>
  <c r="H38" i="1841"/>
  <c r="G38"/>
  <c r="F38"/>
  <c r="D38"/>
  <c r="Q251" i="1303" s="1"/>
  <c r="Q221" i="1302" s="1"/>
  <c r="F15" i="1840"/>
  <c r="R230" i="1303" s="1"/>
  <c r="T200" i="1302" s="1"/>
  <c r="H14" i="1840"/>
  <c r="H13"/>
  <c r="D13"/>
  <c r="F15" i="1839"/>
  <c r="Q230" i="1303" s="1"/>
  <c r="Q200" i="1302" s="1"/>
  <c r="H14" i="1839"/>
  <c r="H13"/>
  <c r="D13"/>
  <c r="D13" i="1837"/>
  <c r="H38" i="1838"/>
  <c r="G38"/>
  <c r="F38"/>
  <c r="D38"/>
  <c r="P251" i="1303" s="1"/>
  <c r="N221" i="1302" s="1"/>
  <c r="H14" i="1837"/>
  <c r="H13"/>
  <c r="C12" i="1511"/>
  <c r="C11"/>
  <c r="C12" i="1510"/>
  <c r="C11"/>
  <c r="C12" i="1508"/>
  <c r="C11" i="1507"/>
  <c r="C14" i="1337"/>
  <c r="C13"/>
  <c r="C12"/>
  <c r="C11"/>
  <c r="C12" i="1340"/>
  <c r="C11"/>
  <c r="C12" i="1339"/>
  <c r="C11"/>
  <c r="C14" i="1336"/>
  <c r="C13"/>
  <c r="C12"/>
  <c r="C11"/>
  <c r="H44" i="183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44" i="1843" l="1"/>
  <c r="Q500" i="1303" s="1"/>
  <c r="Q470" i="1302" s="1"/>
  <c r="F44" i="1844"/>
  <c r="R500" i="1303" s="1"/>
  <c r="T470" i="1302" s="1"/>
  <c r="F44" i="1845"/>
  <c r="Q507" i="1303" s="1"/>
  <c r="Q477" i="1302" s="1"/>
  <c r="F44" i="1846"/>
  <c r="R507" i="1303" s="1"/>
  <c r="T477" i="1302" s="1"/>
  <c r="D44" i="1846"/>
  <c r="I44"/>
  <c r="D44" i="1845"/>
  <c r="I44"/>
  <c r="D44" i="1844"/>
  <c r="I44" i="1843"/>
  <c r="I44" i="1844"/>
  <c r="D44" i="1843"/>
  <c r="H15" i="1840"/>
  <c r="H15" i="1839"/>
  <c r="H15" i="1837"/>
  <c r="F15"/>
  <c r="P230" i="1303" s="1"/>
  <c r="N200" i="1302" s="1"/>
  <c r="F44" i="1835"/>
  <c r="Q503" i="1303" s="1"/>
  <c r="Q473" i="1302" s="1"/>
  <c r="F44" i="1836"/>
  <c r="R503" i="1303" s="1"/>
  <c r="T473" i="1302" s="1"/>
  <c r="D44" i="1835"/>
  <c r="D44" i="1836"/>
  <c r="I44"/>
  <c r="I44" i="1835"/>
  <c r="C12" i="1335"/>
  <c r="C13"/>
  <c r="C14"/>
  <c r="C15"/>
  <c r="E18" i="1306"/>
  <c r="E18" i="1308"/>
  <c r="I18" s="1"/>
  <c r="E18" i="1307"/>
  <c r="I18" s="1"/>
  <c r="I27" i="1389"/>
  <c r="I28" s="1"/>
  <c r="G26"/>
  <c r="E26" s="1"/>
  <c r="I25"/>
  <c r="E23"/>
  <c r="H20"/>
  <c r="E20" s="1"/>
  <c r="I20" s="1"/>
  <c r="H19"/>
  <c r="E19" s="1"/>
  <c r="I18"/>
  <c r="E18"/>
  <c r="E17"/>
  <c r="I16"/>
  <c r="E15"/>
  <c r="E14"/>
  <c r="H13"/>
  <c r="E13" s="1"/>
  <c r="E12"/>
  <c r="I27" i="1388"/>
  <c r="I28" s="1"/>
  <c r="G26"/>
  <c r="I25"/>
  <c r="E23"/>
  <c r="H20"/>
  <c r="E20" s="1"/>
  <c r="I20" s="1"/>
  <c r="H19"/>
  <c r="E19" s="1"/>
  <c r="I18"/>
  <c r="E18"/>
  <c r="E17"/>
  <c r="I16"/>
  <c r="E15"/>
  <c r="E14"/>
  <c r="H13"/>
  <c r="E13" s="1"/>
  <c r="E12"/>
  <c r="E23" i="1387"/>
  <c r="I23" s="1"/>
  <c r="E20"/>
  <c r="I20" s="1"/>
  <c r="E19"/>
  <c r="I19" s="1"/>
  <c r="E18"/>
  <c r="I18" s="1"/>
  <c r="E17"/>
  <c r="I17" s="1"/>
  <c r="E15"/>
  <c r="I15" s="1"/>
  <c r="E14"/>
  <c r="I14" s="1"/>
  <c r="E13"/>
  <c r="I13" s="1"/>
  <c r="E12"/>
  <c r="I12" s="1"/>
  <c r="G12" i="1786"/>
  <c r="E12" s="1"/>
  <c r="I12" s="1"/>
  <c r="G12" i="1785"/>
  <c r="E12" s="1"/>
  <c r="I12" s="1"/>
  <c r="I18" i="1306" l="1"/>
  <c r="J19"/>
  <c r="I16" i="1387"/>
  <c r="I21"/>
  <c r="I21" i="1388"/>
  <c r="E26"/>
  <c r="E26" i="1387"/>
  <c r="I26" s="1"/>
  <c r="I27" s="1"/>
  <c r="I21" i="1389"/>
  <c r="I33" i="1387" l="1"/>
  <c r="I33" i="1389"/>
  <c r="I33" i="1388"/>
  <c r="X156" i="1303"/>
  <c r="H44" i="1834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31"/>
  <c r="E12"/>
  <c r="R299" i="1303" s="1"/>
  <c r="T269" i="1302" s="1"/>
  <c r="G10" i="1831"/>
  <c r="G12" s="1"/>
  <c r="H44" i="183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27"/>
  <c r="E12"/>
  <c r="Q299" i="1303" s="1"/>
  <c r="Q269" i="1302" s="1"/>
  <c r="G10" i="1827"/>
  <c r="G12" s="1"/>
  <c r="F12" i="1826"/>
  <c r="E12"/>
  <c r="P299" i="1303" s="1"/>
  <c r="N269" i="1302" s="1"/>
  <c r="G10" i="1826"/>
  <c r="G12" s="1"/>
  <c r="F12" i="1825"/>
  <c r="E12"/>
  <c r="R298" i="1303" s="1"/>
  <c r="T268" i="1302" s="1"/>
  <c r="G10" i="1825"/>
  <c r="G12" s="1"/>
  <c r="F12" i="1824"/>
  <c r="E12"/>
  <c r="Q298" i="1303" s="1"/>
  <c r="Q268" i="1302" s="1"/>
  <c r="G10" i="1824"/>
  <c r="G12" s="1"/>
  <c r="F12" i="1823"/>
  <c r="E12"/>
  <c r="P298" i="1303" s="1"/>
  <c r="N268" i="1302" s="1"/>
  <c r="G10" i="1823"/>
  <c r="G12" s="1"/>
  <c r="H44" i="1822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1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R185" i="1303" l="1"/>
  <c r="T155" i="1302" s="1"/>
  <c r="E12" i="1400"/>
  <c r="E13" s="1"/>
  <c r="Q185" i="1303"/>
  <c r="Q155" i="1302" s="1"/>
  <c r="D12" i="1400"/>
  <c r="D13" s="1"/>
  <c r="P185" i="1303"/>
  <c r="N155" i="1302" s="1"/>
  <c r="C12" i="1400"/>
  <c r="C13" s="1"/>
  <c r="F44" i="1834"/>
  <c r="P525" i="1303" s="1"/>
  <c r="N495" i="1302" s="1"/>
  <c r="D44" i="1834"/>
  <c r="F44" i="1818"/>
  <c r="Q525" i="1303" s="1"/>
  <c r="Q495" i="1302" s="1"/>
  <c r="F44" i="1822"/>
  <c r="R524" i="1303" s="1"/>
  <c r="T494" i="1302" s="1"/>
  <c r="I44" i="1834"/>
  <c r="F44" i="1828"/>
  <c r="I44" i="1833"/>
  <c r="D44"/>
  <c r="F44"/>
  <c r="Q499" i="1303" s="1"/>
  <c r="Q469" i="1302" s="1"/>
  <c r="F44" i="1832"/>
  <c r="I44"/>
  <c r="D44"/>
  <c r="F44" i="1829"/>
  <c r="D44" i="1830"/>
  <c r="D44" i="1829"/>
  <c r="I44" i="1830"/>
  <c r="D44" i="1828"/>
  <c r="I44" i="1829"/>
  <c r="F44" i="1820"/>
  <c r="P524" i="1303" s="1"/>
  <c r="N494" i="1302" s="1"/>
  <c r="I44" i="1828"/>
  <c r="F44" i="1830"/>
  <c r="I44" i="1818"/>
  <c r="D44" i="1819"/>
  <c r="I44" i="1820"/>
  <c r="F44" i="1816"/>
  <c r="D44" i="1818"/>
  <c r="I44" i="1819"/>
  <c r="F44" i="1821"/>
  <c r="Q524" i="1303" s="1"/>
  <c r="Q494" i="1302" s="1"/>
  <c r="D44" i="1822"/>
  <c r="D44" i="1821"/>
  <c r="I44" i="1822"/>
  <c r="I44" i="1816"/>
  <c r="F44" i="1819"/>
  <c r="R525" i="1303" s="1"/>
  <c r="T495" i="1302" s="1"/>
  <c r="D44" i="1820"/>
  <c r="I44" i="1821"/>
  <c r="D44" i="1816"/>
  <c r="G39" i="1305"/>
  <c r="H39"/>
  <c r="F39"/>
  <c r="G26"/>
  <c r="G74" s="1"/>
  <c r="H91"/>
  <c r="F26"/>
  <c r="F57" s="1"/>
  <c r="G24"/>
  <c r="G71" s="1"/>
  <c r="H24"/>
  <c r="H88" s="1"/>
  <c r="F24"/>
  <c r="F54" s="1"/>
  <c r="Q72" i="1303"/>
  <c r="Q42" i="1302" s="1"/>
  <c r="R72" i="1303"/>
  <c r="T42" i="1302" s="1"/>
  <c r="P72" i="1303"/>
  <c r="N42" i="1302" s="1"/>
  <c r="P85" i="1303"/>
  <c r="N55" i="1302" s="1"/>
  <c r="Q160" i="1303"/>
  <c r="Q130" i="1302" s="1"/>
  <c r="R160" i="1303"/>
  <c r="T130" i="1302" s="1"/>
  <c r="P160" i="1303"/>
  <c r="N130" i="1302" s="1"/>
  <c r="Q126" i="1303"/>
  <c r="Q96" i="1302" s="1"/>
  <c r="R126" i="1303"/>
  <c r="T96" i="1302" s="1"/>
  <c r="P126" i="1303"/>
  <c r="N96" i="1302" s="1"/>
  <c r="Q127" i="1303"/>
  <c r="Q97" i="1302" s="1"/>
  <c r="R127" i="1303"/>
  <c r="T97" i="1302" s="1"/>
  <c r="P127" i="1303"/>
  <c r="N97" i="1302" s="1"/>
  <c r="P104" i="1303"/>
  <c r="N74" i="1302" s="1"/>
  <c r="P103" i="1303"/>
  <c r="N73" i="1302" s="1"/>
  <c r="Q125" i="1303"/>
  <c r="Q95" i="1302" s="1"/>
  <c r="R125" i="1303"/>
  <c r="T95" i="1302" s="1"/>
  <c r="P71" i="1303"/>
  <c r="N41" i="1302" s="1"/>
  <c r="P70" i="1303"/>
  <c r="N40" i="1302" s="1"/>
  <c r="P69" i="1303"/>
  <c r="N39" i="1302" s="1"/>
  <c r="P68" i="1303"/>
  <c r="N38" i="1302" s="1"/>
  <c r="P67" i="1303"/>
  <c r="N37" i="1302" s="1"/>
  <c r="P66" i="1303"/>
  <c r="N36" i="1302" s="1"/>
  <c r="P65" i="1303"/>
  <c r="N35" i="1302" s="1"/>
  <c r="P64" i="1303"/>
  <c r="N34" i="1302" s="1"/>
  <c r="P63" i="1303"/>
  <c r="N33" i="1302" s="1"/>
  <c r="P62" i="1303"/>
  <c r="N32" i="1302" s="1"/>
  <c r="P61" i="1303"/>
  <c r="N31" i="1302" s="1"/>
  <c r="Q60" i="1303"/>
  <c r="Q30" i="1302" s="1"/>
  <c r="R60" i="1303"/>
  <c r="T30" i="1302" s="1"/>
  <c r="P60" i="1303"/>
  <c r="N30" i="1302" s="1"/>
  <c r="E17" i="1400" l="1"/>
  <c r="H17" s="1"/>
  <c r="H16" s="1"/>
  <c r="E22"/>
  <c r="H22" s="1"/>
  <c r="H13"/>
  <c r="E19"/>
  <c r="H19" s="1"/>
  <c r="D19"/>
  <c r="G19" s="1"/>
  <c r="D17"/>
  <c r="G17" s="1"/>
  <c r="D22"/>
  <c r="G22" s="1"/>
  <c r="G13"/>
  <c r="F13"/>
  <c r="C19"/>
  <c r="F19" s="1"/>
  <c r="C22"/>
  <c r="F22" s="1"/>
  <c r="C17"/>
  <c r="U104" i="1303"/>
  <c r="U103"/>
  <c r="Q131"/>
  <c r="Q101" i="1302" s="1"/>
  <c r="P131" i="1303"/>
  <c r="N101" i="1302" s="1"/>
  <c r="Q156" i="1303"/>
  <c r="Q126" i="1302" s="1"/>
  <c r="R156" i="1303"/>
  <c r="T126" i="1302" s="1"/>
  <c r="H31" i="1305"/>
  <c r="H95" s="1"/>
  <c r="F31"/>
  <c r="F61" s="1"/>
  <c r="R131" i="1303"/>
  <c r="T101" i="1302" s="1"/>
  <c r="P156" i="1303"/>
  <c r="N126" i="1302" s="1"/>
  <c r="G31" i="1305"/>
  <c r="G78" s="1"/>
  <c r="Y170" i="1303"/>
  <c r="W170"/>
  <c r="U170"/>
  <c r="Y168"/>
  <c r="W168"/>
  <c r="U168"/>
  <c r="Y167"/>
  <c r="W167"/>
  <c r="U167"/>
  <c r="Y166"/>
  <c r="W166"/>
  <c r="U166"/>
  <c r="Y143"/>
  <c r="W143"/>
  <c r="U143"/>
  <c r="Y142"/>
  <c r="W142"/>
  <c r="U142"/>
  <c r="Y141"/>
  <c r="W141"/>
  <c r="U141"/>
  <c r="Y140"/>
  <c r="W140"/>
  <c r="U140"/>
  <c r="Y139"/>
  <c r="W139"/>
  <c r="U139"/>
  <c r="Y89"/>
  <c r="W89"/>
  <c r="U89"/>
  <c r="Y88"/>
  <c r="W88"/>
  <c r="U88"/>
  <c r="Y126"/>
  <c r="W126"/>
  <c r="U126"/>
  <c r="Y127"/>
  <c r="W127"/>
  <c r="U127"/>
  <c r="Y125"/>
  <c r="W125"/>
  <c r="Y80"/>
  <c r="W80"/>
  <c r="U80"/>
  <c r="Y79"/>
  <c r="W79"/>
  <c r="U79"/>
  <c r="Y78"/>
  <c r="W78"/>
  <c r="U78"/>
  <c r="Y77"/>
  <c r="W77"/>
  <c r="U77"/>
  <c r="Y76"/>
  <c r="W76"/>
  <c r="U76"/>
  <c r="Y75"/>
  <c r="W75"/>
  <c r="U75"/>
  <c r="G30" i="1305"/>
  <c r="H30"/>
  <c r="F30"/>
  <c r="G35"/>
  <c r="H35"/>
  <c r="G27"/>
  <c r="H27"/>
  <c r="G23"/>
  <c r="G22"/>
  <c r="H22"/>
  <c r="G21"/>
  <c r="H21"/>
  <c r="F51"/>
  <c r="F12" i="1400" l="1"/>
  <c r="G12" s="1"/>
  <c r="H12" s="1"/>
  <c r="G16"/>
  <c r="G23" s="1"/>
  <c r="H23"/>
  <c r="C16"/>
  <c r="D16" s="1"/>
  <c r="E16" s="1"/>
  <c r="F17"/>
  <c r="F16" s="1"/>
  <c r="F23" s="1"/>
  <c r="G45" i="1305"/>
  <c r="H45"/>
  <c r="F45"/>
  <c r="G33"/>
  <c r="H33"/>
  <c r="Q165" i="1303" l="1"/>
  <c r="Q135" i="1302" s="1"/>
  <c r="R165" i="1303"/>
  <c r="T135" i="1302" s="1"/>
  <c r="Q154" i="1303" l="1"/>
  <c r="Q124" i="1302" s="1"/>
  <c r="R154" i="1303"/>
  <c r="T124" i="1302" s="1"/>
  <c r="P154" i="1303"/>
  <c r="N124" i="1302" s="1"/>
  <c r="Q107" i="1303"/>
  <c r="Q77" i="1302" s="1"/>
  <c r="R107" i="1303"/>
  <c r="T77" i="1302" s="1"/>
  <c r="Q153" i="1303"/>
  <c r="Q123" i="1302" s="1"/>
  <c r="R153" i="1303"/>
  <c r="T123" i="1302" s="1"/>
  <c r="P153" i="1303"/>
  <c r="N123" i="1302" s="1"/>
  <c r="Q149" i="1303"/>
  <c r="Q119" i="1302" s="1"/>
  <c r="R149" i="1303"/>
  <c r="T119" i="1302" s="1"/>
  <c r="Q150" i="1303"/>
  <c r="Q120" i="1302" s="1"/>
  <c r="R150" i="1303"/>
  <c r="T120" i="1302" s="1"/>
  <c r="Q151" i="1303"/>
  <c r="Q121" i="1302" s="1"/>
  <c r="R151" i="1303"/>
  <c r="T121" i="1302" s="1"/>
  <c r="Q130" i="1303"/>
  <c r="Q100" i="1302" s="1"/>
  <c r="R130" i="1303"/>
  <c r="T100" i="1302" s="1"/>
  <c r="Q129" i="1303"/>
  <c r="Q99" i="1302" s="1"/>
  <c r="R129" i="1303"/>
  <c r="T99" i="1302" s="1"/>
  <c r="Q122" i="1303"/>
  <c r="Q92" i="1302" s="1"/>
  <c r="R122" i="1303"/>
  <c r="T92" i="1302" s="1"/>
  <c r="Q121" i="1303"/>
  <c r="Q91" i="1302" s="1"/>
  <c r="R121" i="1303"/>
  <c r="T91" i="1302" s="1"/>
  <c r="Q119" i="1303"/>
  <c r="Q89" i="1302" s="1"/>
  <c r="R119" i="1303"/>
  <c r="T89" i="1302" s="1"/>
  <c r="P119" i="1303"/>
  <c r="N89" i="1302" s="1"/>
  <c r="F24" i="1815"/>
  <c r="D24"/>
  <c r="P717" i="1303" s="1"/>
  <c r="N687" i="1302" s="1"/>
  <c r="G23" i="1815"/>
  <c r="G22"/>
  <c r="G21"/>
  <c r="G20"/>
  <c r="G19"/>
  <c r="G18"/>
  <c r="G17"/>
  <c r="G16"/>
  <c r="G15"/>
  <c r="G14"/>
  <c r="G13"/>
  <c r="G20" i="1814"/>
  <c r="E20"/>
  <c r="P581" i="1303" s="1"/>
  <c r="N551" i="1302" s="1"/>
  <c r="H19" i="1814"/>
  <c r="H18"/>
  <c r="H17"/>
  <c r="H16"/>
  <c r="H15"/>
  <c r="H14"/>
  <c r="H13"/>
  <c r="H12"/>
  <c r="H11"/>
  <c r="Q118" i="1303"/>
  <c r="Q88" i="1302" s="1"/>
  <c r="R118" i="1303"/>
  <c r="T88" i="1302" s="1"/>
  <c r="Q115" i="1303"/>
  <c r="Q85" i="1302" s="1"/>
  <c r="R115" i="1303"/>
  <c r="T85" i="1302" s="1"/>
  <c r="Q113" i="1303"/>
  <c r="Q83" i="1302" s="1"/>
  <c r="R113" i="1303"/>
  <c r="T83" i="1302" s="1"/>
  <c r="Q111" i="1303"/>
  <c r="Q81" i="1302" s="1"/>
  <c r="R111" i="1303"/>
  <c r="T81" i="1302" s="1"/>
  <c r="Q110" i="1303"/>
  <c r="Q80" i="1302" s="1"/>
  <c r="R110" i="1303"/>
  <c r="T80" i="1302" s="1"/>
  <c r="Q109" i="1303"/>
  <c r="Q79" i="1302" s="1"/>
  <c r="R243" i="1303"/>
  <c r="T213" i="1302" s="1"/>
  <c r="Q243" i="1303"/>
  <c r="Q213" i="1302" s="1"/>
  <c r="R241" i="1303"/>
  <c r="T211" i="1302" s="1"/>
  <c r="Q241" i="1303"/>
  <c r="Q211" i="1302" s="1"/>
  <c r="P243" i="1303"/>
  <c r="N213" i="1302" s="1"/>
  <c r="P241" i="1303"/>
  <c r="N211" i="1302" s="1"/>
  <c r="Q177" i="1303"/>
  <c r="Q147" i="1302" s="1"/>
  <c r="R177" i="1303"/>
  <c r="T147" i="1302" s="1"/>
  <c r="Q48" i="1303"/>
  <c r="Q18" i="1302" s="1"/>
  <c r="R48" i="1303"/>
  <c r="T18" i="1302" s="1"/>
  <c r="Q314" i="1303"/>
  <c r="Q284" i="1302" s="1"/>
  <c r="R314" i="1303"/>
  <c r="T284" i="1302" s="1"/>
  <c r="P314" i="1303"/>
  <c r="N284" i="1302" s="1"/>
  <c r="Q47" i="1303" l="1"/>
  <c r="Q17" i="1302" s="1"/>
  <c r="R47" i="1303"/>
  <c r="T17" i="1302" s="1"/>
  <c r="P47" i="1303"/>
  <c r="N17" i="1302" s="1"/>
  <c r="C10" i="61"/>
  <c r="D10"/>
  <c r="P118" i="1303"/>
  <c r="N88" i="1302" s="1"/>
  <c r="H20" i="1814"/>
  <c r="G24" i="1815"/>
  <c r="G18" i="1317"/>
  <c r="F18"/>
  <c r="H17"/>
  <c r="H18" s="1"/>
  <c r="G15"/>
  <c r="F15"/>
  <c r="H14"/>
  <c r="H15" s="1"/>
  <c r="G30" i="1299"/>
  <c r="F30"/>
  <c r="H29"/>
  <c r="H28"/>
  <c r="G27"/>
  <c r="F26"/>
  <c r="H26" s="1"/>
  <c r="H27" s="1"/>
  <c r="G23"/>
  <c r="F23"/>
  <c r="H22"/>
  <c r="H21"/>
  <c r="G20"/>
  <c r="F19"/>
  <c r="F20" s="1"/>
  <c r="G16"/>
  <c r="H11"/>
  <c r="G13"/>
  <c r="G30" i="1316"/>
  <c r="H29"/>
  <c r="H28"/>
  <c r="G27"/>
  <c r="G23"/>
  <c r="H22"/>
  <c r="H21"/>
  <c r="G20"/>
  <c r="G16"/>
  <c r="G13"/>
  <c r="F30"/>
  <c r="F26"/>
  <c r="F27" s="1"/>
  <c r="F23"/>
  <c r="F19"/>
  <c r="H19" s="1"/>
  <c r="H20" s="1"/>
  <c r="P219" i="1303" l="1"/>
  <c r="N189" i="1302" s="1"/>
  <c r="F27" i="1299"/>
  <c r="H23" i="1316"/>
  <c r="H30"/>
  <c r="H30" i="1299"/>
  <c r="P225" i="1303"/>
  <c r="N195" i="1302" s="1"/>
  <c r="G31" i="1316"/>
  <c r="H19" i="1299"/>
  <c r="H20" s="1"/>
  <c r="P233" i="1303"/>
  <c r="N203" i="1302" s="1"/>
  <c r="H26" i="1316"/>
  <c r="H27" s="1"/>
  <c r="H23" i="1299"/>
  <c r="G31"/>
  <c r="G32"/>
  <c r="G32" i="1316"/>
  <c r="F20"/>
  <c r="P213" i="1303" s="1"/>
  <c r="N183" i="1302" s="1"/>
  <c r="G33" i="1299" l="1"/>
  <c r="G33" i="1316"/>
  <c r="Q56" i="1303"/>
  <c r="Q26" i="1302" s="1"/>
  <c r="R56" i="1303"/>
  <c r="T26" i="1302" s="1"/>
  <c r="P56" i="1303"/>
  <c r="N26" i="1302" s="1"/>
  <c r="C12" i="61" l="1"/>
  <c r="D12"/>
  <c r="B12"/>
  <c r="Q33" i="1303"/>
  <c r="R33"/>
  <c r="Q58"/>
  <c r="Q28" i="1302" s="1"/>
  <c r="R58" i="1303"/>
  <c r="T28" i="1302" s="1"/>
  <c r="P58" i="1303"/>
  <c r="N28" i="1302" s="1"/>
  <c r="Q32" i="1303"/>
  <c r="R32"/>
  <c r="P32"/>
  <c r="Q57"/>
  <c r="Q27" i="1302" s="1"/>
  <c r="R57" i="1303"/>
  <c r="T27" i="1302" s="1"/>
  <c r="P57" i="1303"/>
  <c r="N27" i="1302" s="1"/>
  <c r="Q31" i="1303"/>
  <c r="R31"/>
  <c r="P31"/>
  <c r="Q30"/>
  <c r="R30"/>
  <c r="D10" i="59" l="1"/>
  <c r="C10"/>
  <c r="B10"/>
  <c r="G23" i="1383"/>
  <c r="G22"/>
  <c r="G18"/>
  <c r="G13"/>
  <c r="F24" i="1813" l="1"/>
  <c r="D24"/>
  <c r="P715" i="1303" s="1"/>
  <c r="N685" i="1302" s="1"/>
  <c r="G23" i="1813"/>
  <c r="G22"/>
  <c r="G21"/>
  <c r="G20"/>
  <c r="G19"/>
  <c r="G18"/>
  <c r="G17"/>
  <c r="G16"/>
  <c r="G15"/>
  <c r="G14"/>
  <c r="G13"/>
  <c r="G20" i="1812"/>
  <c r="E20"/>
  <c r="P579" i="1303" s="1"/>
  <c r="N549" i="1302" s="1"/>
  <c r="H19" i="1812"/>
  <c r="H18"/>
  <c r="H17"/>
  <c r="H16"/>
  <c r="H15"/>
  <c r="H14"/>
  <c r="H13"/>
  <c r="H12"/>
  <c r="H11"/>
  <c r="F29" i="1811"/>
  <c r="D29"/>
  <c r="P548" i="1303" s="1"/>
  <c r="N518" i="1302" s="1"/>
  <c r="G27" i="1811"/>
  <c r="G26"/>
  <c r="G25"/>
  <c r="G24"/>
  <c r="G23"/>
  <c r="G22"/>
  <c r="G21"/>
  <c r="G20"/>
  <c r="G19"/>
  <c r="G18"/>
  <c r="G17"/>
  <c r="G16"/>
  <c r="G15"/>
  <c r="G14"/>
  <c r="G13"/>
  <c r="G12"/>
  <c r="G29" s="1"/>
  <c r="H44" i="181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809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I82" l="1"/>
  <c r="F44" i="1810"/>
  <c r="F82" i="1809"/>
  <c r="D44" i="1810"/>
  <c r="I44"/>
  <c r="H20" i="1812"/>
  <c r="G24" i="1813"/>
  <c r="D82" i="1809"/>
  <c r="P415" i="1303" s="1"/>
  <c r="N385" i="1302" s="1"/>
  <c r="P498" i="1303" l="1"/>
  <c r="N468" i="1302" s="1"/>
  <c r="P474" i="1303"/>
  <c r="N444" i="1302" s="1"/>
  <c r="P17"/>
  <c r="S17"/>
  <c r="V17"/>
  <c r="S18"/>
  <c r="V18"/>
  <c r="P27"/>
  <c r="S27"/>
  <c r="V27"/>
  <c r="P28"/>
  <c r="S28"/>
  <c r="V28"/>
  <c r="P30"/>
  <c r="S30"/>
  <c r="V30"/>
  <c r="P31"/>
  <c r="S31"/>
  <c r="V31"/>
  <c r="P32"/>
  <c r="S32"/>
  <c r="V32"/>
  <c r="P33"/>
  <c r="S33"/>
  <c r="V33"/>
  <c r="P34"/>
  <c r="S34"/>
  <c r="V34"/>
  <c r="P35"/>
  <c r="S35"/>
  <c r="V35"/>
  <c r="P36"/>
  <c r="S36"/>
  <c r="V36"/>
  <c r="P37"/>
  <c r="S37"/>
  <c r="V37"/>
  <c r="P38"/>
  <c r="S38"/>
  <c r="V38"/>
  <c r="P39"/>
  <c r="S39"/>
  <c r="V39"/>
  <c r="P40"/>
  <c r="S40"/>
  <c r="V40"/>
  <c r="P41"/>
  <c r="S41"/>
  <c r="V41"/>
  <c r="P42"/>
  <c r="S42"/>
  <c r="V42"/>
  <c r="P43"/>
  <c r="S43"/>
  <c r="V43"/>
  <c r="P44"/>
  <c r="S44"/>
  <c r="V44"/>
  <c r="P45"/>
  <c r="S45"/>
  <c r="V45"/>
  <c r="P46"/>
  <c r="S46"/>
  <c r="V46"/>
  <c r="P47"/>
  <c r="S47"/>
  <c r="V47"/>
  <c r="P48"/>
  <c r="S48"/>
  <c r="V48"/>
  <c r="P49"/>
  <c r="S49"/>
  <c r="V49"/>
  <c r="P50"/>
  <c r="S50"/>
  <c r="V50"/>
  <c r="P51"/>
  <c r="S51"/>
  <c r="V51"/>
  <c r="P52"/>
  <c r="S52"/>
  <c r="V52"/>
  <c r="P53"/>
  <c r="S53"/>
  <c r="V53"/>
  <c r="P54"/>
  <c r="S54"/>
  <c r="V54"/>
  <c r="P55"/>
  <c r="S55"/>
  <c r="V55"/>
  <c r="P56"/>
  <c r="S56"/>
  <c r="V56"/>
  <c r="P57"/>
  <c r="S57"/>
  <c r="V57"/>
  <c r="S58"/>
  <c r="V58"/>
  <c r="P60"/>
  <c r="S60"/>
  <c r="V60"/>
  <c r="S61"/>
  <c r="S62"/>
  <c r="V62"/>
  <c r="S64"/>
  <c r="S66"/>
  <c r="S67"/>
  <c r="V67"/>
  <c r="S68"/>
  <c r="V68"/>
  <c r="S69"/>
  <c r="V69"/>
  <c r="S70"/>
  <c r="V70"/>
  <c r="S71"/>
  <c r="V71"/>
  <c r="S73"/>
  <c r="V73"/>
  <c r="S74"/>
  <c r="V74"/>
  <c r="P75"/>
  <c r="S75"/>
  <c r="V75"/>
  <c r="S76"/>
  <c r="V76"/>
  <c r="S77"/>
  <c r="V77"/>
  <c r="S79"/>
  <c r="S80"/>
  <c r="V80"/>
  <c r="S81"/>
  <c r="V81"/>
  <c r="S82"/>
  <c r="V82"/>
  <c r="S84"/>
  <c r="V84"/>
  <c r="S86"/>
  <c r="V86"/>
  <c r="S87"/>
  <c r="V87"/>
  <c r="S88"/>
  <c r="V88"/>
  <c r="S89"/>
  <c r="V89"/>
  <c r="S90"/>
  <c r="V90"/>
  <c r="S91"/>
  <c r="V91"/>
  <c r="S92"/>
  <c r="V92"/>
  <c r="P94"/>
  <c r="S94"/>
  <c r="V94"/>
  <c r="S95"/>
  <c r="V95"/>
  <c r="P97"/>
  <c r="S97"/>
  <c r="V97"/>
  <c r="P101"/>
  <c r="S101"/>
  <c r="V101"/>
  <c r="P102"/>
  <c r="S102"/>
  <c r="V102"/>
  <c r="P103"/>
  <c r="S103"/>
  <c r="V103"/>
  <c r="S104"/>
  <c r="V104"/>
  <c r="S105"/>
  <c r="V105"/>
  <c r="S106"/>
  <c r="V106"/>
  <c r="S108"/>
  <c r="V108"/>
  <c r="P111"/>
  <c r="S111"/>
  <c r="V111"/>
  <c r="S120"/>
  <c r="V120"/>
  <c r="S121"/>
  <c r="V121"/>
  <c r="S146"/>
  <c r="V146"/>
  <c r="S152"/>
  <c r="V152"/>
  <c r="P155"/>
  <c r="S155"/>
  <c r="V155"/>
  <c r="S156"/>
  <c r="V156"/>
  <c r="S158"/>
  <c r="V158"/>
  <c r="P162"/>
  <c r="S162"/>
  <c r="V162"/>
  <c r="S167"/>
  <c r="V167"/>
  <c r="P168"/>
  <c r="S168"/>
  <c r="V168"/>
  <c r="P170"/>
  <c r="S170"/>
  <c r="V170"/>
  <c r="P180"/>
  <c r="S180"/>
  <c r="V180"/>
  <c r="S187"/>
  <c r="V187"/>
  <c r="S188"/>
  <c r="V188"/>
  <c r="S189"/>
  <c r="V189"/>
  <c r="S192"/>
  <c r="V192"/>
  <c r="S195"/>
  <c r="V195"/>
  <c r="S197"/>
  <c r="V197"/>
  <c r="P200"/>
  <c r="S200"/>
  <c r="V200"/>
  <c r="S202"/>
  <c r="V202"/>
  <c r="S204"/>
  <c r="V204"/>
  <c r="S205"/>
  <c r="V205"/>
  <c r="P207"/>
  <c r="S207"/>
  <c r="V207"/>
  <c r="P208"/>
  <c r="S208"/>
  <c r="V208"/>
  <c r="S210"/>
  <c r="V210"/>
  <c r="S211"/>
  <c r="V211"/>
  <c r="S212"/>
  <c r="V212"/>
  <c r="S213"/>
  <c r="V213"/>
  <c r="S214"/>
  <c r="V214"/>
  <c r="P215"/>
  <c r="S215"/>
  <c r="V215"/>
  <c r="P217"/>
  <c r="S217"/>
  <c r="V217"/>
  <c r="P218"/>
  <c r="S218"/>
  <c r="V218"/>
  <c r="P219"/>
  <c r="S219"/>
  <c r="V219"/>
  <c r="S220"/>
  <c r="V220"/>
  <c r="S221"/>
  <c r="V221"/>
  <c r="S222"/>
  <c r="V222"/>
  <c r="S223"/>
  <c r="V223"/>
  <c r="P224"/>
  <c r="S224"/>
  <c r="V224"/>
  <c r="S225"/>
  <c r="V225"/>
  <c r="P226"/>
  <c r="S226"/>
  <c r="V226"/>
  <c r="S227"/>
  <c r="V227"/>
  <c r="P228"/>
  <c r="S228"/>
  <c r="V228"/>
  <c r="S229"/>
  <c r="V229"/>
  <c r="P230"/>
  <c r="S230"/>
  <c r="V230"/>
  <c r="S231"/>
  <c r="V231"/>
  <c r="P232"/>
  <c r="S232"/>
  <c r="V232"/>
  <c r="P233"/>
  <c r="S233"/>
  <c r="V233"/>
  <c r="P234"/>
  <c r="S234"/>
  <c r="V234"/>
  <c r="P235"/>
  <c r="S235"/>
  <c r="V235"/>
  <c r="S236"/>
  <c r="V236"/>
  <c r="P237"/>
  <c r="S237"/>
  <c r="V237"/>
  <c r="S241"/>
  <c r="V241"/>
  <c r="P242"/>
  <c r="S242"/>
  <c r="V242"/>
  <c r="P243"/>
  <c r="S243"/>
  <c r="V243"/>
  <c r="S244"/>
  <c r="V244"/>
  <c r="P245"/>
  <c r="S245"/>
  <c r="V245"/>
  <c r="S246"/>
  <c r="V246"/>
  <c r="P247"/>
  <c r="S247"/>
  <c r="V247"/>
  <c r="P253"/>
  <c r="S253"/>
  <c r="V253"/>
  <c r="P254"/>
  <c r="S254"/>
  <c r="V254"/>
  <c r="P255"/>
  <c r="S255"/>
  <c r="V255"/>
  <c r="S256"/>
  <c r="V256"/>
  <c r="S258"/>
  <c r="V258"/>
  <c r="S259"/>
  <c r="V259"/>
  <c r="S260"/>
  <c r="V260"/>
  <c r="S261"/>
  <c r="V261"/>
  <c r="S262"/>
  <c r="V262"/>
  <c r="S269"/>
  <c r="V269"/>
  <c r="S271"/>
  <c r="V271"/>
  <c r="S272"/>
  <c r="V272"/>
  <c r="S274"/>
  <c r="V274"/>
  <c r="S275"/>
  <c r="V275"/>
  <c r="S276"/>
  <c r="V276"/>
  <c r="S277"/>
  <c r="V277"/>
  <c r="S278"/>
  <c r="V278"/>
  <c r="S283"/>
  <c r="V283"/>
  <c r="P284"/>
  <c r="S284"/>
  <c r="V284"/>
  <c r="S287"/>
  <c r="V287"/>
  <c r="S288"/>
  <c r="V288"/>
  <c r="S289"/>
  <c r="V289"/>
  <c r="S290"/>
  <c r="V290"/>
  <c r="S291"/>
  <c r="V291"/>
  <c r="S292"/>
  <c r="V292"/>
  <c r="S293"/>
  <c r="V293"/>
  <c r="S294"/>
  <c r="V294"/>
  <c r="S296"/>
  <c r="V296"/>
  <c r="S297"/>
  <c r="V297"/>
  <c r="S300"/>
  <c r="V300"/>
  <c r="S303"/>
  <c r="V303"/>
  <c r="P304"/>
  <c r="S304"/>
  <c r="V304"/>
  <c r="P305"/>
  <c r="S305"/>
  <c r="V305"/>
  <c r="S306"/>
  <c r="V306"/>
  <c r="S308"/>
  <c r="V308"/>
  <c r="S311"/>
  <c r="V311"/>
  <c r="S312"/>
  <c r="V312"/>
  <c r="S313"/>
  <c r="V313"/>
  <c r="S316"/>
  <c r="V316"/>
  <c r="S317"/>
  <c r="V317"/>
  <c r="P318"/>
  <c r="S318"/>
  <c r="V318"/>
  <c r="S319"/>
  <c r="V319"/>
  <c r="S321"/>
  <c r="V321"/>
  <c r="S324"/>
  <c r="V324"/>
  <c r="S326"/>
  <c r="V326"/>
  <c r="S327"/>
  <c r="V327"/>
  <c r="S328"/>
  <c r="V328"/>
  <c r="S329"/>
  <c r="V329"/>
  <c r="S330"/>
  <c r="V330"/>
  <c r="S331"/>
  <c r="V331"/>
  <c r="S332"/>
  <c r="V332"/>
  <c r="S333"/>
  <c r="V333"/>
  <c r="P334"/>
  <c r="S334"/>
  <c r="V334"/>
  <c r="P335"/>
  <c r="S335"/>
  <c r="V335"/>
  <c r="P337"/>
  <c r="S337"/>
  <c r="V337"/>
  <c r="S339"/>
  <c r="V339"/>
  <c r="S340"/>
  <c r="V340"/>
  <c r="P341"/>
  <c r="S341"/>
  <c r="V341"/>
  <c r="P342"/>
  <c r="S342"/>
  <c r="V342"/>
  <c r="P343"/>
  <c r="S343"/>
  <c r="V343"/>
  <c r="S344"/>
  <c r="V344"/>
  <c r="S345"/>
  <c r="V345"/>
  <c r="S346"/>
  <c r="V346"/>
  <c r="P347"/>
  <c r="S347"/>
  <c r="V347"/>
  <c r="P348"/>
  <c r="S348"/>
  <c r="V348"/>
  <c r="S349"/>
  <c r="V349"/>
  <c r="P350"/>
  <c r="S350"/>
  <c r="V350"/>
  <c r="P351"/>
  <c r="S351"/>
  <c r="V351"/>
  <c r="S353"/>
  <c r="V353"/>
  <c r="P354"/>
  <c r="S354"/>
  <c r="V354"/>
  <c r="P355"/>
  <c r="S355"/>
  <c r="V355"/>
  <c r="S356"/>
  <c r="V356"/>
  <c r="P357"/>
  <c r="S357"/>
  <c r="V357"/>
  <c r="S358"/>
  <c r="V358"/>
  <c r="S359"/>
  <c r="V359"/>
  <c r="P360"/>
  <c r="S360"/>
  <c r="V360"/>
  <c r="P361"/>
  <c r="S361"/>
  <c r="V361"/>
  <c r="S363"/>
  <c r="V363"/>
  <c r="P364"/>
  <c r="S364"/>
  <c r="V364"/>
  <c r="S365"/>
  <c r="V365"/>
  <c r="P366"/>
  <c r="S366"/>
  <c r="V366"/>
  <c r="S369"/>
  <c r="V369"/>
  <c r="S370"/>
  <c r="V370"/>
  <c r="S371"/>
  <c r="V371"/>
  <c r="S372"/>
  <c r="V372"/>
  <c r="S374"/>
  <c r="V374"/>
  <c r="S376"/>
  <c r="V376"/>
  <c r="S379"/>
  <c r="V379"/>
  <c r="S381"/>
  <c r="V381"/>
  <c r="S382"/>
  <c r="V382"/>
  <c r="S384"/>
  <c r="V384"/>
  <c r="P385"/>
  <c r="S385"/>
  <c r="V385"/>
  <c r="S387"/>
  <c r="V387"/>
  <c r="S391"/>
  <c r="V391"/>
  <c r="S392"/>
  <c r="V392"/>
  <c r="P393"/>
  <c r="S393"/>
  <c r="V393"/>
  <c r="S403"/>
  <c r="V403"/>
  <c r="S408"/>
  <c r="V408"/>
  <c r="S414"/>
  <c r="V414"/>
  <c r="S417"/>
  <c r="V417"/>
  <c r="S418"/>
  <c r="V418"/>
  <c r="S420"/>
  <c r="V420"/>
  <c r="S422"/>
  <c r="V422"/>
  <c r="S424"/>
  <c r="V424"/>
  <c r="S426"/>
  <c r="V426"/>
  <c r="S428"/>
  <c r="V428"/>
  <c r="S430"/>
  <c r="V430"/>
  <c r="S432"/>
  <c r="V432"/>
  <c r="S434"/>
  <c r="V434"/>
  <c r="S435"/>
  <c r="V435"/>
  <c r="S436"/>
  <c r="S441"/>
  <c r="V441"/>
  <c r="S443"/>
  <c r="V443"/>
  <c r="S444"/>
  <c r="V444"/>
  <c r="S445"/>
  <c r="V445"/>
  <c r="S446"/>
  <c r="V446"/>
  <c r="S447"/>
  <c r="V447"/>
  <c r="P449"/>
  <c r="S449"/>
  <c r="V449"/>
  <c r="S450"/>
  <c r="V450"/>
  <c r="S451"/>
  <c r="V451"/>
  <c r="S453"/>
  <c r="V453"/>
  <c r="S454"/>
  <c r="V454"/>
  <c r="S459"/>
  <c r="V459"/>
  <c r="S460"/>
  <c r="V460"/>
  <c r="S461"/>
  <c r="V461"/>
  <c r="S462"/>
  <c r="V462"/>
  <c r="S467"/>
  <c r="V467"/>
  <c r="S468"/>
  <c r="V468"/>
  <c r="S472"/>
  <c r="V472"/>
  <c r="S473"/>
  <c r="V473"/>
  <c r="S474"/>
  <c r="V474"/>
  <c r="S476"/>
  <c r="V476"/>
  <c r="S478"/>
  <c r="V478"/>
  <c r="S479"/>
  <c r="V479"/>
  <c r="S480"/>
  <c r="V480"/>
  <c r="S481"/>
  <c r="V481"/>
  <c r="S482"/>
  <c r="V482"/>
  <c r="S483"/>
  <c r="V483"/>
  <c r="S484"/>
  <c r="V484"/>
  <c r="P485"/>
  <c r="S485"/>
  <c r="V485"/>
  <c r="P486"/>
  <c r="S486"/>
  <c r="V486"/>
  <c r="S487"/>
  <c r="V487"/>
  <c r="S489"/>
  <c r="V489"/>
  <c r="P491"/>
  <c r="S491"/>
  <c r="V491"/>
  <c r="S492"/>
  <c r="V492"/>
  <c r="P493"/>
  <c r="S493"/>
  <c r="V493"/>
  <c r="S494"/>
  <c r="V494"/>
  <c r="S495"/>
  <c r="V495"/>
  <c r="S498"/>
  <c r="V498"/>
  <c r="P499"/>
  <c r="S499"/>
  <c r="V499"/>
  <c r="P500"/>
  <c r="S500"/>
  <c r="V500"/>
  <c r="S501"/>
  <c r="V501"/>
  <c r="S502"/>
  <c r="V502"/>
  <c r="S503"/>
  <c r="V503"/>
  <c r="S506"/>
  <c r="V506"/>
  <c r="S507"/>
  <c r="V507"/>
  <c r="S508"/>
  <c r="V508"/>
  <c r="S509"/>
  <c r="V509"/>
  <c r="S510"/>
  <c r="V510"/>
  <c r="S511"/>
  <c r="V511"/>
  <c r="S512"/>
  <c r="V512"/>
  <c r="S513"/>
  <c r="V513"/>
  <c r="S515"/>
  <c r="V515"/>
  <c r="S516"/>
  <c r="V516"/>
  <c r="S517"/>
  <c r="V517"/>
  <c r="S518"/>
  <c r="V518"/>
  <c r="S519"/>
  <c r="V519"/>
  <c r="S521"/>
  <c r="V521"/>
  <c r="S522"/>
  <c r="V522"/>
  <c r="P523"/>
  <c r="S523"/>
  <c r="V523"/>
  <c r="P524"/>
  <c r="S524"/>
  <c r="V524"/>
  <c r="S525"/>
  <c r="V525"/>
  <c r="P527"/>
  <c r="S527"/>
  <c r="V527"/>
  <c r="P528"/>
  <c r="S528"/>
  <c r="V528"/>
  <c r="P529"/>
  <c r="S529"/>
  <c r="V529"/>
  <c r="P530"/>
  <c r="S530"/>
  <c r="V530"/>
  <c r="S531"/>
  <c r="V531"/>
  <c r="S532"/>
  <c r="V532"/>
  <c r="S533"/>
  <c r="V533"/>
  <c r="S534"/>
  <c r="V534"/>
  <c r="S535"/>
  <c r="V535"/>
  <c r="S536"/>
  <c r="V536"/>
  <c r="P537"/>
  <c r="S537"/>
  <c r="V537"/>
  <c r="P538"/>
  <c r="S538"/>
  <c r="V538"/>
  <c r="S539"/>
  <c r="V539"/>
  <c r="S540"/>
  <c r="V540"/>
  <c r="S541"/>
  <c r="V541"/>
  <c r="S542"/>
  <c r="V542"/>
  <c r="S543"/>
  <c r="V543"/>
  <c r="S544"/>
  <c r="V544"/>
  <c r="S545"/>
  <c r="V545"/>
  <c r="S546"/>
  <c r="V546"/>
  <c r="S548"/>
  <c r="V548"/>
  <c r="S549"/>
  <c r="V549"/>
  <c r="S550"/>
  <c r="V550"/>
  <c r="P551"/>
  <c r="S551"/>
  <c r="V551"/>
  <c r="P552"/>
  <c r="S552"/>
  <c r="V552"/>
  <c r="S553"/>
  <c r="V553"/>
  <c r="P554"/>
  <c r="S554"/>
  <c r="V554"/>
  <c r="P555"/>
  <c r="S555"/>
  <c r="V555"/>
  <c r="P556"/>
  <c r="S556"/>
  <c r="V556"/>
  <c r="P557"/>
  <c r="S557"/>
  <c r="V557"/>
  <c r="P558"/>
  <c r="S558"/>
  <c r="V558"/>
  <c r="P559"/>
  <c r="S559"/>
  <c r="V559"/>
  <c r="S561"/>
  <c r="V561"/>
  <c r="S562"/>
  <c r="V562"/>
  <c r="S563"/>
  <c r="V563"/>
  <c r="P564"/>
  <c r="S564"/>
  <c r="V564"/>
  <c r="S567"/>
  <c r="V567"/>
  <c r="S568"/>
  <c r="V568"/>
  <c r="P569"/>
  <c r="S569"/>
  <c r="V569"/>
  <c r="S570"/>
  <c r="V570"/>
  <c r="S571"/>
  <c r="V571"/>
  <c r="S572"/>
  <c r="V572"/>
  <c r="S573"/>
  <c r="V573"/>
  <c r="S574"/>
  <c r="V574"/>
  <c r="S575"/>
  <c r="V575"/>
  <c r="S576"/>
  <c r="V576"/>
  <c r="S577"/>
  <c r="V577"/>
  <c r="P578"/>
  <c r="S578"/>
  <c r="V578"/>
  <c r="S579"/>
  <c r="V579"/>
  <c r="P580"/>
  <c r="S580"/>
  <c r="V580"/>
  <c r="P581"/>
  <c r="S581"/>
  <c r="V581"/>
  <c r="P582"/>
  <c r="S582"/>
  <c r="V582"/>
  <c r="P583"/>
  <c r="S583"/>
  <c r="V583"/>
  <c r="S584"/>
  <c r="V584"/>
  <c r="S585"/>
  <c r="V585"/>
  <c r="S586"/>
  <c r="V586"/>
  <c r="S587"/>
  <c r="V587"/>
  <c r="P588"/>
  <c r="S588"/>
  <c r="V588"/>
  <c r="P589"/>
  <c r="S589"/>
  <c r="V589"/>
  <c r="P590"/>
  <c r="S590"/>
  <c r="V590"/>
  <c r="P591"/>
  <c r="S591"/>
  <c r="V591"/>
  <c r="P592"/>
  <c r="S592"/>
  <c r="V592"/>
  <c r="P594"/>
  <c r="S594"/>
  <c r="V594"/>
  <c r="S595"/>
  <c r="V595"/>
  <c r="P596"/>
  <c r="S596"/>
  <c r="V596"/>
  <c r="P597"/>
  <c r="S597"/>
  <c r="V597"/>
  <c r="S598"/>
  <c r="V598"/>
  <c r="S599"/>
  <c r="V599"/>
  <c r="S600"/>
  <c r="V600"/>
  <c r="S601"/>
  <c r="V601"/>
  <c r="S602"/>
  <c r="V602"/>
  <c r="P603"/>
  <c r="S603"/>
  <c r="V603"/>
  <c r="P604"/>
  <c r="S604"/>
  <c r="V604"/>
  <c r="P605"/>
  <c r="S605"/>
  <c r="V605"/>
  <c r="P606"/>
  <c r="S606"/>
  <c r="V606"/>
  <c r="S607"/>
  <c r="V607"/>
  <c r="S608"/>
  <c r="V608"/>
  <c r="P609"/>
  <c r="S609"/>
  <c r="V609"/>
  <c r="P610"/>
  <c r="S610"/>
  <c r="V610"/>
  <c r="P611"/>
  <c r="S611"/>
  <c r="V611"/>
  <c r="P612"/>
  <c r="S612"/>
  <c r="V612"/>
  <c r="S613"/>
  <c r="V613"/>
  <c r="S614"/>
  <c r="V614"/>
  <c r="P615"/>
  <c r="S615"/>
  <c r="V615"/>
  <c r="P616"/>
  <c r="S616"/>
  <c r="V616"/>
  <c r="S618"/>
  <c r="V618"/>
  <c r="P619"/>
  <c r="S619"/>
  <c r="V619"/>
  <c r="S620"/>
  <c r="V620"/>
  <c r="S621"/>
  <c r="V621"/>
  <c r="S622"/>
  <c r="V622"/>
  <c r="P623"/>
  <c r="S623"/>
  <c r="V623"/>
  <c r="S624"/>
  <c r="V624"/>
  <c r="S625"/>
  <c r="V625"/>
  <c r="S626"/>
  <c r="V626"/>
  <c r="S627"/>
  <c r="V627"/>
  <c r="P628"/>
  <c r="S628"/>
  <c r="V628"/>
  <c r="P629"/>
  <c r="S629"/>
  <c r="V629"/>
  <c r="S630"/>
  <c r="V630"/>
  <c r="S631"/>
  <c r="V631"/>
  <c r="S632"/>
  <c r="V632"/>
  <c r="S633"/>
  <c r="V633"/>
  <c r="S634"/>
  <c r="V634"/>
  <c r="S635"/>
  <c r="V635"/>
  <c r="P636"/>
  <c r="S636"/>
  <c r="V636"/>
  <c r="P637"/>
  <c r="S637"/>
  <c r="V637"/>
  <c r="P638"/>
  <c r="S638"/>
  <c r="V638"/>
  <c r="P639"/>
  <c r="S639"/>
  <c r="V639"/>
  <c r="S640"/>
  <c r="V640"/>
  <c r="S641"/>
  <c r="V641"/>
  <c r="S642"/>
  <c r="V642"/>
  <c r="S643"/>
  <c r="V643"/>
  <c r="S644"/>
  <c r="V644"/>
  <c r="S645"/>
  <c r="V645"/>
  <c r="S646"/>
  <c r="V646"/>
  <c r="S647"/>
  <c r="V647"/>
  <c r="S648"/>
  <c r="V648"/>
  <c r="S649"/>
  <c r="V649"/>
  <c r="S651"/>
  <c r="V651"/>
  <c r="P652"/>
  <c r="S652"/>
  <c r="V652"/>
  <c r="P653"/>
  <c r="S653"/>
  <c r="V653"/>
  <c r="S654"/>
  <c r="V654"/>
  <c r="S655"/>
  <c r="V655"/>
  <c r="S657"/>
  <c r="V657"/>
  <c r="S658"/>
  <c r="V658"/>
  <c r="S659"/>
  <c r="V659"/>
  <c r="S660"/>
  <c r="V660"/>
  <c r="S661"/>
  <c r="V661"/>
  <c r="S662"/>
  <c r="V662"/>
  <c r="P663"/>
  <c r="S663"/>
  <c r="V663"/>
  <c r="P664"/>
  <c r="S664"/>
  <c r="V664"/>
  <c r="P665"/>
  <c r="S665"/>
  <c r="V665"/>
  <c r="P666"/>
  <c r="S666"/>
  <c r="V666"/>
  <c r="S667"/>
  <c r="V667"/>
  <c r="S669"/>
  <c r="V669"/>
  <c r="S670"/>
  <c r="V670"/>
  <c r="P671"/>
  <c r="S671"/>
  <c r="V671"/>
  <c r="P672"/>
  <c r="S672"/>
  <c r="V672"/>
  <c r="S673"/>
  <c r="V673"/>
  <c r="S674"/>
  <c r="V674"/>
  <c r="S675"/>
  <c r="V675"/>
  <c r="S677"/>
  <c r="V677"/>
  <c r="P678"/>
  <c r="S678"/>
  <c r="V678"/>
  <c r="S679"/>
  <c r="V679"/>
  <c r="S680"/>
  <c r="V680"/>
  <c r="S681"/>
  <c r="V681"/>
  <c r="S682"/>
  <c r="V682"/>
  <c r="S684"/>
  <c r="V684"/>
  <c r="S686"/>
  <c r="V686"/>
  <c r="P687"/>
  <c r="S687"/>
  <c r="V687"/>
  <c r="P688"/>
  <c r="S688"/>
  <c r="V688"/>
  <c r="P689"/>
  <c r="S689"/>
  <c r="V689"/>
  <c r="P690"/>
  <c r="S690"/>
  <c r="V690"/>
  <c r="S693"/>
  <c r="V693"/>
  <c r="P695"/>
  <c r="S695"/>
  <c r="V695"/>
  <c r="S697"/>
  <c r="V697"/>
  <c r="S701"/>
  <c r="V701"/>
  <c r="S706"/>
  <c r="V706"/>
  <c r="S707"/>
  <c r="V707"/>
  <c r="P708"/>
  <c r="S708"/>
  <c r="V708"/>
  <c r="S713"/>
  <c r="V713"/>
  <c r="P714"/>
  <c r="S714"/>
  <c r="V714"/>
  <c r="S715"/>
  <c r="V715"/>
  <c r="S720"/>
  <c r="V720"/>
  <c r="P721"/>
  <c r="S721"/>
  <c r="V721"/>
  <c r="S722"/>
  <c r="V722"/>
  <c r="P723"/>
  <c r="S723"/>
  <c r="V723"/>
  <c r="P724"/>
  <c r="S724"/>
  <c r="V724"/>
  <c r="P726"/>
  <c r="S726"/>
  <c r="V726"/>
  <c r="P728"/>
  <c r="S728"/>
  <c r="V728"/>
  <c r="S733"/>
  <c r="V733"/>
  <c r="S735"/>
  <c r="V735"/>
  <c r="P738"/>
  <c r="S738"/>
  <c r="V738"/>
  <c r="P739"/>
  <c r="S739"/>
  <c r="V739"/>
  <c r="P740"/>
  <c r="S740"/>
  <c r="V740"/>
  <c r="P742"/>
  <c r="S742"/>
  <c r="V742"/>
  <c r="P746"/>
  <c r="S746"/>
  <c r="V746"/>
  <c r="P747"/>
  <c r="S747"/>
  <c r="V747"/>
  <c r="P751"/>
  <c r="S751"/>
  <c r="V751"/>
  <c r="P752"/>
  <c r="S752"/>
  <c r="V752"/>
  <c r="P753"/>
  <c r="S753"/>
  <c r="V753"/>
  <c r="P754"/>
  <c r="S754"/>
  <c r="V754"/>
  <c r="P755"/>
  <c r="S755"/>
  <c r="V755"/>
  <c r="M9"/>
  <c r="L9"/>
  <c r="K9"/>
  <c r="J9"/>
  <c r="I9"/>
  <c r="H9"/>
  <c r="G9"/>
  <c r="F9"/>
  <c r="E9"/>
  <c r="D9"/>
  <c r="C9"/>
  <c r="B9"/>
  <c r="A9"/>
  <c r="P454" l="1"/>
  <c r="P107" i="1303"/>
  <c r="N77" i="1302" s="1"/>
  <c r="F27" i="1305"/>
  <c r="U107" i="1303" l="1"/>
  <c r="P58" i="1302"/>
  <c r="P129" i="1303" l="1"/>
  <c r="N99" i="1302" s="1"/>
  <c r="P241"/>
  <c r="D19" i="1806"/>
  <c r="R748" i="1303" s="1"/>
  <c r="D19" i="1805"/>
  <c r="Q748" i="1303" s="1"/>
  <c r="G41" i="1426"/>
  <c r="H41"/>
  <c r="G42"/>
  <c r="H42"/>
  <c r="G25"/>
  <c r="H25"/>
  <c r="G26"/>
  <c r="H26"/>
  <c r="V691" i="1302" l="1"/>
  <c r="T718"/>
  <c r="S691"/>
  <c r="Q718"/>
  <c r="P86"/>
  <c r="V719"/>
  <c r="V685"/>
  <c r="S719"/>
  <c r="S685"/>
  <c r="H40" i="1420"/>
  <c r="I40"/>
  <c r="H41"/>
  <c r="I41"/>
  <c r="H42"/>
  <c r="I42"/>
  <c r="H43"/>
  <c r="I43"/>
  <c r="H44"/>
  <c r="I44"/>
  <c r="H45"/>
  <c r="I45"/>
  <c r="H21"/>
  <c r="I21"/>
  <c r="H22"/>
  <c r="I22"/>
  <c r="H23"/>
  <c r="I23"/>
  <c r="H24"/>
  <c r="I24"/>
  <c r="H25"/>
  <c r="I25"/>
  <c r="H26"/>
  <c r="I26"/>
  <c r="I72" i="1417"/>
  <c r="I69"/>
  <c r="J69"/>
  <c r="I70"/>
  <c r="J70"/>
  <c r="I71"/>
  <c r="J71"/>
  <c r="I38"/>
  <c r="J38"/>
  <c r="I39"/>
  <c r="J39"/>
  <c r="I40"/>
  <c r="J40"/>
  <c r="I25"/>
  <c r="J25"/>
  <c r="I26"/>
  <c r="J26"/>
  <c r="I56"/>
  <c r="J56"/>
  <c r="I57"/>
  <c r="J57"/>
  <c r="D13" i="1804"/>
  <c r="R453" i="1303" s="1"/>
  <c r="T423" i="1302" s="1"/>
  <c r="V423" s="1"/>
  <c r="D13" i="1803"/>
  <c r="Q453" i="1303" s="1"/>
  <c r="Q423" i="1302" s="1"/>
  <c r="S423" s="1"/>
  <c r="F15" i="1802"/>
  <c r="R446" i="1303" s="1"/>
  <c r="T416" i="1302" s="1"/>
  <c r="V416" s="1"/>
  <c r="E14" i="1802"/>
  <c r="E13"/>
  <c r="E12"/>
  <c r="E11"/>
  <c r="F15" i="1801"/>
  <c r="Q446" i="1303" s="1"/>
  <c r="Q416" i="1302" s="1"/>
  <c r="S416" s="1"/>
  <c r="E14" i="1801"/>
  <c r="E13"/>
  <c r="E12"/>
  <c r="E11"/>
  <c r="K16" i="1160"/>
  <c r="L22"/>
  <c r="K22"/>
  <c r="J22"/>
  <c r="J16"/>
  <c r="L16"/>
  <c r="E13" i="1800"/>
  <c r="E12"/>
  <c r="F11"/>
  <c r="F14" s="1"/>
  <c r="P358" i="1303" s="1"/>
  <c r="N328" i="1302" s="1"/>
  <c r="P328" s="1"/>
  <c r="F14" i="1301"/>
  <c r="H14" s="1"/>
  <c r="F13"/>
  <c r="F11"/>
  <c r="F12" s="1"/>
  <c r="E11" i="1790"/>
  <c r="E12" s="1"/>
  <c r="R206" i="1303" s="1"/>
  <c r="T176" i="1302" s="1"/>
  <c r="V176" s="1"/>
  <c r="E11" i="1789"/>
  <c r="E12" s="1"/>
  <c r="Q206" i="1303" s="1"/>
  <c r="Q176" i="1302" s="1"/>
  <c r="S176" s="1"/>
  <c r="F12" i="1788"/>
  <c r="G11"/>
  <c r="G12" s="1"/>
  <c r="E24" i="1787"/>
  <c r="E13"/>
  <c r="E22" s="1"/>
  <c r="D13"/>
  <c r="D19" s="1"/>
  <c r="C13"/>
  <c r="H33" i="1786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I13"/>
  <c r="H33" i="1785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I13"/>
  <c r="H33" i="1784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I16" i="1353"/>
  <c r="J16"/>
  <c r="P321" i="1302" l="1"/>
  <c r="V389"/>
  <c r="S389"/>
  <c r="P312"/>
  <c r="C19" i="1787"/>
  <c r="F19" s="1"/>
  <c r="G19" s="1"/>
  <c r="H19" s="1"/>
  <c r="C12"/>
  <c r="S380" i="1302"/>
  <c r="S151"/>
  <c r="V151"/>
  <c r="V380"/>
  <c r="L23" i="1160"/>
  <c r="S373" i="1302"/>
  <c r="V373"/>
  <c r="J23" i="1160"/>
  <c r="K23"/>
  <c r="E12" i="1788"/>
  <c r="P206" i="1303" s="1"/>
  <c r="N176" i="1302" s="1"/>
  <c r="P176" s="1"/>
  <c r="F15" i="1301"/>
  <c r="P234" i="1303" s="1"/>
  <c r="N204" i="1302" s="1"/>
  <c r="E12" i="1787"/>
  <c r="E19"/>
  <c r="H11" i="1301"/>
  <c r="H12" s="1"/>
  <c r="H13"/>
  <c r="H15" s="1"/>
  <c r="F15" i="1792"/>
  <c r="R220" i="1303" s="1"/>
  <c r="F12" i="1792"/>
  <c r="R214" i="1303" s="1"/>
  <c r="F15" i="1791"/>
  <c r="Q220" i="1303" s="1"/>
  <c r="F12" i="1791"/>
  <c r="Q214" i="1303" s="1"/>
  <c r="F13" i="1787"/>
  <c r="D17"/>
  <c r="D16" s="1"/>
  <c r="D22"/>
  <c r="C17"/>
  <c r="C22"/>
  <c r="F22" s="1"/>
  <c r="G22" s="1"/>
  <c r="H22" s="1"/>
  <c r="D12"/>
  <c r="E17"/>
  <c r="E16" s="1"/>
  <c r="I24" i="1786"/>
  <c r="I24" i="1784"/>
  <c r="I19" i="1785"/>
  <c r="E33" i="1786"/>
  <c r="I19"/>
  <c r="I19" i="1784"/>
  <c r="I24" i="1785"/>
  <c r="E33" i="1784"/>
  <c r="E33" i="1785"/>
  <c r="I20" i="1350"/>
  <c r="J20"/>
  <c r="I30"/>
  <c r="J30"/>
  <c r="I31"/>
  <c r="J31"/>
  <c r="I32"/>
  <c r="J32"/>
  <c r="G34" i="1338"/>
  <c r="E34"/>
  <c r="H32"/>
  <c r="C32"/>
  <c r="H31"/>
  <c r="C31"/>
  <c r="H30"/>
  <c r="C30"/>
  <c r="H29"/>
  <c r="C29"/>
  <c r="H28"/>
  <c r="C28"/>
  <c r="C15" i="1340"/>
  <c r="C14"/>
  <c r="C13"/>
  <c r="C15" i="1339"/>
  <c r="C14"/>
  <c r="C13"/>
  <c r="C24" i="1338"/>
  <c r="C23"/>
  <c r="C22"/>
  <c r="C21"/>
  <c r="C20"/>
  <c r="C16"/>
  <c r="C15"/>
  <c r="C14"/>
  <c r="C13"/>
  <c r="C12"/>
  <c r="C15" i="1337"/>
  <c r="C15" i="1336"/>
  <c r="G34" i="1335"/>
  <c r="E34"/>
  <c r="H32"/>
  <c r="C32"/>
  <c r="H31"/>
  <c r="C31"/>
  <c r="H30"/>
  <c r="C30"/>
  <c r="H29"/>
  <c r="C29"/>
  <c r="H28"/>
  <c r="C28"/>
  <c r="C24"/>
  <c r="C23"/>
  <c r="C22"/>
  <c r="C21"/>
  <c r="C20"/>
  <c r="C16"/>
  <c r="D13" i="1783"/>
  <c r="R451" i="1303" s="1"/>
  <c r="T421" i="1302" s="1"/>
  <c r="V421" s="1"/>
  <c r="D13" i="1781"/>
  <c r="Q451" i="1303" s="1"/>
  <c r="Q421" i="1302" s="1"/>
  <c r="S421" s="1"/>
  <c r="H28" i="1331"/>
  <c r="F28"/>
  <c r="I27"/>
  <c r="E27"/>
  <c r="I26"/>
  <c r="E26"/>
  <c r="I25"/>
  <c r="E25"/>
  <c r="I24"/>
  <c r="E24"/>
  <c r="S177" i="1302" l="1"/>
  <c r="Q190"/>
  <c r="S190" s="1"/>
  <c r="S171"/>
  <c r="Q184"/>
  <c r="V177"/>
  <c r="T190"/>
  <c r="V190" s="1"/>
  <c r="V171"/>
  <c r="T184"/>
  <c r="S169"/>
  <c r="V169"/>
  <c r="S175"/>
  <c r="P151"/>
  <c r="V175"/>
  <c r="R49" i="1303"/>
  <c r="T19" i="1302" s="1"/>
  <c r="V378"/>
  <c r="Q49" i="1303"/>
  <c r="Q19" i="1302" s="1"/>
  <c r="S378"/>
  <c r="I33" i="1785"/>
  <c r="Q187" i="1303" s="1"/>
  <c r="F12" i="1787"/>
  <c r="G12" s="1"/>
  <c r="H12" s="1"/>
  <c r="G13"/>
  <c r="H13" s="1"/>
  <c r="C16"/>
  <c r="F17"/>
  <c r="I33" i="1786"/>
  <c r="R187" i="1303" s="1"/>
  <c r="P187"/>
  <c r="N157" i="1302" s="1"/>
  <c r="H34" i="1335"/>
  <c r="H34" i="1338"/>
  <c r="I28" i="1331"/>
  <c r="Q157" i="1302" l="1"/>
  <c r="T157"/>
  <c r="S132"/>
  <c r="V132"/>
  <c r="S19"/>
  <c r="V19"/>
  <c r="G17" i="1787"/>
  <c r="H17" s="1"/>
  <c r="F16"/>
  <c r="G16" s="1"/>
  <c r="H16" s="1"/>
  <c r="F29" i="1755" l="1"/>
  <c r="D29"/>
  <c r="P566" i="1303" s="1"/>
  <c r="N536" i="1302" s="1"/>
  <c r="G27" i="1755"/>
  <c r="G26"/>
  <c r="G25"/>
  <c r="G24"/>
  <c r="G23"/>
  <c r="G22"/>
  <c r="G21"/>
  <c r="G20"/>
  <c r="G19"/>
  <c r="G18"/>
  <c r="G17"/>
  <c r="G16"/>
  <c r="G15"/>
  <c r="G14"/>
  <c r="G13"/>
  <c r="G12"/>
  <c r="G29" s="1"/>
  <c r="H44" i="17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3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F29" i="1752"/>
  <c r="D29"/>
  <c r="P561" i="1303" s="1"/>
  <c r="N531" i="1302" s="1"/>
  <c r="G27" i="1752"/>
  <c r="G26"/>
  <c r="G25"/>
  <c r="G24"/>
  <c r="G23"/>
  <c r="G22"/>
  <c r="G21"/>
  <c r="G20"/>
  <c r="G19"/>
  <c r="G18"/>
  <c r="G17"/>
  <c r="G16"/>
  <c r="G15"/>
  <c r="G14"/>
  <c r="G13"/>
  <c r="G12"/>
  <c r="G29" s="1"/>
  <c r="H44" i="17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0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G20" i="1749"/>
  <c r="E20"/>
  <c r="H19"/>
  <c r="H18"/>
  <c r="H17"/>
  <c r="H16"/>
  <c r="H15"/>
  <c r="H14"/>
  <c r="H13"/>
  <c r="H12"/>
  <c r="H11"/>
  <c r="G20" i="1748"/>
  <c r="E20"/>
  <c r="P583" i="1303" s="1"/>
  <c r="N553" i="1302" s="1"/>
  <c r="P553" s="1"/>
  <c r="H19" i="1748"/>
  <c r="H18"/>
  <c r="H17"/>
  <c r="H16"/>
  <c r="H15"/>
  <c r="H14"/>
  <c r="H13"/>
  <c r="H12"/>
  <c r="H11"/>
  <c r="E13" i="1747"/>
  <c r="E12"/>
  <c r="F14"/>
  <c r="R310" i="1303" s="1"/>
  <c r="T280" i="1302" s="1"/>
  <c r="V280" s="1"/>
  <c r="E13" i="1746"/>
  <c r="E12"/>
  <c r="F14"/>
  <c r="Q310" i="1303" s="1"/>
  <c r="E13" i="1745"/>
  <c r="E12"/>
  <c r="F14"/>
  <c r="P310" i="1303" s="1"/>
  <c r="E13" i="1744"/>
  <c r="E12"/>
  <c r="F14"/>
  <c r="R228" i="1303" s="1"/>
  <c r="E13" i="1743"/>
  <c r="E12"/>
  <c r="F14"/>
  <c r="Q228" i="1303" s="1"/>
  <c r="Q198" i="1302" s="1"/>
  <c r="S198" s="1"/>
  <c r="E13" i="1742"/>
  <c r="E12"/>
  <c r="F14"/>
  <c r="P228" i="1303" s="1"/>
  <c r="H44" i="174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J28" i="171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708"/>
  <c r="J24"/>
  <c r="G24"/>
  <c r="E24"/>
  <c r="H23"/>
  <c r="H22"/>
  <c r="H21"/>
  <c r="H20"/>
  <c r="H19"/>
  <c r="K17"/>
  <c r="J17"/>
  <c r="G17"/>
  <c r="E17"/>
  <c r="H16"/>
  <c r="H15"/>
  <c r="H14"/>
  <c r="H13"/>
  <c r="H12"/>
  <c r="K25" i="1707"/>
  <c r="J25"/>
  <c r="F25"/>
  <c r="D25"/>
  <c r="H24"/>
  <c r="G24"/>
  <c r="H23"/>
  <c r="G23"/>
  <c r="H22"/>
  <c r="G22"/>
  <c r="H21"/>
  <c r="G21"/>
  <c r="H20"/>
  <c r="G20"/>
  <c r="K18"/>
  <c r="J18"/>
  <c r="F18"/>
  <c r="D18"/>
  <c r="H17"/>
  <c r="G17"/>
  <c r="H16"/>
  <c r="G16"/>
  <c r="H15"/>
  <c r="G15"/>
  <c r="H14"/>
  <c r="G14"/>
  <c r="H13"/>
  <c r="G13"/>
  <c r="M152" i="170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F81" s="1"/>
  <c r="D13"/>
  <c r="M135" i="170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D98" s="1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M136" s="1"/>
  <c r="L73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J28" i="1680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F24" i="1664"/>
  <c r="D24"/>
  <c r="F20"/>
  <c r="D20"/>
  <c r="F16"/>
  <c r="D16"/>
  <c r="F12"/>
  <c r="D12"/>
  <c r="F24" i="1663"/>
  <c r="D24"/>
  <c r="F20"/>
  <c r="D20"/>
  <c r="F16"/>
  <c r="D16"/>
  <c r="F12"/>
  <c r="D12"/>
  <c r="M152" i="1662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59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H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26" i="1656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G26" i="1653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J28" i="162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618"/>
  <c r="J24"/>
  <c r="G24"/>
  <c r="E24"/>
  <c r="H23"/>
  <c r="H22"/>
  <c r="H21"/>
  <c r="H20"/>
  <c r="H19"/>
  <c r="K17"/>
  <c r="J17"/>
  <c r="G17"/>
  <c r="E17"/>
  <c r="H16"/>
  <c r="H15"/>
  <c r="H14"/>
  <c r="H13"/>
  <c r="H12"/>
  <c r="K25" i="1617"/>
  <c r="J25"/>
  <c r="F25"/>
  <c r="D25"/>
  <c r="P541" i="1303" s="1"/>
  <c r="N511" i="1302" s="1"/>
  <c r="P511" s="1"/>
  <c r="H24" i="1617"/>
  <c r="G24"/>
  <c r="H23"/>
  <c r="G23"/>
  <c r="H22"/>
  <c r="G22"/>
  <c r="H21"/>
  <c r="G21"/>
  <c r="H20"/>
  <c r="G20"/>
  <c r="K18"/>
  <c r="J18"/>
  <c r="F18"/>
  <c r="D18"/>
  <c r="H17"/>
  <c r="G17"/>
  <c r="H16"/>
  <c r="G16"/>
  <c r="H15"/>
  <c r="G15"/>
  <c r="H14"/>
  <c r="G14"/>
  <c r="H13"/>
  <c r="G13"/>
  <c r="M152" i="161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1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L136" s="1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D36" s="1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E16" i="1511"/>
  <c r="E17" s="1"/>
  <c r="C15"/>
  <c r="C14"/>
  <c r="C13"/>
  <c r="E16" i="1510"/>
  <c r="E17" s="1"/>
  <c r="Q757" i="1303" s="1"/>
  <c r="Q727" i="1302" s="1"/>
  <c r="S727" s="1"/>
  <c r="C15" i="1510"/>
  <c r="C14"/>
  <c r="C13"/>
  <c r="G26" i="1509"/>
  <c r="E26"/>
  <c r="H24"/>
  <c r="C24"/>
  <c r="H23"/>
  <c r="C23"/>
  <c r="H22"/>
  <c r="C22"/>
  <c r="H21"/>
  <c r="C21"/>
  <c r="H20"/>
  <c r="C20"/>
  <c r="G18"/>
  <c r="G27" s="1"/>
  <c r="E17"/>
  <c r="E18" s="1"/>
  <c r="H16"/>
  <c r="C16"/>
  <c r="H15"/>
  <c r="C15"/>
  <c r="H14"/>
  <c r="C14"/>
  <c r="H13"/>
  <c r="C13"/>
  <c r="H12"/>
  <c r="C12"/>
  <c r="E16" i="1508"/>
  <c r="E17" s="1"/>
  <c r="C15"/>
  <c r="C14"/>
  <c r="C13"/>
  <c r="C11"/>
  <c r="E16" i="1507"/>
  <c r="E17" s="1"/>
  <c r="Q457" i="1303" s="1"/>
  <c r="Q427" i="1302" s="1"/>
  <c r="C15" i="1507"/>
  <c r="C14"/>
  <c r="C13"/>
  <c r="C12"/>
  <c r="G26" i="1506"/>
  <c r="E26"/>
  <c r="P458" i="1303" s="1"/>
  <c r="N428" i="1302" s="1"/>
  <c r="H24" i="1506"/>
  <c r="C24"/>
  <c r="H23"/>
  <c r="C23"/>
  <c r="H22"/>
  <c r="C22"/>
  <c r="H21"/>
  <c r="C21"/>
  <c r="H20"/>
  <c r="C20"/>
  <c r="G18"/>
  <c r="E17"/>
  <c r="E18" s="1"/>
  <c r="P457" i="1303" s="1"/>
  <c r="N427" i="1302" s="1"/>
  <c r="H16" i="1506"/>
  <c r="C16"/>
  <c r="H15"/>
  <c r="C15"/>
  <c r="H14"/>
  <c r="C14"/>
  <c r="H13"/>
  <c r="C13"/>
  <c r="H12"/>
  <c r="C12"/>
  <c r="V617" i="1302"/>
  <c r="S617"/>
  <c r="J28" i="1429"/>
  <c r="I28"/>
  <c r="H28"/>
  <c r="F28"/>
  <c r="D28"/>
  <c r="P749" i="1303" s="1"/>
  <c r="N719" i="1302" s="1"/>
  <c r="G27" i="1429"/>
  <c r="G26"/>
  <c r="G25"/>
  <c r="G24"/>
  <c r="G23"/>
  <c r="G22"/>
  <c r="J20"/>
  <c r="I20"/>
  <c r="H20"/>
  <c r="F20"/>
  <c r="D20"/>
  <c r="P748" i="1303" s="1"/>
  <c r="N718" i="1302" s="1"/>
  <c r="G19" i="1429"/>
  <c r="G18"/>
  <c r="G17"/>
  <c r="G16"/>
  <c r="G15"/>
  <c r="G14"/>
  <c r="D27" i="1428"/>
  <c r="R713" i="1303" s="1"/>
  <c r="D27" i="1427"/>
  <c r="Q713" i="1303" s="1"/>
  <c r="K44" i="1426"/>
  <c r="J44"/>
  <c r="I44"/>
  <c r="F44"/>
  <c r="D44"/>
  <c r="P714" i="1303" s="1"/>
  <c r="N684" i="1302" s="1"/>
  <c r="P684" s="1"/>
  <c r="H43" i="1426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K28"/>
  <c r="J28"/>
  <c r="I28"/>
  <c r="F28"/>
  <c r="D28"/>
  <c r="P713" i="1303" s="1"/>
  <c r="N683" i="1302" s="1"/>
  <c r="P683" s="1"/>
  <c r="H27" i="14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J20" i="1425"/>
  <c r="I20"/>
  <c r="H20"/>
  <c r="F20"/>
  <c r="D20"/>
  <c r="P690" i="1303" s="1"/>
  <c r="N660" i="1302" s="1"/>
  <c r="P660" s="1"/>
  <c r="G18" i="1425"/>
  <c r="G20" s="1"/>
  <c r="J16"/>
  <c r="I16"/>
  <c r="H16"/>
  <c r="F16"/>
  <c r="D16"/>
  <c r="P689" i="1303" s="1"/>
  <c r="N659" i="1302" s="1"/>
  <c r="P659" s="1"/>
  <c r="G14" i="1425"/>
  <c r="G16" s="1"/>
  <c r="J28" i="1424"/>
  <c r="I28"/>
  <c r="H28"/>
  <c r="F28"/>
  <c r="D28"/>
  <c r="P631" i="1303" s="1"/>
  <c r="N601" i="1302" s="1"/>
  <c r="G27" i="1424"/>
  <c r="G26"/>
  <c r="G25"/>
  <c r="G24"/>
  <c r="G23"/>
  <c r="G22"/>
  <c r="J20"/>
  <c r="I20"/>
  <c r="H20"/>
  <c r="F20"/>
  <c r="D20"/>
  <c r="P630" i="1303" s="1"/>
  <c r="N600" i="1302" s="1"/>
  <c r="P600" s="1"/>
  <c r="G19" i="1424"/>
  <c r="G18"/>
  <c r="G17"/>
  <c r="G16"/>
  <c r="G15"/>
  <c r="G14"/>
  <c r="J28" i="1423"/>
  <c r="I28"/>
  <c r="H28"/>
  <c r="F28"/>
  <c r="D28"/>
  <c r="P607" i="1303" s="1"/>
  <c r="N577" i="1302" s="1"/>
  <c r="P577" s="1"/>
  <c r="G27" i="1423"/>
  <c r="G26"/>
  <c r="G25"/>
  <c r="G24"/>
  <c r="G23"/>
  <c r="G22"/>
  <c r="J20"/>
  <c r="I20"/>
  <c r="H20"/>
  <c r="F20"/>
  <c r="D20"/>
  <c r="P606" i="1303" s="1"/>
  <c r="N576" i="1302" s="1"/>
  <c r="P576" s="1"/>
  <c r="G19" i="1423"/>
  <c r="G18"/>
  <c r="G17"/>
  <c r="G16"/>
  <c r="G15"/>
  <c r="G14"/>
  <c r="E27" i="1422"/>
  <c r="R577" i="1303" s="1"/>
  <c r="E27" i="1421"/>
  <c r="Q577" i="1303" s="1"/>
  <c r="L46" i="1420"/>
  <c r="K46"/>
  <c r="J46"/>
  <c r="G46"/>
  <c r="E46"/>
  <c r="P578" i="1303" s="1"/>
  <c r="N548" i="1302" s="1"/>
  <c r="I39" i="1420"/>
  <c r="H39"/>
  <c r="I38"/>
  <c r="H38"/>
  <c r="I37"/>
  <c r="H37"/>
  <c r="I36"/>
  <c r="I35"/>
  <c r="H35"/>
  <c r="I34"/>
  <c r="H34"/>
  <c r="I33"/>
  <c r="H33"/>
  <c r="I32"/>
  <c r="I31"/>
  <c r="H31"/>
  <c r="I30"/>
  <c r="H30"/>
  <c r="L28"/>
  <c r="K28"/>
  <c r="J28"/>
  <c r="G28"/>
  <c r="E28"/>
  <c r="P577" i="1303" s="1"/>
  <c r="N547" i="1302" s="1"/>
  <c r="I27" i="1420"/>
  <c r="I20"/>
  <c r="H20"/>
  <c r="I19"/>
  <c r="H19"/>
  <c r="I18"/>
  <c r="H18"/>
  <c r="I17"/>
  <c r="H17"/>
  <c r="I16"/>
  <c r="I15"/>
  <c r="H15"/>
  <c r="I14"/>
  <c r="I13"/>
  <c r="I12"/>
  <c r="H12"/>
  <c r="F27" i="1419"/>
  <c r="D27"/>
  <c r="F20"/>
  <c r="D20"/>
  <c r="F16"/>
  <c r="D16"/>
  <c r="F12"/>
  <c r="D12"/>
  <c r="F27" i="1418"/>
  <c r="D27"/>
  <c r="F20"/>
  <c r="D20"/>
  <c r="F16"/>
  <c r="D16"/>
  <c r="F12"/>
  <c r="D12"/>
  <c r="M73" i="1417"/>
  <c r="M74" s="1"/>
  <c r="L73"/>
  <c r="L74" s="1"/>
  <c r="K73"/>
  <c r="K74" s="1"/>
  <c r="H73"/>
  <c r="H74" s="1"/>
  <c r="J72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F59"/>
  <c r="D59"/>
  <c r="J58"/>
  <c r="I58"/>
  <c r="J55"/>
  <c r="I55"/>
  <c r="J54"/>
  <c r="I54"/>
  <c r="J53"/>
  <c r="I53"/>
  <c r="F52"/>
  <c r="D52"/>
  <c r="I51"/>
  <c r="I50"/>
  <c r="I49"/>
  <c r="F48"/>
  <c r="D48"/>
  <c r="J47"/>
  <c r="I47"/>
  <c r="J46"/>
  <c r="I46"/>
  <c r="J45"/>
  <c r="I45"/>
  <c r="F44"/>
  <c r="D44"/>
  <c r="M42"/>
  <c r="L42"/>
  <c r="K42"/>
  <c r="H42"/>
  <c r="J41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F28"/>
  <c r="D28"/>
  <c r="J27"/>
  <c r="I27"/>
  <c r="J24"/>
  <c r="I24"/>
  <c r="J23"/>
  <c r="I23"/>
  <c r="J22"/>
  <c r="I22"/>
  <c r="F21"/>
  <c r="D21"/>
  <c r="I20"/>
  <c r="I19"/>
  <c r="I18"/>
  <c r="F17"/>
  <c r="D17"/>
  <c r="J16"/>
  <c r="I16"/>
  <c r="J15"/>
  <c r="I15"/>
  <c r="J14"/>
  <c r="I14"/>
  <c r="F13"/>
  <c r="D13"/>
  <c r="F33" i="1416"/>
  <c r="D33"/>
  <c r="F29"/>
  <c r="D29"/>
  <c r="D20" s="1"/>
  <c r="F20"/>
  <c r="F16"/>
  <c r="D16"/>
  <c r="F12"/>
  <c r="D12"/>
  <c r="F33" i="1415"/>
  <c r="D33"/>
  <c r="F29"/>
  <c r="D29"/>
  <c r="F20"/>
  <c r="F16"/>
  <c r="D16"/>
  <c r="F12"/>
  <c r="D12"/>
  <c r="M67" i="1414"/>
  <c r="L67"/>
  <c r="K67"/>
  <c r="H67"/>
  <c r="J66"/>
  <c r="J65"/>
  <c r="I65"/>
  <c r="J64"/>
  <c r="I64"/>
  <c r="J63"/>
  <c r="I63"/>
  <c r="F62"/>
  <c r="D62"/>
  <c r="I61"/>
  <c r="I60"/>
  <c r="I59"/>
  <c r="F58"/>
  <c r="D58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H39"/>
  <c r="J38"/>
  <c r="I38"/>
  <c r="J37"/>
  <c r="I37"/>
  <c r="J36"/>
  <c r="I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K18" i="1413"/>
  <c r="J18"/>
  <c r="I18"/>
  <c r="F18"/>
  <c r="D18"/>
  <c r="P454" i="1303" s="1"/>
  <c r="N424" i="1302" s="1"/>
  <c r="H16" i="1413"/>
  <c r="H18" s="1"/>
  <c r="G16"/>
  <c r="G18" s="1"/>
  <c r="K14"/>
  <c r="J14"/>
  <c r="I14"/>
  <c r="F14"/>
  <c r="D14"/>
  <c r="P453" i="1303" s="1"/>
  <c r="N423" i="1302" s="1"/>
  <c r="H12" i="1413"/>
  <c r="H14" s="1"/>
  <c r="G12"/>
  <c r="G14" s="1"/>
  <c r="E13" i="1412"/>
  <c r="E12"/>
  <c r="F11"/>
  <c r="F14" s="1"/>
  <c r="P356" i="1303" s="1"/>
  <c r="N326" i="1302" s="1"/>
  <c r="F12" i="1411"/>
  <c r="E11"/>
  <c r="F12" i="1410"/>
  <c r="E11"/>
  <c r="E12" s="1"/>
  <c r="P268" i="1303" s="1"/>
  <c r="N238" i="1302" s="1"/>
  <c r="G12" i="1409"/>
  <c r="F11"/>
  <c r="H11" s="1"/>
  <c r="H12" s="1"/>
  <c r="E24" i="1401"/>
  <c r="H22"/>
  <c r="G22"/>
  <c r="F22"/>
  <c r="H19"/>
  <c r="G19"/>
  <c r="F19"/>
  <c r="H17"/>
  <c r="G17"/>
  <c r="F17"/>
  <c r="H13"/>
  <c r="H12" s="1"/>
  <c r="G13"/>
  <c r="G12" s="1"/>
  <c r="F12"/>
  <c r="E24" i="1400"/>
  <c r="G11" i="1397"/>
  <c r="F11"/>
  <c r="P226" i="1303" s="1"/>
  <c r="N196" i="1302" s="1"/>
  <c r="H10" i="1397"/>
  <c r="H11" s="1"/>
  <c r="C10"/>
  <c r="H14" i="1396"/>
  <c r="H13"/>
  <c r="E11" i="1395"/>
  <c r="E12" s="1"/>
  <c r="R204" i="1303" s="1"/>
  <c r="E11" i="1394"/>
  <c r="E12" s="1"/>
  <c r="Q204" i="1303" s="1"/>
  <c r="F12" i="1393"/>
  <c r="E11"/>
  <c r="E12" s="1"/>
  <c r="P204" i="1303" s="1"/>
  <c r="N174" i="1302" s="1"/>
  <c r="F12" i="1390"/>
  <c r="E11"/>
  <c r="G11" s="1"/>
  <c r="G12" s="1"/>
  <c r="J22" i="1386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36" i="1303" s="1"/>
  <c r="N306" i="1302" s="1"/>
  <c r="P306" s="1"/>
  <c r="G12" i="1386"/>
  <c r="G14" s="1"/>
  <c r="J22" i="1385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32" i="1303" s="1"/>
  <c r="N302" i="1302" s="1"/>
  <c r="G12" i="1385"/>
  <c r="G14" s="1"/>
  <c r="J22" i="1384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28" i="1303" s="1"/>
  <c r="N298" i="1302" s="1"/>
  <c r="G12" i="1384"/>
  <c r="G14" s="1"/>
  <c r="J25" i="1383"/>
  <c r="J26" s="1"/>
  <c r="I25"/>
  <c r="I26" s="1"/>
  <c r="F25"/>
  <c r="F26" s="1"/>
  <c r="E25"/>
  <c r="G25"/>
  <c r="J20"/>
  <c r="I20"/>
  <c r="F20"/>
  <c r="E20"/>
  <c r="G17"/>
  <c r="G20" s="1"/>
  <c r="J15"/>
  <c r="I15"/>
  <c r="F15"/>
  <c r="E15"/>
  <c r="P319" i="1303" s="1"/>
  <c r="N289" i="1302" s="1"/>
  <c r="G12" i="1383"/>
  <c r="G15" s="1"/>
  <c r="C18" i="1382"/>
  <c r="E15"/>
  <c r="C15" s="1"/>
  <c r="C18" i="1381"/>
  <c r="E15"/>
  <c r="C15" s="1"/>
  <c r="E15" i="1380"/>
  <c r="C15" s="1"/>
  <c r="G13"/>
  <c r="E13" i="1379"/>
  <c r="C13" s="1"/>
  <c r="E13" i="1378"/>
  <c r="C13" s="1"/>
  <c r="G11"/>
  <c r="E13" i="1377"/>
  <c r="C13" s="1"/>
  <c r="G11"/>
  <c r="E13" i="1376"/>
  <c r="E12"/>
  <c r="F11"/>
  <c r="F14" s="1"/>
  <c r="P354" i="1303" s="1"/>
  <c r="N324" i="1302" s="1"/>
  <c r="J27" i="1375"/>
  <c r="I27"/>
  <c r="F27"/>
  <c r="D27"/>
  <c r="G26"/>
  <c r="G25"/>
  <c r="G24"/>
  <c r="J22"/>
  <c r="I22"/>
  <c r="F22"/>
  <c r="D22"/>
  <c r="G21"/>
  <c r="G20"/>
  <c r="G19"/>
  <c r="F17"/>
  <c r="D17"/>
  <c r="P736" i="1303" s="1"/>
  <c r="N706" i="1302" s="1"/>
  <c r="P706" s="1"/>
  <c r="G16" i="1375"/>
  <c r="G15"/>
  <c r="G14"/>
  <c r="J36" i="1374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J20"/>
  <c r="I20"/>
  <c r="F20"/>
  <c r="D20"/>
  <c r="P711" i="1303" s="1"/>
  <c r="N681" i="1302" s="1"/>
  <c r="P681" s="1"/>
  <c r="G19" i="1374"/>
  <c r="G18"/>
  <c r="G17"/>
  <c r="G16"/>
  <c r="G15"/>
  <c r="G14"/>
  <c r="J27" i="1373"/>
  <c r="I27"/>
  <c r="F27"/>
  <c r="D27"/>
  <c r="G26"/>
  <c r="G25"/>
  <c r="G24"/>
  <c r="J22"/>
  <c r="I22"/>
  <c r="F22"/>
  <c r="D22"/>
  <c r="G21"/>
  <c r="G20"/>
  <c r="G19"/>
  <c r="F17"/>
  <c r="D17"/>
  <c r="G16"/>
  <c r="G15"/>
  <c r="G14"/>
  <c r="J27" i="1372"/>
  <c r="I27"/>
  <c r="F27"/>
  <c r="D27"/>
  <c r="G26"/>
  <c r="G25"/>
  <c r="G24"/>
  <c r="J22"/>
  <c r="I22"/>
  <c r="F22"/>
  <c r="D22"/>
  <c r="G21"/>
  <c r="G20"/>
  <c r="G19"/>
  <c r="F17"/>
  <c r="D17"/>
  <c r="P670" i="1303" s="1"/>
  <c r="N640" i="1302" s="1"/>
  <c r="P640" s="1"/>
  <c r="G16" i="1372"/>
  <c r="G15"/>
  <c r="G14"/>
  <c r="J27" i="1369"/>
  <c r="I27"/>
  <c r="F27"/>
  <c r="D27"/>
  <c r="G26"/>
  <c r="G25"/>
  <c r="G24"/>
  <c r="J22"/>
  <c r="I22"/>
  <c r="F22"/>
  <c r="D22"/>
  <c r="G21"/>
  <c r="G20"/>
  <c r="G19"/>
  <c r="J17"/>
  <c r="I17"/>
  <c r="F17"/>
  <c r="D17"/>
  <c r="P664" i="1303" s="1"/>
  <c r="N634" i="1302" s="1"/>
  <c r="P634" s="1"/>
  <c r="G16" i="1369"/>
  <c r="G15"/>
  <c r="G14"/>
  <c r="J36" i="1365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F20"/>
  <c r="D20"/>
  <c r="P628" i="1303" s="1"/>
  <c r="N598" i="1302" s="1"/>
  <c r="P598" s="1"/>
  <c r="G19" i="1365"/>
  <c r="G18"/>
  <c r="G17"/>
  <c r="G16"/>
  <c r="G15"/>
  <c r="G14"/>
  <c r="J27" i="1364"/>
  <c r="I27"/>
  <c r="F27"/>
  <c r="D27"/>
  <c r="G26"/>
  <c r="G25"/>
  <c r="G24"/>
  <c r="J22"/>
  <c r="I22"/>
  <c r="F22"/>
  <c r="D22"/>
  <c r="G21"/>
  <c r="G20"/>
  <c r="G19"/>
  <c r="F17"/>
  <c r="D17"/>
  <c r="P604" i="1303" s="1"/>
  <c r="N574" i="1302" s="1"/>
  <c r="G16" i="1364"/>
  <c r="G15"/>
  <c r="G14"/>
  <c r="K31" i="1363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H16"/>
  <c r="H15"/>
  <c r="H14"/>
  <c r="H13"/>
  <c r="H12"/>
  <c r="K32" i="1362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P546" i="1303" s="1"/>
  <c r="N516" i="1302" s="1"/>
  <c r="H17" i="1362"/>
  <c r="G17"/>
  <c r="H16"/>
  <c r="G16"/>
  <c r="H15"/>
  <c r="G15"/>
  <c r="H14"/>
  <c r="G14"/>
  <c r="H13"/>
  <c r="G13"/>
  <c r="K22" i="1359"/>
  <c r="J22"/>
  <c r="F22"/>
  <c r="D22"/>
  <c r="H20"/>
  <c r="H22" s="1"/>
  <c r="G20"/>
  <c r="G22" s="1"/>
  <c r="K18"/>
  <c r="J18"/>
  <c r="F18"/>
  <c r="D18"/>
  <c r="H16"/>
  <c r="H18" s="1"/>
  <c r="G16"/>
  <c r="G18" s="1"/>
  <c r="K14"/>
  <c r="J14"/>
  <c r="F14"/>
  <c r="D14"/>
  <c r="P538" i="1303" s="1"/>
  <c r="N508" i="1302" s="1"/>
  <c r="P508" s="1"/>
  <c r="H12" i="1359"/>
  <c r="H14" s="1"/>
  <c r="G12"/>
  <c r="G14" s="1"/>
  <c r="F25" i="1355"/>
  <c r="D25"/>
  <c r="F21"/>
  <c r="D21"/>
  <c r="F17"/>
  <c r="D17"/>
  <c r="F12"/>
  <c r="D12"/>
  <c r="F25" i="1354"/>
  <c r="D25"/>
  <c r="F21"/>
  <c r="D21"/>
  <c r="F17"/>
  <c r="D17"/>
  <c r="F12"/>
  <c r="D12"/>
  <c r="M215" i="1353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D81"/>
  <c r="M79"/>
  <c r="L79"/>
  <c r="H79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D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5"/>
  <c r="I15"/>
  <c r="J14"/>
  <c r="I14"/>
  <c r="F13"/>
  <c r="D13"/>
  <c r="F53" i="1352"/>
  <c r="D53"/>
  <c r="F48"/>
  <c r="D48"/>
  <c r="D39" s="1"/>
  <c r="F39"/>
  <c r="F35"/>
  <c r="D35"/>
  <c r="F12"/>
  <c r="D12"/>
  <c r="F53" i="1351"/>
  <c r="D53"/>
  <c r="F48"/>
  <c r="D48"/>
  <c r="F39"/>
  <c r="F35"/>
  <c r="D35"/>
  <c r="F12"/>
  <c r="D12"/>
  <c r="M201" i="1350"/>
  <c r="L201"/>
  <c r="H201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J183"/>
  <c r="I183"/>
  <c r="J182"/>
  <c r="I182"/>
  <c r="J181"/>
  <c r="I181"/>
  <c r="J180"/>
  <c r="I180"/>
  <c r="J179"/>
  <c r="I179"/>
  <c r="F178"/>
  <c r="D178"/>
  <c r="J177"/>
  <c r="I177"/>
  <c r="J176"/>
  <c r="I176"/>
  <c r="J175"/>
  <c r="I175"/>
  <c r="J174"/>
  <c r="I174"/>
  <c r="F173"/>
  <c r="D173"/>
  <c r="D164" s="1"/>
  <c r="J172"/>
  <c r="I172"/>
  <c r="J171"/>
  <c r="I171"/>
  <c r="J170"/>
  <c r="I170"/>
  <c r="J169"/>
  <c r="I169"/>
  <c r="J168"/>
  <c r="I168"/>
  <c r="J167"/>
  <c r="I167"/>
  <c r="J166"/>
  <c r="I166"/>
  <c r="J165"/>
  <c r="I165"/>
  <c r="F164"/>
  <c r="J163"/>
  <c r="I163"/>
  <c r="J162"/>
  <c r="I162"/>
  <c r="J161"/>
  <c r="I161"/>
  <c r="F160"/>
  <c r="D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F141"/>
  <c r="D141"/>
  <c r="M139"/>
  <c r="L139"/>
  <c r="H139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F116"/>
  <c r="D116"/>
  <c r="J115"/>
  <c r="I115"/>
  <c r="J114"/>
  <c r="I114"/>
  <c r="J113"/>
  <c r="I113"/>
  <c r="J112"/>
  <c r="I112"/>
  <c r="F111"/>
  <c r="D111"/>
  <c r="D102" s="1"/>
  <c r="J110"/>
  <c r="I110"/>
  <c r="J109"/>
  <c r="I109"/>
  <c r="J108"/>
  <c r="I108"/>
  <c r="J107"/>
  <c r="I107"/>
  <c r="J106"/>
  <c r="I106"/>
  <c r="J105"/>
  <c r="I105"/>
  <c r="J104"/>
  <c r="I104"/>
  <c r="J103"/>
  <c r="I103"/>
  <c r="F102"/>
  <c r="J101"/>
  <c r="I101"/>
  <c r="J100"/>
  <c r="I100"/>
  <c r="J99"/>
  <c r="I99"/>
  <c r="F98"/>
  <c r="D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M77"/>
  <c r="L77"/>
  <c r="H77"/>
  <c r="H202" s="1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19"/>
  <c r="I19"/>
  <c r="J18"/>
  <c r="I18"/>
  <c r="J17"/>
  <c r="I17"/>
  <c r="J15"/>
  <c r="I15"/>
  <c r="J14"/>
  <c r="I14"/>
  <c r="F13"/>
  <c r="D13"/>
  <c r="F30" i="1349"/>
  <c r="D30"/>
  <c r="F25"/>
  <c r="D25"/>
  <c r="F20"/>
  <c r="F16"/>
  <c r="D16"/>
  <c r="F12"/>
  <c r="D12"/>
  <c r="F30" i="1348"/>
  <c r="D30"/>
  <c r="F25"/>
  <c r="D25"/>
  <c r="D20" s="1"/>
  <c r="F20"/>
  <c r="F16"/>
  <c r="D16"/>
  <c r="F12"/>
  <c r="D12"/>
  <c r="H81" i="1347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6"/>
  <c r="D30"/>
  <c r="F25"/>
  <c r="D25"/>
  <c r="D20" s="1"/>
  <c r="F20"/>
  <c r="F16"/>
  <c r="D16"/>
  <c r="F12"/>
  <c r="D12"/>
  <c r="F30" i="1345"/>
  <c r="D30"/>
  <c r="F25"/>
  <c r="D25"/>
  <c r="D20" s="1"/>
  <c r="F20"/>
  <c r="F16"/>
  <c r="D16"/>
  <c r="F12"/>
  <c r="D12"/>
  <c r="H81" i="1344"/>
  <c r="J79"/>
  <c r="I79"/>
  <c r="J78"/>
  <c r="I78"/>
  <c r="F77"/>
  <c r="D77"/>
  <c r="J76"/>
  <c r="I76"/>
  <c r="J75"/>
  <c r="I75"/>
  <c r="J74"/>
  <c r="I74"/>
  <c r="F73"/>
  <c r="D73"/>
  <c r="D69" s="1"/>
  <c r="J72"/>
  <c r="I72"/>
  <c r="J71"/>
  <c r="I71"/>
  <c r="J70"/>
  <c r="I70"/>
  <c r="F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D46" s="1"/>
  <c r="J49"/>
  <c r="I49"/>
  <c r="J48"/>
  <c r="I48"/>
  <c r="J47"/>
  <c r="I47"/>
  <c r="F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D21" s="1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3"/>
  <c r="D30"/>
  <c r="F25"/>
  <c r="D25"/>
  <c r="D20" s="1"/>
  <c r="F20"/>
  <c r="F16"/>
  <c r="D16"/>
  <c r="F12"/>
  <c r="D12"/>
  <c r="F30" i="1342"/>
  <c r="D30"/>
  <c r="F25"/>
  <c r="D25"/>
  <c r="F20"/>
  <c r="F16"/>
  <c r="D16"/>
  <c r="F12"/>
  <c r="D12"/>
  <c r="H81" i="1341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E16" i="1340"/>
  <c r="E17" s="1"/>
  <c r="R759" i="1303" s="1"/>
  <c r="T729" i="1302" s="1"/>
  <c r="V729" s="1"/>
  <c r="E16" i="1339"/>
  <c r="E17" s="1"/>
  <c r="Q759" i="1303" s="1"/>
  <c r="Q729" i="1302" s="1"/>
  <c r="S729" s="1"/>
  <c r="G26" i="1338"/>
  <c r="E26"/>
  <c r="P760" i="1303" s="1"/>
  <c r="N730" i="1302" s="1"/>
  <c r="H24" i="1338"/>
  <c r="H23"/>
  <c r="H22"/>
  <c r="H21"/>
  <c r="H20"/>
  <c r="G18"/>
  <c r="E17"/>
  <c r="E18" s="1"/>
  <c r="P759" i="1303" s="1"/>
  <c r="N729" i="1302" s="1"/>
  <c r="H16" i="1338"/>
  <c r="H15"/>
  <c r="H14"/>
  <c r="H13"/>
  <c r="H12"/>
  <c r="E16" i="1337"/>
  <c r="E17" s="1"/>
  <c r="E16" i="1336"/>
  <c r="E17" s="1"/>
  <c r="G26" i="1335"/>
  <c r="E26"/>
  <c r="P460" i="1303" s="1"/>
  <c r="N430" i="1302" s="1"/>
  <c r="P430" s="1"/>
  <c r="H24" i="1335"/>
  <c r="H23"/>
  <c r="H22"/>
  <c r="H21"/>
  <c r="H20"/>
  <c r="G18"/>
  <c r="E17"/>
  <c r="E18" s="1"/>
  <c r="P459" i="1303" s="1"/>
  <c r="N429" i="1302" s="1"/>
  <c r="H16" i="1335"/>
  <c r="H15"/>
  <c r="H14"/>
  <c r="H13"/>
  <c r="H12"/>
  <c r="F22" i="1334"/>
  <c r="D22"/>
  <c r="H20"/>
  <c r="H22" s="1"/>
  <c r="G20"/>
  <c r="G22" s="1"/>
  <c r="F18"/>
  <c r="D18"/>
  <c r="H16"/>
  <c r="H18" s="1"/>
  <c r="G16"/>
  <c r="G18" s="1"/>
  <c r="F14"/>
  <c r="D14"/>
  <c r="P451" i="1303" s="1"/>
  <c r="N421" i="1302" s="1"/>
  <c r="P421" s="1"/>
  <c r="H12" i="1334"/>
  <c r="H14" s="1"/>
  <c r="G12"/>
  <c r="G14" s="1"/>
  <c r="H22" i="1331"/>
  <c r="F22"/>
  <c r="P445" i="1303" s="1"/>
  <c r="N415" i="1302" s="1"/>
  <c r="I21" i="1331"/>
  <c r="E21"/>
  <c r="I20"/>
  <c r="E20"/>
  <c r="I19"/>
  <c r="E19"/>
  <c r="I18"/>
  <c r="E18"/>
  <c r="H16"/>
  <c r="F16"/>
  <c r="P444" i="1303" s="1"/>
  <c r="N414" i="1302" s="1"/>
  <c r="I15" i="1331"/>
  <c r="E15"/>
  <c r="I14"/>
  <c r="E14"/>
  <c r="I13"/>
  <c r="E13"/>
  <c r="I12"/>
  <c r="E12"/>
  <c r="F12" i="1330"/>
  <c r="E11"/>
  <c r="F12" i="1329"/>
  <c r="E11"/>
  <c r="E12" s="1"/>
  <c r="P266" i="1303" s="1"/>
  <c r="N236" i="1302" s="1"/>
  <c r="P236" s="1"/>
  <c r="G12" i="1328"/>
  <c r="F11"/>
  <c r="H11" s="1"/>
  <c r="H12" s="1"/>
  <c r="E24" i="1319"/>
  <c r="P240" i="1303"/>
  <c r="N210" i="1302" s="1"/>
  <c r="P210" s="1"/>
  <c r="E24" i="1318"/>
  <c r="G12" i="1317"/>
  <c r="G19" s="1"/>
  <c r="F12"/>
  <c r="P224" i="1303" s="1"/>
  <c r="N194" i="1302" s="1"/>
  <c r="H11" i="1317"/>
  <c r="H12" s="1"/>
  <c r="H19" s="1"/>
  <c r="F16" i="1316"/>
  <c r="P218" i="1303" s="1"/>
  <c r="N188" i="1302" s="1"/>
  <c r="P188" s="1"/>
  <c r="H15" i="1316"/>
  <c r="H14"/>
  <c r="F12"/>
  <c r="F13" s="1"/>
  <c r="P212" i="1303" s="1"/>
  <c r="N182" i="1302" s="1"/>
  <c r="F12" i="1315"/>
  <c r="E11"/>
  <c r="F12" i="1314"/>
  <c r="E11"/>
  <c r="F12" i="1313"/>
  <c r="E11"/>
  <c r="F12" i="1310"/>
  <c r="E11"/>
  <c r="H27" i="1309"/>
  <c r="G27"/>
  <c r="D27"/>
  <c r="E23"/>
  <c r="I23" s="1"/>
  <c r="E22"/>
  <c r="I22" s="1"/>
  <c r="E21"/>
  <c r="I21" s="1"/>
  <c r="E20"/>
  <c r="I20" s="1"/>
  <c r="E19"/>
  <c r="I19" s="1"/>
  <c r="H27" i="1308"/>
  <c r="G27"/>
  <c r="D27"/>
  <c r="E23"/>
  <c r="I23" s="1"/>
  <c r="E22"/>
  <c r="I22" s="1"/>
  <c r="E21"/>
  <c r="I21" s="1"/>
  <c r="E20"/>
  <c r="I20" s="1"/>
  <c r="E19"/>
  <c r="I19" s="1"/>
  <c r="H27" i="1307"/>
  <c r="G27"/>
  <c r="D27"/>
  <c r="E23"/>
  <c r="I23" s="1"/>
  <c r="E22"/>
  <c r="I22" s="1"/>
  <c r="E21"/>
  <c r="I21" s="1"/>
  <c r="E20"/>
  <c r="I20" s="1"/>
  <c r="E19"/>
  <c r="I19" s="1"/>
  <c r="H27" i="1306"/>
  <c r="G27"/>
  <c r="D27"/>
  <c r="E23"/>
  <c r="I23" s="1"/>
  <c r="E22"/>
  <c r="I22" s="1"/>
  <c r="E21"/>
  <c r="I21" s="1"/>
  <c r="E20"/>
  <c r="I20" s="1"/>
  <c r="E19"/>
  <c r="N280" i="1302" l="1"/>
  <c r="P280" s="1"/>
  <c r="N198"/>
  <c r="P198" s="1"/>
  <c r="S161"/>
  <c r="Q174"/>
  <c r="S656"/>
  <c r="Q683"/>
  <c r="S683" s="1"/>
  <c r="V161"/>
  <c r="T174"/>
  <c r="V656"/>
  <c r="T683"/>
  <c r="V683" s="1"/>
  <c r="S267"/>
  <c r="Q280"/>
  <c r="S280" s="1"/>
  <c r="V520"/>
  <c r="T547"/>
  <c r="V547" s="1"/>
  <c r="S520"/>
  <c r="Q547"/>
  <c r="S547" s="1"/>
  <c r="V185"/>
  <c r="T198"/>
  <c r="V198" s="1"/>
  <c r="P620"/>
  <c r="P584"/>
  <c r="P586"/>
  <c r="P533"/>
  <c r="P452" i="1303"/>
  <c r="N422" i="1302" s="1"/>
  <c r="P422" s="1"/>
  <c r="P643"/>
  <c r="P692" i="1303"/>
  <c r="N662" i="1302" s="1"/>
  <c r="P757" i="1303"/>
  <c r="N727" i="1302" s="1"/>
  <c r="P727" s="1"/>
  <c r="P540" i="1303"/>
  <c r="N510" i="1302" s="1"/>
  <c r="P510" s="1"/>
  <c r="P570" i="1303"/>
  <c r="N540" i="1302" s="1"/>
  <c r="P540" s="1"/>
  <c r="P706" i="1303"/>
  <c r="N676" i="1302" s="1"/>
  <c r="P676" s="1"/>
  <c r="P502"/>
  <c r="P521"/>
  <c r="P534"/>
  <c r="P289"/>
  <c r="P225"/>
  <c r="P231"/>
  <c r="P313"/>
  <c r="P319"/>
  <c r="P691"/>
  <c r="P522"/>
  <c r="P632"/>
  <c r="P645"/>
  <c r="P481"/>
  <c r="P494"/>
  <c r="P547"/>
  <c r="P679"/>
  <c r="P293"/>
  <c r="P161"/>
  <c r="P167"/>
  <c r="P574"/>
  <c r="P587"/>
  <c r="P633"/>
  <c r="P656"/>
  <c r="P669"/>
  <c r="P657"/>
  <c r="P670"/>
  <c r="P550"/>
  <c r="P563"/>
  <c r="P702"/>
  <c r="P715"/>
  <c r="P630"/>
  <c r="P549"/>
  <c r="P562"/>
  <c r="P654"/>
  <c r="P667"/>
  <c r="S694"/>
  <c r="S700"/>
  <c r="S394"/>
  <c r="S400"/>
  <c r="S183"/>
  <c r="S185"/>
  <c r="V267"/>
  <c r="V696"/>
  <c r="V702"/>
  <c r="S696"/>
  <c r="S702"/>
  <c r="P507"/>
  <c r="P696"/>
  <c r="P520"/>
  <c r="P694"/>
  <c r="P394"/>
  <c r="P478"/>
  <c r="P372"/>
  <c r="P379"/>
  <c r="P541"/>
  <c r="P607"/>
  <c r="P673"/>
  <c r="P505"/>
  <c r="P514"/>
  <c r="S505"/>
  <c r="S514"/>
  <c r="P613"/>
  <c r="P601"/>
  <c r="P515"/>
  <c r="P647"/>
  <c r="P626"/>
  <c r="V676"/>
  <c r="V650"/>
  <c r="P185"/>
  <c r="P213"/>
  <c r="P223"/>
  <c r="P297"/>
  <c r="V505"/>
  <c r="V514"/>
  <c r="P573"/>
  <c r="P568"/>
  <c r="P650"/>
  <c r="P677"/>
  <c r="P651"/>
  <c r="P720"/>
  <c r="P686"/>
  <c r="P543"/>
  <c r="P624"/>
  <c r="P544"/>
  <c r="P173"/>
  <c r="P211"/>
  <c r="P221"/>
  <c r="P371"/>
  <c r="P735"/>
  <c r="P697"/>
  <c r="P479"/>
  <c r="P570"/>
  <c r="P269"/>
  <c r="P380"/>
  <c r="P567"/>
  <c r="S676"/>
  <c r="S650"/>
  <c r="P719"/>
  <c r="P685"/>
  <c r="V173"/>
  <c r="V183"/>
  <c r="P575" i="1303"/>
  <c r="N545" i="1302" s="1"/>
  <c r="P545" s="1"/>
  <c r="P569" i="1303"/>
  <c r="N539" i="1302" s="1"/>
  <c r="P539" s="1"/>
  <c r="R457" i="1303"/>
  <c r="R757"/>
  <c r="P705"/>
  <c r="N675" i="1302" s="1"/>
  <c r="P617"/>
  <c r="P535"/>
  <c r="P618"/>
  <c r="P376"/>
  <c r="P386"/>
  <c r="P536"/>
  <c r="P701"/>
  <c r="P498"/>
  <c r="G27" i="1506"/>
  <c r="G27" i="1653"/>
  <c r="G27" i="1656"/>
  <c r="P700" i="1302"/>
  <c r="J45" i="1426"/>
  <c r="P370" i="1302"/>
  <c r="P733"/>
  <c r="P333" i="1303"/>
  <c r="N303" i="1302" s="1"/>
  <c r="P303" s="1"/>
  <c r="P605" i="1303"/>
  <c r="N575" i="1302" s="1"/>
  <c r="P575" s="1"/>
  <c r="P671" i="1303"/>
  <c r="N641" i="1302" s="1"/>
  <c r="P641" s="1"/>
  <c r="P737" i="1303"/>
  <c r="N707" i="1302" s="1"/>
  <c r="P707" s="1"/>
  <c r="P688" i="1303"/>
  <c r="N658" i="1302" s="1"/>
  <c r="P658" s="1"/>
  <c r="P151" i="1303"/>
  <c r="N121" i="1302" s="1"/>
  <c r="P108" i="1303"/>
  <c r="N78" i="1302" s="1"/>
  <c r="P492"/>
  <c r="Q108" i="1303"/>
  <c r="S173" i="1302"/>
  <c r="R108" i="1303"/>
  <c r="P121"/>
  <c r="N91" i="1302" s="1"/>
  <c r="P516"/>
  <c r="P539" i="1303"/>
  <c r="N509" i="1302" s="1"/>
  <c r="P509" s="1"/>
  <c r="P629" i="1303"/>
  <c r="N599" i="1302" s="1"/>
  <c r="P599" s="1"/>
  <c r="P665" i="1303"/>
  <c r="N635" i="1302" s="1"/>
  <c r="P635" s="1"/>
  <c r="P329" i="1303"/>
  <c r="N299" i="1302" s="1"/>
  <c r="S668"/>
  <c r="P46" i="1303"/>
  <c r="N16" i="1302" s="1"/>
  <c r="P734"/>
  <c r="V734"/>
  <c r="R459" i="1303"/>
  <c r="P337"/>
  <c r="N307" i="1302" s="1"/>
  <c r="P547" i="1303"/>
  <c r="N517" i="1302" s="1"/>
  <c r="P517" s="1"/>
  <c r="P576" i="1303"/>
  <c r="N546" i="1302" s="1"/>
  <c r="P546" s="1"/>
  <c r="P320" i="1303"/>
  <c r="N290" i="1302" s="1"/>
  <c r="V668"/>
  <c r="P49" i="1303"/>
  <c r="N19" i="1302" s="1"/>
  <c r="Q459" i="1303"/>
  <c r="S734" i="1302"/>
  <c r="P712" i="1303"/>
  <c r="N682" i="1302" s="1"/>
  <c r="P682" s="1"/>
  <c r="S386"/>
  <c r="P272"/>
  <c r="P271"/>
  <c r="P267"/>
  <c r="P276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H153" i="1662"/>
  <c r="J28" i="1364"/>
  <c r="G19" i="1413"/>
  <c r="F12" i="1328"/>
  <c r="P257" i="1303" s="1"/>
  <c r="N227" i="1302" s="1"/>
  <c r="P227" s="1"/>
  <c r="E12" i="1390"/>
  <c r="P195" i="1303" s="1"/>
  <c r="N165" i="1302" s="1"/>
  <c r="H29" i="1424"/>
  <c r="H18" i="1509"/>
  <c r="H26"/>
  <c r="D81" i="1341"/>
  <c r="F80" i="1663"/>
  <c r="Q488" i="1303" s="1"/>
  <c r="Q458" i="1302" s="1"/>
  <c r="S458" s="1"/>
  <c r="I73" i="1614"/>
  <c r="K26" i="1617"/>
  <c r="G23" i="1334"/>
  <c r="F28" i="1364"/>
  <c r="G25" i="1618"/>
  <c r="I22" i="1331"/>
  <c r="I36" i="1344"/>
  <c r="J59"/>
  <c r="I28" i="1373"/>
  <c r="F28" i="1375"/>
  <c r="F29" i="1424"/>
  <c r="F29" i="1429"/>
  <c r="M153" i="1615"/>
  <c r="I59" i="1341"/>
  <c r="I59" i="1347"/>
  <c r="J81"/>
  <c r="F35" i="1349"/>
  <c r="R469" i="1303" s="1"/>
  <c r="T439" i="1302" s="1"/>
  <c r="D78" i="1355"/>
  <c r="F23" i="1359"/>
  <c r="K23"/>
  <c r="F28" i="1372"/>
  <c r="J39" i="1414"/>
  <c r="J47" i="1420"/>
  <c r="H28" i="1426"/>
  <c r="H29" i="1429"/>
  <c r="H26" i="1653"/>
  <c r="J135" i="1704"/>
  <c r="L153" i="1705"/>
  <c r="J25" i="1708"/>
  <c r="D81" i="1347"/>
  <c r="K25" i="1708"/>
  <c r="H20" i="1748"/>
  <c r="J23" i="1359"/>
  <c r="G25" i="1362"/>
  <c r="J33"/>
  <c r="F16" i="1401"/>
  <c r="F23" s="1"/>
  <c r="P242" i="1303" s="1"/>
  <c r="N212" i="1302" s="1"/>
  <c r="H29" i="1423"/>
  <c r="J29" i="1424"/>
  <c r="J29" i="1429"/>
  <c r="L153" i="1615"/>
  <c r="J29" i="1625"/>
  <c r="F29"/>
  <c r="D81" i="1662"/>
  <c r="M153"/>
  <c r="H153" i="1705"/>
  <c r="J42" i="1417"/>
  <c r="F73"/>
  <c r="P497" i="1303" s="1"/>
  <c r="N467" i="1302" s="1"/>
  <c r="P467" s="1"/>
  <c r="F38" i="1418"/>
  <c r="Q496" i="1303" s="1"/>
  <c r="F38" i="1419"/>
  <c r="R496" i="1303" s="1"/>
  <c r="G47" i="1420"/>
  <c r="I29" i="1423"/>
  <c r="H21" i="1425"/>
  <c r="F26" i="1617"/>
  <c r="H25"/>
  <c r="I29" i="1625"/>
  <c r="J81" i="1662"/>
  <c r="H24" i="1708"/>
  <c r="F44" i="1754"/>
  <c r="P531" i="1303" s="1"/>
  <c r="N501" i="1302" s="1"/>
  <c r="P501" s="1"/>
  <c r="F23" i="1334"/>
  <c r="J81" i="1344"/>
  <c r="H18" i="1335"/>
  <c r="H26"/>
  <c r="F35" i="1342"/>
  <c r="Q467" i="1303" s="1"/>
  <c r="Q437" i="1302" s="1"/>
  <c r="J59" i="1347"/>
  <c r="I81"/>
  <c r="J201" i="1350"/>
  <c r="M216" i="1353"/>
  <c r="J147"/>
  <c r="G18" i="1362"/>
  <c r="H31" i="1363"/>
  <c r="F37" i="1365"/>
  <c r="F28" i="1369"/>
  <c r="G22"/>
  <c r="G17" i="1372"/>
  <c r="G27"/>
  <c r="G22" i="1373"/>
  <c r="F37" i="1374"/>
  <c r="G17" i="1375"/>
  <c r="G22"/>
  <c r="G26" i="1383"/>
  <c r="G23" i="1385"/>
  <c r="F15" i="1396"/>
  <c r="P220" i="1303" s="1"/>
  <c r="N190" i="1302" s="1"/>
  <c r="P190" s="1"/>
  <c r="F12" i="1409"/>
  <c r="P259" i="1303" s="1"/>
  <c r="N229" i="1302" s="1"/>
  <c r="P229" s="1"/>
  <c r="K68" i="1414"/>
  <c r="J36" i="1341"/>
  <c r="H82"/>
  <c r="J81"/>
  <c r="F35" i="1343"/>
  <c r="R467" i="1303" s="1"/>
  <c r="T437" i="1302" s="1"/>
  <c r="J36" i="1344"/>
  <c r="F81"/>
  <c r="L216" i="1353"/>
  <c r="I147"/>
  <c r="J215"/>
  <c r="H18" i="1362"/>
  <c r="F33"/>
  <c r="H25"/>
  <c r="K33"/>
  <c r="G17" i="1364"/>
  <c r="I28"/>
  <c r="F23" i="1384"/>
  <c r="G11" i="1393"/>
  <c r="G12" s="1"/>
  <c r="G11" i="1410"/>
  <c r="G12" s="1"/>
  <c r="H19" i="1413"/>
  <c r="J19"/>
  <c r="F29" i="1423"/>
  <c r="F21" i="1425"/>
  <c r="G28" i="1426"/>
  <c r="G25" i="1617"/>
  <c r="H18" i="1656"/>
  <c r="H26"/>
  <c r="I81" i="1662"/>
  <c r="F29" i="1680"/>
  <c r="M153" i="1705"/>
  <c r="J152"/>
  <c r="J29" i="1715"/>
  <c r="I81" i="1341"/>
  <c r="I36" i="1347"/>
  <c r="F76" i="1352"/>
  <c r="R470" i="1303" s="1"/>
  <c r="T440" i="1302" s="1"/>
  <c r="V440" s="1"/>
  <c r="F79" i="1353"/>
  <c r="P494" i="1303" s="1"/>
  <c r="N464" i="1302" s="1"/>
  <c r="I73" i="1659"/>
  <c r="F135"/>
  <c r="G25" i="1708"/>
  <c r="I44" i="1751"/>
  <c r="D21" i="1414"/>
  <c r="D39" s="1"/>
  <c r="D20" i="1349"/>
  <c r="D35" s="1"/>
  <c r="D20" i="1415"/>
  <c r="D38" s="1"/>
  <c r="D44" i="1754"/>
  <c r="D36" i="1344"/>
  <c r="G27" i="1369"/>
  <c r="G17" i="1373"/>
  <c r="G28" i="1374"/>
  <c r="G27" i="1375"/>
  <c r="G28" i="1423"/>
  <c r="I36" i="1341"/>
  <c r="H82" i="1344"/>
  <c r="F35" i="1346"/>
  <c r="R468" i="1303" s="1"/>
  <c r="T438" i="1302" s="1"/>
  <c r="V438" s="1"/>
  <c r="D201" i="1350"/>
  <c r="G28" i="1424"/>
  <c r="D73" i="1614"/>
  <c r="G20" i="1625"/>
  <c r="D152" i="1662"/>
  <c r="D80" i="1663"/>
  <c r="Q425" i="1303" s="1"/>
  <c r="Q395" i="1302" s="1"/>
  <c r="S395" s="1"/>
  <c r="D135" i="1704"/>
  <c r="I81" i="1705"/>
  <c r="E27" i="1308"/>
  <c r="I27"/>
  <c r="G11" i="1315"/>
  <c r="G12" s="1"/>
  <c r="E12"/>
  <c r="R202" i="1303" s="1"/>
  <c r="G11" i="1310"/>
  <c r="G12" s="1"/>
  <c r="E12"/>
  <c r="P193" i="1303" s="1"/>
  <c r="N163" i="1302" s="1"/>
  <c r="G11" i="1314"/>
  <c r="G12" s="1"/>
  <c r="E12"/>
  <c r="Q202" i="1303" s="1"/>
  <c r="D20" i="1342"/>
  <c r="D35" s="1"/>
  <c r="D39" i="1351"/>
  <c r="D76" s="1"/>
  <c r="F59" i="1344"/>
  <c r="F59" i="1341"/>
  <c r="D59" i="1344"/>
  <c r="D59" i="1347"/>
  <c r="G36" i="1365"/>
  <c r="G27" i="1373"/>
  <c r="M68" i="1414"/>
  <c r="D152" i="1615"/>
  <c r="K25" i="1618"/>
  <c r="D59" i="1341"/>
  <c r="D139" i="1350"/>
  <c r="F81" i="1347"/>
  <c r="G23" i="1386"/>
  <c r="G16" i="1401"/>
  <c r="G23" s="1"/>
  <c r="K19" i="1413"/>
  <c r="F39" i="1414"/>
  <c r="P472" i="1303" s="1"/>
  <c r="N442" i="1302" s="1"/>
  <c r="F38" i="1416"/>
  <c r="R472" i="1303" s="1"/>
  <c r="T442" i="1302" s="1"/>
  <c r="I73" i="1417"/>
  <c r="I74" s="1"/>
  <c r="D73"/>
  <c r="J73"/>
  <c r="J74" s="1"/>
  <c r="H28" i="1420"/>
  <c r="I46"/>
  <c r="G20" i="1429"/>
  <c r="D81" i="1615"/>
  <c r="G28" i="1680"/>
  <c r="F135" i="1704"/>
  <c r="H17" i="1708"/>
  <c r="G20" i="1715"/>
  <c r="I44" i="1741"/>
  <c r="D44" i="1751"/>
  <c r="E27" i="1306"/>
  <c r="G11" i="1329"/>
  <c r="G12" s="1"/>
  <c r="J59" i="1341"/>
  <c r="F81"/>
  <c r="F36" i="1344"/>
  <c r="P468" i="1303" s="1"/>
  <c r="N438" i="1302" s="1"/>
  <c r="I81" i="1344"/>
  <c r="F35" i="1345"/>
  <c r="Q468" i="1303" s="1"/>
  <c r="Q438" i="1302" s="1"/>
  <c r="S438" s="1"/>
  <c r="F36" i="1347"/>
  <c r="P469" i="1303" s="1"/>
  <c r="F35" i="1348"/>
  <c r="Q469" i="1303" s="1"/>
  <c r="Q439" i="1302" s="1"/>
  <c r="J77" i="1350"/>
  <c r="M202"/>
  <c r="J139"/>
  <c r="F139"/>
  <c r="I201"/>
  <c r="J79" i="1353"/>
  <c r="H23" i="1359"/>
  <c r="H32" i="1362"/>
  <c r="H17" i="1363"/>
  <c r="K32"/>
  <c r="G22" i="1364"/>
  <c r="J37" i="1365"/>
  <c r="J28" i="1369"/>
  <c r="J28" i="1372"/>
  <c r="F28" i="1373"/>
  <c r="J37" i="1374"/>
  <c r="J28" i="1375"/>
  <c r="G23" i="1384"/>
  <c r="F23" i="1386"/>
  <c r="F19" i="1413"/>
  <c r="L68" i="1414"/>
  <c r="F67"/>
  <c r="P473" i="1303" s="1"/>
  <c r="N443" i="1302" s="1"/>
  <c r="J67" i="1414"/>
  <c r="I42" i="1417"/>
  <c r="D42"/>
  <c r="D38" i="1419"/>
  <c r="L47" i="1420"/>
  <c r="H46"/>
  <c r="J29" i="1423"/>
  <c r="J21" i="1425"/>
  <c r="G44" i="1426"/>
  <c r="I135" i="1614"/>
  <c r="F135"/>
  <c r="I81" i="1615"/>
  <c r="I152"/>
  <c r="H18" i="1617"/>
  <c r="H17" i="1618"/>
  <c r="J25"/>
  <c r="H136" i="1659"/>
  <c r="L153" i="1662"/>
  <c r="I152"/>
  <c r="J29" i="1680"/>
  <c r="I73" i="1704"/>
  <c r="F73"/>
  <c r="L136"/>
  <c r="I135"/>
  <c r="J81" i="1705"/>
  <c r="F26" i="1707"/>
  <c r="H25"/>
  <c r="F29" i="1715"/>
  <c r="F44" i="1741"/>
  <c r="P503" i="1303" s="1"/>
  <c r="N473" i="1302" s="1"/>
  <c r="P473" s="1"/>
  <c r="I44" i="1754"/>
  <c r="H20" i="1749"/>
  <c r="I16" i="1331"/>
  <c r="H18" i="1338"/>
  <c r="F36" i="1341"/>
  <c r="P467" i="1303" s="1"/>
  <c r="N437" i="1302" s="1"/>
  <c r="I59" i="1344"/>
  <c r="J36" i="1347"/>
  <c r="H82"/>
  <c r="F59"/>
  <c r="F77" i="1350"/>
  <c r="P470" i="1303" s="1"/>
  <c r="N440" i="1302" s="1"/>
  <c r="I139" i="1350"/>
  <c r="F201"/>
  <c r="F76" i="1351"/>
  <c r="Q470" i="1303" s="1"/>
  <c r="Q440" i="1302" s="1"/>
  <c r="S440" s="1"/>
  <c r="I79" i="1353"/>
  <c r="D147"/>
  <c r="F78" i="1354"/>
  <c r="Q494" i="1303" s="1"/>
  <c r="Q464" i="1302" s="1"/>
  <c r="F78" i="1355"/>
  <c r="R494" i="1303" s="1"/>
  <c r="T464" i="1302" s="1"/>
  <c r="G32" i="1362"/>
  <c r="J32" i="1363"/>
  <c r="G27" i="1364"/>
  <c r="G20" i="1365"/>
  <c r="G28"/>
  <c r="I37"/>
  <c r="G17" i="1369"/>
  <c r="I28"/>
  <c r="G22" i="1372"/>
  <c r="I28"/>
  <c r="J28" i="1373"/>
  <c r="G20" i="1374"/>
  <c r="G36"/>
  <c r="I37"/>
  <c r="I28" i="1375"/>
  <c r="F23" i="1385"/>
  <c r="H15" i="1396"/>
  <c r="H16" i="1401"/>
  <c r="H23" s="1"/>
  <c r="I39" i="1414"/>
  <c r="F38" i="1415"/>
  <c r="Q472" i="1303" s="1"/>
  <c r="Q442" i="1302" s="1"/>
  <c r="K47" i="1420"/>
  <c r="I29" i="1424"/>
  <c r="I21" i="1425"/>
  <c r="H44" i="1426"/>
  <c r="I29" i="1429"/>
  <c r="H26" i="1506"/>
  <c r="J73" i="1614"/>
  <c r="M136"/>
  <c r="G18" i="1617"/>
  <c r="J26"/>
  <c r="J135" i="1659"/>
  <c r="L136"/>
  <c r="J152" i="1662"/>
  <c r="I29" i="1680"/>
  <c r="I152" i="1705"/>
  <c r="D152"/>
  <c r="G25" i="1707"/>
  <c r="J26"/>
  <c r="G28" i="1715"/>
  <c r="I29"/>
  <c r="F44" i="1751"/>
  <c r="P519" i="1303" s="1"/>
  <c r="N489" i="1302" s="1"/>
  <c r="P489" s="1"/>
  <c r="G23" i="1359"/>
  <c r="E27" i="1309"/>
  <c r="I27"/>
  <c r="F12" i="1396"/>
  <c r="P214" i="1303" s="1"/>
  <c r="N184" i="1302" s="1"/>
  <c r="H11" i="1396"/>
  <c r="H12" s="1"/>
  <c r="D21" i="1347"/>
  <c r="D36" s="1"/>
  <c r="G11" i="1313"/>
  <c r="G12" s="1"/>
  <c r="E12"/>
  <c r="P202" i="1303" s="1"/>
  <c r="N172" i="1302" s="1"/>
  <c r="D21" i="1341"/>
  <c r="D36" s="1"/>
  <c r="E27" i="1307"/>
  <c r="D215" i="1353"/>
  <c r="I27" i="1307"/>
  <c r="Q183" i="1303" s="1"/>
  <c r="Q153" i="1302" s="1"/>
  <c r="D35" i="1345"/>
  <c r="F45" i="1426"/>
  <c r="H12" i="1316"/>
  <c r="H13" s="1"/>
  <c r="H31" s="1"/>
  <c r="H23" i="1334"/>
  <c r="H26" i="1338"/>
  <c r="D81" i="1344"/>
  <c r="D35" i="1346"/>
  <c r="D35" i="1348"/>
  <c r="I77" i="1350"/>
  <c r="L202"/>
  <c r="D76" i="1352"/>
  <c r="H216" i="1353"/>
  <c r="D78" i="1354"/>
  <c r="I67" i="1414"/>
  <c r="D38" i="1416"/>
  <c r="G20" i="1423"/>
  <c r="G20" i="1424"/>
  <c r="E12" i="1411"/>
  <c r="P305" i="1303" s="1"/>
  <c r="N275" i="1302" s="1"/>
  <c r="P275" s="1"/>
  <c r="G11" i="1411"/>
  <c r="G12" s="1"/>
  <c r="G11" i="1330"/>
  <c r="G12" s="1"/>
  <c r="E12"/>
  <c r="P303" i="1303" s="1"/>
  <c r="N273" i="1302" s="1"/>
  <c r="D40" i="1350"/>
  <c r="D77" s="1"/>
  <c r="P375" i="1303" s="1"/>
  <c r="N345" i="1302" s="1"/>
  <c r="P345" s="1"/>
  <c r="D49" i="1414"/>
  <c r="D67" s="1"/>
  <c r="G32" i="1363"/>
  <c r="I27" i="1306"/>
  <c r="H16" i="1316"/>
  <c r="H32" s="1"/>
  <c r="D35" i="1343"/>
  <c r="D79" i="1353"/>
  <c r="P431" i="1303" s="1"/>
  <c r="N401" i="1302" s="1"/>
  <c r="I215" i="1353"/>
  <c r="H24" i="1363"/>
  <c r="I19" i="1413"/>
  <c r="H68" i="1414"/>
  <c r="F42" i="1417"/>
  <c r="P496" i="1303" s="1"/>
  <c r="N466" i="1302" s="1"/>
  <c r="P466" s="1"/>
  <c r="D38" i="1418"/>
  <c r="I28" i="1420"/>
  <c r="G21" i="1425"/>
  <c r="G28" i="1429"/>
  <c r="I82" i="1750"/>
  <c r="I82" i="1753"/>
  <c r="D82"/>
  <c r="P422" i="1303" s="1"/>
  <c r="N392" i="1302" s="1"/>
  <c r="P392" s="1"/>
  <c r="H18" i="1506"/>
  <c r="F73" i="1614"/>
  <c r="H153" i="1615"/>
  <c r="F82" i="1753"/>
  <c r="D98" i="1614"/>
  <c r="D135" s="1"/>
  <c r="D98" i="1659"/>
  <c r="D135" s="1"/>
  <c r="J135" i="1614"/>
  <c r="J152" i="1615"/>
  <c r="H24" i="1618"/>
  <c r="G28" i="1625"/>
  <c r="H18" i="1653"/>
  <c r="F73" i="1659"/>
  <c r="M136"/>
  <c r="D80" i="1664"/>
  <c r="R425" i="1303" s="1"/>
  <c r="T395" i="1302" s="1"/>
  <c r="V395" s="1"/>
  <c r="H18" i="1707"/>
  <c r="K26"/>
  <c r="F82" i="1750"/>
  <c r="D36" i="1659"/>
  <c r="D73" s="1"/>
  <c r="D36" i="1704"/>
  <c r="D73" s="1"/>
  <c r="J73" i="1659"/>
  <c r="I135"/>
  <c r="F80" i="1664"/>
  <c r="R488" i="1303" s="1"/>
  <c r="T458" i="1302" s="1"/>
  <c r="V458" s="1"/>
  <c r="G20" i="1680"/>
  <c r="J73" i="1704"/>
  <c r="D81" i="1705"/>
  <c r="G18" i="1707"/>
  <c r="D82" i="1750"/>
  <c r="P419" i="1303" s="1"/>
  <c r="N389" i="1302" s="1"/>
  <c r="P184" i="1303" l="1"/>
  <c r="N154" i="1302" s="1"/>
  <c r="N439"/>
  <c r="S159"/>
  <c r="Q172"/>
  <c r="S172" s="1"/>
  <c r="S439"/>
  <c r="Q466"/>
  <c r="S466" s="1"/>
  <c r="S402"/>
  <c r="Q429"/>
  <c r="S429" s="1"/>
  <c r="V159"/>
  <c r="T172"/>
  <c r="V172" s="1"/>
  <c r="V402"/>
  <c r="T429"/>
  <c r="V429" s="1"/>
  <c r="V65"/>
  <c r="T78"/>
  <c r="V78" s="1"/>
  <c r="V400"/>
  <c r="T427"/>
  <c r="V427" s="1"/>
  <c r="V439"/>
  <c r="T466"/>
  <c r="V466" s="1"/>
  <c r="V700"/>
  <c r="T727"/>
  <c r="V727" s="1"/>
  <c r="S65"/>
  <c r="Q78"/>
  <c r="S78" s="1"/>
  <c r="P713"/>
  <c r="P156"/>
  <c r="P183"/>
  <c r="P220"/>
  <c r="F22" i="1305"/>
  <c r="F52" s="1"/>
  <c r="P205" i="1302"/>
  <c r="P627"/>
  <c r="P662"/>
  <c r="P648"/>
  <c r="P125" i="1303"/>
  <c r="N95" i="1302" s="1"/>
  <c r="P95" s="1"/>
  <c r="P423"/>
  <c r="P621"/>
  <c r="P387"/>
  <c r="P531"/>
  <c r="P453"/>
  <c r="P292"/>
  <c r="P525"/>
  <c r="P71"/>
  <c r="U108" i="1303"/>
  <c r="P260" i="1302"/>
  <c r="P429"/>
  <c r="P222"/>
  <c r="P152"/>
  <c r="P158"/>
  <c r="P277"/>
  <c r="P283"/>
  <c r="P572"/>
  <c r="P585"/>
  <c r="P290"/>
  <c r="P296"/>
  <c r="P365"/>
  <c r="P378"/>
  <c r="P262"/>
  <c r="P446"/>
  <c r="P294"/>
  <c r="P300"/>
  <c r="P548"/>
  <c r="P561"/>
  <c r="P149" i="1303"/>
  <c r="N119" i="1302" s="1"/>
  <c r="P631"/>
  <c r="P644"/>
  <c r="P411"/>
  <c r="P424"/>
  <c r="P655"/>
  <c r="P668"/>
  <c r="P503"/>
  <c r="P661"/>
  <c r="P462"/>
  <c r="P415"/>
  <c r="P428"/>
  <c r="P487"/>
  <c r="P519"/>
  <c r="P532"/>
  <c r="P495"/>
  <c r="P680"/>
  <c r="P693"/>
  <c r="P84"/>
  <c r="P108"/>
  <c r="P413"/>
  <c r="V409"/>
  <c r="V415"/>
  <c r="V405"/>
  <c r="V411"/>
  <c r="V406"/>
  <c r="P106"/>
  <c r="S409"/>
  <c r="S415"/>
  <c r="S407"/>
  <c r="S413"/>
  <c r="S406"/>
  <c r="S362"/>
  <c r="S368"/>
  <c r="S405"/>
  <c r="S411"/>
  <c r="V407"/>
  <c r="V413"/>
  <c r="V404"/>
  <c r="V362"/>
  <c r="V368"/>
  <c r="S138"/>
  <c r="S140"/>
  <c r="S404"/>
  <c r="P356"/>
  <c r="P406"/>
  <c r="P197"/>
  <c r="P261"/>
  <c r="P646"/>
  <c r="P625"/>
  <c r="P244"/>
  <c r="S157"/>
  <c r="V157"/>
  <c r="S427"/>
  <c r="S433"/>
  <c r="P212"/>
  <c r="P278"/>
  <c r="P291"/>
  <c r="P472"/>
  <c r="P433"/>
  <c r="V425"/>
  <c r="P468"/>
  <c r="P513"/>
  <c r="P614"/>
  <c r="P602"/>
  <c r="P674"/>
  <c r="P642"/>
  <c r="P512"/>
  <c r="P157"/>
  <c r="P150" i="1303"/>
  <c r="N120" i="1302" s="1"/>
  <c r="P401"/>
  <c r="P409"/>
  <c r="P204"/>
  <c r="P214"/>
  <c r="P434"/>
  <c r="P287"/>
  <c r="P506"/>
  <c r="P542"/>
  <c r="V386"/>
  <c r="V394"/>
  <c r="P349"/>
  <c r="P165" i="1303"/>
  <c r="N135" i="1302" s="1"/>
  <c r="P246"/>
  <c r="P259"/>
  <c r="S425"/>
  <c r="S431"/>
  <c r="P440"/>
  <c r="V433"/>
  <c r="P675"/>
  <c r="P649"/>
  <c r="P480"/>
  <c r="P484"/>
  <c r="P571"/>
  <c r="P622"/>
  <c r="P608"/>
  <c r="V694"/>
  <c r="P175"/>
  <c r="P159"/>
  <c r="P169"/>
  <c r="P407"/>
  <c r="P19"/>
  <c r="P90"/>
  <c r="P59"/>
  <c r="V59"/>
  <c r="V63"/>
  <c r="P16"/>
  <c r="P69"/>
  <c r="S59"/>
  <c r="S63"/>
  <c r="P358"/>
  <c r="P518"/>
  <c r="P48" i="1303"/>
  <c r="N18" i="1302" s="1"/>
  <c r="P425" i="1303"/>
  <c r="N395" i="1302" s="1"/>
  <c r="P395" s="1"/>
  <c r="P461" i="1303"/>
  <c r="N431" i="1302" s="1"/>
  <c r="P488" i="1303"/>
  <c r="N458" i="1302" s="1"/>
  <c r="P458" s="1"/>
  <c r="P489" i="1303"/>
  <c r="N459" i="1302" s="1"/>
  <c r="P459" s="1"/>
  <c r="P426" i="1303"/>
  <c r="N396" i="1302" s="1"/>
  <c r="P369" i="1303"/>
  <c r="N339" i="1302" s="1"/>
  <c r="P370" i="1303"/>
  <c r="N340" i="1302" s="1"/>
  <c r="P340" s="1"/>
  <c r="P462" i="1303"/>
  <c r="N432" i="1302" s="1"/>
  <c r="P495" i="1303"/>
  <c r="N465" i="1302" s="1"/>
  <c r="S401"/>
  <c r="G17" i="1305"/>
  <c r="H16"/>
  <c r="F35"/>
  <c r="F65" s="1"/>
  <c r="P344" i="1302"/>
  <c r="P432" i="1303"/>
  <c r="N402" i="1302" s="1"/>
  <c r="P316"/>
  <c r="P89"/>
  <c r="V401"/>
  <c r="H17" i="1305"/>
  <c r="G16"/>
  <c r="P115" i="1303"/>
  <c r="N85" i="1302" s="1"/>
  <c r="P435"/>
  <c r="P113" i="1303"/>
  <c r="P52"/>
  <c r="N22" i="1302" s="1"/>
  <c r="R52" i="1303"/>
  <c r="T22" i="1302" s="1"/>
  <c r="V398"/>
  <c r="P51" i="1303"/>
  <c r="N21" i="1302" s="1"/>
  <c r="P397"/>
  <c r="R51" i="1303"/>
  <c r="T21" i="1302" s="1"/>
  <c r="V397"/>
  <c r="R46" i="1303"/>
  <c r="T16" i="1302" s="1"/>
  <c r="V388"/>
  <c r="Q53" i="1303"/>
  <c r="Q23" i="1302" s="1"/>
  <c r="S399"/>
  <c r="P50" i="1303"/>
  <c r="N20" i="1302" s="1"/>
  <c r="R50" i="1303"/>
  <c r="T20" i="1302" s="1"/>
  <c r="V396"/>
  <c r="S419"/>
  <c r="S352"/>
  <c r="V390"/>
  <c r="V419"/>
  <c r="C12" i="1318"/>
  <c r="C13" s="1"/>
  <c r="F13" s="1"/>
  <c r="P183" i="1303"/>
  <c r="N153" i="1302" s="1"/>
  <c r="D12" i="1318"/>
  <c r="D13" s="1"/>
  <c r="G13" s="1"/>
  <c r="R183" i="1303"/>
  <c r="T153" i="1302" s="1"/>
  <c r="Q52" i="1303"/>
  <c r="Q22" i="1302" s="1"/>
  <c r="S398"/>
  <c r="Q50" i="1303"/>
  <c r="Q20" i="1302" s="1"/>
  <c r="S396"/>
  <c r="Q51" i="1303"/>
  <c r="Q21" i="1302" s="1"/>
  <c r="S397"/>
  <c r="R53" i="1303"/>
  <c r="T23" i="1302" s="1"/>
  <c r="V399"/>
  <c r="Q46" i="1303"/>
  <c r="Q16" i="1302" s="1"/>
  <c r="S388"/>
  <c r="H33" i="1316"/>
  <c r="P376" i="1303"/>
  <c r="N346" i="1302" s="1"/>
  <c r="P346" s="1"/>
  <c r="P471" i="1303"/>
  <c r="N441" i="1302" s="1"/>
  <c r="S390"/>
  <c r="V352"/>
  <c r="I29" i="1331"/>
  <c r="J153" i="1615"/>
  <c r="H35" i="1338"/>
  <c r="H35" i="1335"/>
  <c r="J136" i="1704"/>
  <c r="H26" i="1617"/>
  <c r="J68" i="1414"/>
  <c r="J136" i="1614"/>
  <c r="G29" i="1424"/>
  <c r="G26" i="1617"/>
  <c r="J216" i="1353"/>
  <c r="I82" i="1341"/>
  <c r="H27" i="1656"/>
  <c r="H27" i="1509"/>
  <c r="I136" i="1614"/>
  <c r="G37" i="1365"/>
  <c r="I82" i="1344"/>
  <c r="H27" i="1653"/>
  <c r="H45" i="1426"/>
  <c r="G37" i="1374"/>
  <c r="I153" i="1615"/>
  <c r="H47" i="1420"/>
  <c r="J153" i="1705"/>
  <c r="E12" i="1318"/>
  <c r="E13" s="1"/>
  <c r="H13" s="1"/>
  <c r="I216" i="1353"/>
  <c r="J153" i="1662"/>
  <c r="G29" i="1625"/>
  <c r="H27" i="1506"/>
  <c r="G29" i="1423"/>
  <c r="I68" i="1414"/>
  <c r="G28" i="1369"/>
  <c r="G33" i="1362"/>
  <c r="J82" i="1347"/>
  <c r="G45" i="1426"/>
  <c r="G28" i="1364"/>
  <c r="H25" i="1708"/>
  <c r="I82" i="1347"/>
  <c r="J82" i="1344"/>
  <c r="J82" i="1341"/>
  <c r="G28" i="1372"/>
  <c r="I202" i="1350"/>
  <c r="I47" i="1420"/>
  <c r="G28" i="1375"/>
  <c r="I153" i="1662"/>
  <c r="H33" i="1362"/>
  <c r="J136" i="1659"/>
  <c r="I136"/>
  <c r="H26" i="1707"/>
  <c r="H25" i="1618"/>
  <c r="G26" i="1707"/>
  <c r="I153" i="1705"/>
  <c r="G29" i="1429"/>
  <c r="I136" i="1704"/>
  <c r="G29" i="1680"/>
  <c r="H32" i="1363"/>
  <c r="J202" i="1350"/>
  <c r="G29" i="1715"/>
  <c r="G28" i="1373"/>
  <c r="N83" i="1302" l="1"/>
  <c r="P146"/>
  <c r="P445"/>
  <c r="P382"/>
  <c r="P78"/>
  <c r="P76"/>
  <c r="P388"/>
  <c r="P404"/>
  <c r="P438"/>
  <c r="P451"/>
  <c r="P368"/>
  <c r="P381"/>
  <c r="P414"/>
  <c r="P427"/>
  <c r="P327"/>
  <c r="P333"/>
  <c r="P339"/>
  <c r="P326"/>
  <c r="P332"/>
  <c r="P405"/>
  <c r="P418"/>
  <c r="P82"/>
  <c r="P88"/>
  <c r="V138"/>
  <c r="V140"/>
  <c r="P138"/>
  <c r="P105"/>
  <c r="P353"/>
  <c r="P363"/>
  <c r="P400"/>
  <c r="P408"/>
  <c r="P311"/>
  <c r="P324"/>
  <c r="P419"/>
  <c r="P425"/>
  <c r="P317"/>
  <c r="P330"/>
  <c r="P359"/>
  <c r="P369"/>
  <c r="P352"/>
  <c r="P362"/>
  <c r="P398"/>
  <c r="P391"/>
  <c r="P399"/>
  <c r="P420"/>
  <c r="P426"/>
  <c r="S22"/>
  <c r="P104"/>
  <c r="P18"/>
  <c r="S20"/>
  <c r="P22"/>
  <c r="S16"/>
  <c r="S21"/>
  <c r="V20"/>
  <c r="S23"/>
  <c r="V21"/>
  <c r="V22"/>
  <c r="V23"/>
  <c r="P20"/>
  <c r="V16"/>
  <c r="P21"/>
  <c r="U125" i="1303"/>
  <c r="C19" i="1318"/>
  <c r="F19" s="1"/>
  <c r="D22"/>
  <c r="G22" s="1"/>
  <c r="D17"/>
  <c r="G17" s="1"/>
  <c r="F16" i="1305"/>
  <c r="S310" i="1302"/>
  <c r="G43" i="1305"/>
  <c r="V310" i="1302"/>
  <c r="H43" i="1305"/>
  <c r="P310" i="1302"/>
  <c r="F43" i="1305"/>
  <c r="D19" i="1318"/>
  <c r="G19" s="1"/>
  <c r="P30" i="1303"/>
  <c r="Q44"/>
  <c r="Q14" i="1302" s="1"/>
  <c r="R44" i="1303"/>
  <c r="T14" i="1302" s="1"/>
  <c r="C17" i="1318"/>
  <c r="F17" s="1"/>
  <c r="P33" i="1303"/>
  <c r="C22" i="1318"/>
  <c r="F22" s="1"/>
  <c r="E22"/>
  <c r="H22" s="1"/>
  <c r="E19"/>
  <c r="H19" s="1"/>
  <c r="E17"/>
  <c r="H17" s="1"/>
  <c r="F12"/>
  <c r="G12" s="1"/>
  <c r="H12" s="1"/>
  <c r="G16" l="1"/>
  <c r="G23" s="1"/>
  <c r="Q239" i="1303" s="1"/>
  <c r="V14" i="1302"/>
  <c r="S14"/>
  <c r="F50" i="1305"/>
  <c r="P182" i="1302"/>
  <c r="F16" i="1318"/>
  <c r="F23" s="1"/>
  <c r="C16"/>
  <c r="D16" s="1"/>
  <c r="E16" s="1"/>
  <c r="H16"/>
  <c r="V182" i="1302"/>
  <c r="S182"/>
  <c r="S196" l="1"/>
  <c r="Q209"/>
  <c r="S209" s="1"/>
  <c r="Q45" i="1303"/>
  <c r="Q15" i="1302" s="1"/>
  <c r="S194"/>
  <c r="H23" i="1318"/>
  <c r="R239" i="1303" s="1"/>
  <c r="T209" i="1302" s="1"/>
  <c r="V209" s="1"/>
  <c r="P239" i="1303"/>
  <c r="N209" i="1302" s="1"/>
  <c r="P196" l="1"/>
  <c r="S15"/>
  <c r="V194"/>
  <c r="V196"/>
  <c r="P194"/>
  <c r="R45" i="1303"/>
  <c r="T15" i="1302" s="1"/>
  <c r="P45" i="1303"/>
  <c r="N15" i="1302" s="1"/>
  <c r="P345" i="1303"/>
  <c r="N315" i="1302" s="1"/>
  <c r="P315" s="1"/>
  <c r="P325" i="1303"/>
  <c r="N295" i="1302" s="1"/>
  <c r="P295" s="1"/>
  <c r="P295" i="1303"/>
  <c r="N265" i="1302" s="1"/>
  <c r="P316" i="1303"/>
  <c r="N286" i="1302" s="1"/>
  <c r="P258" l="1"/>
  <c r="P302"/>
  <c r="P308"/>
  <c r="P273"/>
  <c r="P279"/>
  <c r="P282"/>
  <c r="P288"/>
  <c r="P266"/>
  <c r="P15"/>
  <c r="P286"/>
  <c r="P299"/>
  <c r="V15"/>
  <c r="P240"/>
  <c r="P270"/>
  <c r="Y82" i="1303"/>
  <c r="W82"/>
  <c r="U82"/>
  <c r="Y81"/>
  <c r="W81"/>
  <c r="U81"/>
  <c r="H101" i="1305" l="1"/>
  <c r="H100" s="1"/>
  <c r="G101"/>
  <c r="G100" s="1"/>
  <c r="F101"/>
  <c r="F100" s="1"/>
  <c r="H99"/>
  <c r="H94"/>
  <c r="H92"/>
  <c r="G77"/>
  <c r="G75"/>
  <c r="G69"/>
  <c r="F60"/>
  <c r="F58"/>
  <c r="H44"/>
  <c r="G44"/>
  <c r="H38"/>
  <c r="G38"/>
  <c r="F38"/>
  <c r="H97"/>
  <c r="G80"/>
  <c r="H86"/>
  <c r="G68"/>
  <c r="H10"/>
  <c r="H9" s="1"/>
  <c r="G10"/>
  <c r="G9" s="1"/>
  <c r="F10"/>
  <c r="F9" s="1"/>
  <c r="H85" l="1"/>
  <c r="G82" l="1"/>
  <c r="G70" l="1"/>
  <c r="F44" l="1"/>
  <c r="G42" l="1"/>
  <c r="G41" s="1"/>
  <c r="H42"/>
  <c r="H41" s="1"/>
  <c r="F42"/>
  <c r="F41" s="1"/>
  <c r="H89"/>
  <c r="G72" l="1"/>
  <c r="G15" l="1"/>
  <c r="G14" s="1"/>
  <c r="G67"/>
  <c r="H15"/>
  <c r="H14" s="1"/>
  <c r="H84"/>
  <c r="Q174" i="1303" l="1"/>
  <c r="R174"/>
  <c r="Q43"/>
  <c r="Q13" i="1302" s="1"/>
  <c r="R43" i="1303"/>
  <c r="T13" i="1302" s="1"/>
  <c r="U31" i="1303"/>
  <c r="W31"/>
  <c r="Y31"/>
  <c r="U32"/>
  <c r="W32"/>
  <c r="Y32"/>
  <c r="U33"/>
  <c r="W33"/>
  <c r="Y33"/>
  <c r="U34"/>
  <c r="W34"/>
  <c r="Y34"/>
  <c r="U35"/>
  <c r="W35"/>
  <c r="Y35"/>
  <c r="U36"/>
  <c r="W36"/>
  <c r="Y36"/>
  <c r="U37"/>
  <c r="W37"/>
  <c r="Y37"/>
  <c r="W30"/>
  <c r="W48"/>
  <c r="Y48"/>
  <c r="W49"/>
  <c r="Y49"/>
  <c r="U49"/>
  <c r="W52"/>
  <c r="Y52"/>
  <c r="U52"/>
  <c r="W58"/>
  <c r="Y58"/>
  <c r="U60"/>
  <c r="Y60"/>
  <c r="W60"/>
  <c r="U61"/>
  <c r="W61"/>
  <c r="Y61"/>
  <c r="U62"/>
  <c r="W62"/>
  <c r="Y62"/>
  <c r="U63"/>
  <c r="W63"/>
  <c r="Y63"/>
  <c r="U64"/>
  <c r="W64"/>
  <c r="Y64"/>
  <c r="U65"/>
  <c r="W65"/>
  <c r="Y65"/>
  <c r="W66"/>
  <c r="Y66"/>
  <c r="U67"/>
  <c r="W67"/>
  <c r="Y67"/>
  <c r="W68"/>
  <c r="Y68"/>
  <c r="W69"/>
  <c r="Y69"/>
  <c r="W70"/>
  <c r="Y70"/>
  <c r="U71"/>
  <c r="W71"/>
  <c r="Y71"/>
  <c r="U72"/>
  <c r="W72"/>
  <c r="Y72"/>
  <c r="U74"/>
  <c r="W74"/>
  <c r="Y74"/>
  <c r="U85"/>
  <c r="W85"/>
  <c r="Y85"/>
  <c r="U86"/>
  <c r="W86"/>
  <c r="Y86"/>
  <c r="U87"/>
  <c r="W87"/>
  <c r="Y87"/>
  <c r="Y103"/>
  <c r="W103"/>
  <c r="W104"/>
  <c r="Y104"/>
  <c r="W107"/>
  <c r="Y107"/>
  <c r="W110"/>
  <c r="Y110"/>
  <c r="W111"/>
  <c r="Y111"/>
  <c r="U113"/>
  <c r="Y113"/>
  <c r="W113"/>
  <c r="W115"/>
  <c r="Y115"/>
  <c r="U118"/>
  <c r="W118"/>
  <c r="Y118"/>
  <c r="W119"/>
  <c r="Y119"/>
  <c r="U121"/>
  <c r="W121"/>
  <c r="Y121"/>
  <c r="W122"/>
  <c r="Y122"/>
  <c r="W129"/>
  <c r="Y129"/>
  <c r="W130"/>
  <c r="Y130"/>
  <c r="U131"/>
  <c r="W131"/>
  <c r="Y131"/>
  <c r="U136"/>
  <c r="W136"/>
  <c r="Y136"/>
  <c r="U137"/>
  <c r="W137"/>
  <c r="Y137"/>
  <c r="U138"/>
  <c r="W138"/>
  <c r="Y138"/>
  <c r="U144"/>
  <c r="W144"/>
  <c r="Y144"/>
  <c r="U145"/>
  <c r="W145"/>
  <c r="Y145"/>
  <c r="U146"/>
  <c r="W146"/>
  <c r="Y146"/>
  <c r="U147"/>
  <c r="W147"/>
  <c r="Y147"/>
  <c r="U148"/>
  <c r="W148"/>
  <c r="Y148"/>
  <c r="W149"/>
  <c r="Y149"/>
  <c r="U149"/>
  <c r="U150"/>
  <c r="Y150"/>
  <c r="W150"/>
  <c r="Y151"/>
  <c r="U151"/>
  <c r="U153"/>
  <c r="W153"/>
  <c r="Y153"/>
  <c r="U154"/>
  <c r="Y154"/>
  <c r="W154"/>
  <c r="U156"/>
  <c r="W156"/>
  <c r="Y156"/>
  <c r="U160"/>
  <c r="W160"/>
  <c r="Y160"/>
  <c r="U161"/>
  <c r="W161"/>
  <c r="Y161"/>
  <c r="U162"/>
  <c r="W162"/>
  <c r="Y162"/>
  <c r="U163"/>
  <c r="W163"/>
  <c r="Y163"/>
  <c r="U164"/>
  <c r="W164"/>
  <c r="Y164"/>
  <c r="Y165"/>
  <c r="U165"/>
  <c r="U175"/>
  <c r="W175"/>
  <c r="Y175"/>
  <c r="U176"/>
  <c r="W176"/>
  <c r="Y176"/>
  <c r="Q229"/>
  <c r="R229"/>
  <c r="U47"/>
  <c r="W47"/>
  <c r="Y47"/>
  <c r="Q316"/>
  <c r="R316"/>
  <c r="Q325"/>
  <c r="R325"/>
  <c r="Q345"/>
  <c r="Q315" i="1302" s="1"/>
  <c r="S315" s="1"/>
  <c r="R345" i="1303"/>
  <c r="T315" i="1302" s="1"/>
  <c r="V315" s="1"/>
  <c r="P762" i="1303"/>
  <c r="N732" i="1302" s="1"/>
  <c r="P732" s="1"/>
  <c r="Q762" i="1303"/>
  <c r="R762"/>
  <c r="P766"/>
  <c r="N736" i="1302" s="1"/>
  <c r="Q766" i="1303"/>
  <c r="R766"/>
  <c r="P775"/>
  <c r="N745" i="1302" s="1"/>
  <c r="P745" s="1"/>
  <c r="Q775" i="1303"/>
  <c r="R775"/>
  <c r="U776"/>
  <c r="U778"/>
  <c r="U779"/>
  <c r="U780"/>
  <c r="V273" i="1302" l="1"/>
  <c r="T286"/>
  <c r="V286" s="1"/>
  <c r="V131"/>
  <c r="T144"/>
  <c r="V144" s="1"/>
  <c r="V718"/>
  <c r="T745"/>
  <c r="V745" s="1"/>
  <c r="S709"/>
  <c r="Q736"/>
  <c r="S282"/>
  <c r="Q295"/>
  <c r="S295" s="1"/>
  <c r="V709"/>
  <c r="T736"/>
  <c r="S705"/>
  <c r="Q732"/>
  <c r="S732" s="1"/>
  <c r="S186"/>
  <c r="Q199"/>
  <c r="S199" s="1"/>
  <c r="V705"/>
  <c r="T732"/>
  <c r="V732" s="1"/>
  <c r="S273"/>
  <c r="Q286"/>
  <c r="S286" s="1"/>
  <c r="V186"/>
  <c r="T199"/>
  <c r="V199" s="1"/>
  <c r="S131"/>
  <c r="Q144"/>
  <c r="S144" s="1"/>
  <c r="S718"/>
  <c r="Q745"/>
  <c r="S745" s="1"/>
  <c r="V282"/>
  <c r="T295"/>
  <c r="V295" s="1"/>
  <c r="P705"/>
  <c r="P718"/>
  <c r="P709"/>
  <c r="P722"/>
  <c r="S299"/>
  <c r="S302"/>
  <c r="V299"/>
  <c r="V302"/>
  <c r="S119"/>
  <c r="S741"/>
  <c r="S703"/>
  <c r="S266"/>
  <c r="S279"/>
  <c r="V119"/>
  <c r="V741"/>
  <c r="V703"/>
  <c r="S737"/>
  <c r="S699"/>
  <c r="V266"/>
  <c r="V279"/>
  <c r="S174"/>
  <c r="S184"/>
  <c r="S750"/>
  <c r="S712"/>
  <c r="P741"/>
  <c r="P703"/>
  <c r="V257"/>
  <c r="V270"/>
  <c r="V750"/>
  <c r="V712"/>
  <c r="P737"/>
  <c r="P699"/>
  <c r="P750"/>
  <c r="P712"/>
  <c r="V737"/>
  <c r="V699"/>
  <c r="S257"/>
  <c r="S270"/>
  <c r="V174"/>
  <c r="V184"/>
  <c r="S13"/>
  <c r="Q344" i="1303"/>
  <c r="V13" i="1302"/>
  <c r="R344" i="1303"/>
  <c r="Q761"/>
  <c r="R761"/>
  <c r="W177"/>
  <c r="R311"/>
  <c r="Y177"/>
  <c r="Q311"/>
  <c r="Y30"/>
  <c r="P761"/>
  <c r="N731" i="1302" s="1"/>
  <c r="P731" s="1"/>
  <c r="V301" l="1"/>
  <c r="T314"/>
  <c r="V314" s="1"/>
  <c r="V268"/>
  <c r="T281"/>
  <c r="V281" s="1"/>
  <c r="S704"/>
  <c r="Q731"/>
  <c r="S731" s="1"/>
  <c r="S268"/>
  <c r="Q281"/>
  <c r="S281" s="1"/>
  <c r="V704"/>
  <c r="T731"/>
  <c r="V731" s="1"/>
  <c r="S301"/>
  <c r="Q314"/>
  <c r="S314" s="1"/>
  <c r="P704"/>
  <c r="S736"/>
  <c r="V736"/>
  <c r="V285"/>
  <c r="V298"/>
  <c r="P736"/>
  <c r="S285"/>
  <c r="S298"/>
  <c r="U70" i="1303"/>
  <c r="U69" l="1"/>
  <c r="U68" l="1"/>
  <c r="U129" l="1"/>
  <c r="W165" l="1"/>
  <c r="U119" l="1"/>
  <c r="W151"/>
  <c r="U66" l="1"/>
  <c r="W109" l="1"/>
  <c r="P755" l="1"/>
  <c r="N725" i="1302" s="1"/>
  <c r="P725" s="1"/>
  <c r="Q755" i="1303"/>
  <c r="R755"/>
  <c r="W50"/>
  <c r="Y50"/>
  <c r="Y51"/>
  <c r="W51"/>
  <c r="U50"/>
  <c r="U51"/>
  <c r="S698" i="1302" l="1"/>
  <c r="Q725"/>
  <c r="S725" s="1"/>
  <c r="V698"/>
  <c r="T725"/>
  <c r="V725" s="1"/>
  <c r="P698"/>
  <c r="S730"/>
  <c r="V730"/>
  <c r="U58" i="1303"/>
  <c r="P344" l="1"/>
  <c r="N314" i="1302" s="1"/>
  <c r="P314" s="1"/>
  <c r="P301" l="1"/>
  <c r="P285"/>
  <c r="P298"/>
  <c r="U30" i="1303"/>
  <c r="P311" l="1"/>
  <c r="N281" i="1302" s="1"/>
  <c r="P281" s="1"/>
  <c r="P268" l="1"/>
  <c r="P274"/>
  <c r="P252"/>
  <c r="P265"/>
  <c r="R368" i="1303"/>
  <c r="Q368"/>
  <c r="S325" i="1302" l="1"/>
  <c r="Q338"/>
  <c r="S338" s="1"/>
  <c r="V325"/>
  <c r="T338"/>
  <c r="V338" s="1"/>
  <c r="V309"/>
  <c r="V322"/>
  <c r="S309"/>
  <c r="S322"/>
  <c r="Q295" i="1303"/>
  <c r="Q265" i="1302" s="1"/>
  <c r="S265" s="1"/>
  <c r="R295" i="1303"/>
  <c r="T265" i="1302" s="1"/>
  <c r="V265" s="1"/>
  <c r="U48" i="1303"/>
  <c r="U46"/>
  <c r="Y53"/>
  <c r="W53"/>
  <c r="V252" i="1302" l="1"/>
  <c r="S252"/>
  <c r="Q294" i="1303"/>
  <c r="Q264" i="1302" s="1"/>
  <c r="S264" s="1"/>
  <c r="S240"/>
  <c r="R294" i="1303"/>
  <c r="T264" i="1302" s="1"/>
  <c r="V264" s="1"/>
  <c r="V240"/>
  <c r="W46" i="1303"/>
  <c r="Y46"/>
  <c r="P294"/>
  <c r="N264" i="1302" s="1"/>
  <c r="P264" s="1"/>
  <c r="Q209" i="1303"/>
  <c r="S166" i="1302" l="1"/>
  <c r="Q179"/>
  <c r="S179" s="1"/>
  <c r="P251"/>
  <c r="P257"/>
  <c r="S249"/>
  <c r="S251"/>
  <c r="V249"/>
  <c r="V251"/>
  <c r="P249"/>
  <c r="S154"/>
  <c r="S164"/>
  <c r="P293" i="1303"/>
  <c r="N263" i="1302" s="1"/>
  <c r="P263" s="1"/>
  <c r="P239"/>
  <c r="R293" i="1303"/>
  <c r="V239" i="1302"/>
  <c r="Q293" i="1303"/>
  <c r="S239" i="1302"/>
  <c r="Y108" i="1303"/>
  <c r="P368"/>
  <c r="N338" i="1302" s="1"/>
  <c r="P338" s="1"/>
  <c r="R209" i="1303"/>
  <c r="W108"/>
  <c r="U115"/>
  <c r="P209"/>
  <c r="N179" i="1302" s="1"/>
  <c r="P179" s="1"/>
  <c r="V250" l="1"/>
  <c r="T263"/>
  <c r="V263" s="1"/>
  <c r="V166"/>
  <c r="T179"/>
  <c r="V179" s="1"/>
  <c r="S250"/>
  <c r="Q263"/>
  <c r="S263" s="1"/>
  <c r="P250"/>
  <c r="P256"/>
  <c r="P325"/>
  <c r="P331"/>
  <c r="P166"/>
  <c r="P172"/>
  <c r="P154"/>
  <c r="P164"/>
  <c r="V154"/>
  <c r="V164"/>
  <c r="S238"/>
  <c r="S248"/>
  <c r="P238"/>
  <c r="P248"/>
  <c r="V238"/>
  <c r="V248"/>
  <c r="P309"/>
  <c r="P322"/>
  <c r="W44" i="1303"/>
  <c r="Y44"/>
  <c r="Y45" l="1"/>
  <c r="W45" l="1"/>
  <c r="U45" l="1"/>
  <c r="F16" i="1299" l="1"/>
  <c r="P232" i="1303" s="1"/>
  <c r="N202" i="1302" s="1"/>
  <c r="P202" s="1"/>
  <c r="H15" i="1299"/>
  <c r="H14"/>
  <c r="F12"/>
  <c r="H12" s="1"/>
  <c r="H13" s="1"/>
  <c r="H31" s="1"/>
  <c r="P189" i="1302" l="1"/>
  <c r="P195"/>
  <c r="P187"/>
  <c r="P177"/>
  <c r="P53" i="1303"/>
  <c r="N23" i="1302" s="1"/>
  <c r="P229" i="1303"/>
  <c r="N199" i="1302" s="1"/>
  <c r="H16" i="1299"/>
  <c r="H32" s="1"/>
  <c r="H33" s="1"/>
  <c r="F13"/>
  <c r="P186" i="1302" l="1"/>
  <c r="P192"/>
  <c r="P184"/>
  <c r="P23"/>
  <c r="U53" i="1303"/>
  <c r="P174" i="1302"/>
  <c r="F12" i="1244"/>
  <c r="E11"/>
  <c r="G11" s="1"/>
  <c r="G12" s="1"/>
  <c r="F12" i="1243"/>
  <c r="E11"/>
  <c r="G11" s="1"/>
  <c r="G12" s="1"/>
  <c r="F12" i="1242"/>
  <c r="G11"/>
  <c r="G12" s="1"/>
  <c r="C18" i="1063"/>
  <c r="C18" i="1062"/>
  <c r="V526" i="1302"/>
  <c r="S526"/>
  <c r="V488"/>
  <c r="S488"/>
  <c r="P692"/>
  <c r="P526"/>
  <c r="P488"/>
  <c r="H44" i="12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375" i="1302" l="1"/>
  <c r="V692"/>
  <c r="R623" i="1303"/>
  <c r="T593" i="1302" s="1"/>
  <c r="V593" s="1"/>
  <c r="S375"/>
  <c r="S692"/>
  <c r="Q623" i="1303"/>
  <c r="Q593" i="1302" s="1"/>
  <c r="S593" s="1"/>
  <c r="E12" i="1244"/>
  <c r="R208" i="1303" s="1"/>
  <c r="E12" i="1243"/>
  <c r="Q208" i="1303" s="1"/>
  <c r="E12" i="1242"/>
  <c r="P208" i="1303" s="1"/>
  <c r="N178" i="1302" s="1"/>
  <c r="P178" s="1"/>
  <c r="S455"/>
  <c r="V455"/>
  <c r="V412"/>
  <c r="S412"/>
  <c r="P412"/>
  <c r="F44" i="1211"/>
  <c r="P500" i="1303" s="1"/>
  <c r="N470" i="1302" s="1"/>
  <c r="F44" i="1214"/>
  <c r="P534" i="1303" s="1"/>
  <c r="N504" i="1302" s="1"/>
  <c r="P504" s="1"/>
  <c r="F44" i="1215"/>
  <c r="Q534" i="1303" s="1"/>
  <c r="Q504" i="1302" s="1"/>
  <c r="S504" s="1"/>
  <c r="F44" i="1216"/>
  <c r="R534" i="1303" s="1"/>
  <c r="T504" i="1302" s="1"/>
  <c r="V504" s="1"/>
  <c r="D44" i="1216"/>
  <c r="D44" i="1214"/>
  <c r="D44" i="1215"/>
  <c r="I44" i="1214"/>
  <c r="I44" i="1215"/>
  <c r="I44" i="1216"/>
  <c r="F44" i="1212"/>
  <c r="P507" i="1303" s="1"/>
  <c r="N477" i="1302" s="1"/>
  <c r="D44" i="1211"/>
  <c r="D44" i="1212"/>
  <c r="I44" i="1211"/>
  <c r="I44" i="1212"/>
  <c r="V165" i="1302" l="1"/>
  <c r="T178"/>
  <c r="V178" s="1"/>
  <c r="S165"/>
  <c r="Q178"/>
  <c r="S178" s="1"/>
  <c r="P443"/>
  <c r="P477"/>
  <c r="P165"/>
  <c r="P171"/>
  <c r="P450"/>
  <c r="S471"/>
  <c r="S477"/>
  <c r="S560"/>
  <c r="S566"/>
  <c r="V471"/>
  <c r="V477"/>
  <c r="V560"/>
  <c r="V566"/>
  <c r="P471"/>
  <c r="P444"/>
  <c r="S153"/>
  <c r="S163"/>
  <c r="P163"/>
  <c r="V153"/>
  <c r="V163"/>
  <c r="R155" i="1303"/>
  <c r="T125" i="1302" s="1"/>
  <c r="Q155" i="1303"/>
  <c r="Q125" i="1302" s="1"/>
  <c r="H32" i="1305"/>
  <c r="H96" s="1"/>
  <c r="F33"/>
  <c r="F63" s="1"/>
  <c r="F34"/>
  <c r="F64" s="1"/>
  <c r="P169" i="1303"/>
  <c r="N139" i="1302" s="1"/>
  <c r="P139" s="1"/>
  <c r="P465"/>
  <c r="P130" i="1303"/>
  <c r="N100" i="1302" s="1"/>
  <c r="P439"/>
  <c r="G34" i="1305"/>
  <c r="G81" s="1"/>
  <c r="Q169" i="1303"/>
  <c r="Q139" i="1302" s="1"/>
  <c r="S139" s="1"/>
  <c r="S465"/>
  <c r="S565"/>
  <c r="H34" i="1305"/>
  <c r="H98" s="1"/>
  <c r="R169" i="1303"/>
  <c r="T139" i="1302" s="1"/>
  <c r="V139" s="1"/>
  <c r="V465"/>
  <c r="V565"/>
  <c r="G32" i="1305"/>
  <c r="G79" s="1"/>
  <c r="P111" i="1303"/>
  <c r="N81" i="1302" s="1"/>
  <c r="P81" s="1"/>
  <c r="P432"/>
  <c r="H44" i="120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68" i="1302" l="1"/>
  <c r="P74"/>
  <c r="P87"/>
  <c r="S110"/>
  <c r="Y155" i="1303"/>
  <c r="V110" i="1302"/>
  <c r="V96"/>
  <c r="S96"/>
  <c r="W155" i="1303"/>
  <c r="Y169"/>
  <c r="U169"/>
  <c r="W169"/>
  <c r="U130"/>
  <c r="P63" i="1302"/>
  <c r="U111" i="1303"/>
  <c r="P110"/>
  <c r="N80" i="1302" s="1"/>
  <c r="P80" s="1"/>
  <c r="P595"/>
  <c r="P623" i="1303"/>
  <c r="N593" i="1302" s="1"/>
  <c r="P593" s="1"/>
  <c r="F44" i="1200"/>
  <c r="P505" i="1303" s="1"/>
  <c r="N475" i="1302" s="1"/>
  <c r="P475" s="1"/>
  <c r="D44" i="1200"/>
  <c r="I44"/>
  <c r="F44" i="1195"/>
  <c r="Q527" i="1303" s="1"/>
  <c r="Q497" i="1302" s="1"/>
  <c r="S497" s="1"/>
  <c r="D44" i="1195"/>
  <c r="D44" i="1194"/>
  <c r="I44"/>
  <c r="I44" i="1195"/>
  <c r="I44" i="1196"/>
  <c r="D44"/>
  <c r="F44" i="1188"/>
  <c r="P504" i="1303" s="1"/>
  <c r="N474" i="1302" s="1"/>
  <c r="P474" s="1"/>
  <c r="F44" i="1190"/>
  <c r="R505" i="1303" s="1"/>
  <c r="T475" i="1302" s="1"/>
  <c r="V475" s="1"/>
  <c r="F44" i="1192"/>
  <c r="Q526" i="1303" s="1"/>
  <c r="Q496" i="1302" s="1"/>
  <c r="S496" s="1"/>
  <c r="F44" i="1193"/>
  <c r="R526" i="1303" s="1"/>
  <c r="T496" i="1302" s="1"/>
  <c r="V496" s="1"/>
  <c r="F44" i="1194"/>
  <c r="P527" i="1303" s="1"/>
  <c r="N497" i="1302" s="1"/>
  <c r="P497" s="1"/>
  <c r="F44" i="1196"/>
  <c r="R527" i="1303" s="1"/>
  <c r="T497" i="1302" s="1"/>
  <c r="V497" s="1"/>
  <c r="I44" i="1192"/>
  <c r="D44"/>
  <c r="D44" i="1193"/>
  <c r="I44"/>
  <c r="F44" i="1191"/>
  <c r="P526" i="1303" s="1"/>
  <c r="N496" i="1302" s="1"/>
  <c r="P496" s="1"/>
  <c r="I44" i="1189"/>
  <c r="I44" i="1190"/>
  <c r="I44" i="1191"/>
  <c r="I44" i="1188"/>
  <c r="D44" i="1191"/>
  <c r="F44" i="1189"/>
  <c r="Q505" i="1303" s="1"/>
  <c r="Q475" i="1302" s="1"/>
  <c r="S475" s="1"/>
  <c r="D44" i="1189"/>
  <c r="D44" i="1190"/>
  <c r="D44" i="1188"/>
  <c r="F44" i="1183"/>
  <c r="P520" i="1303" s="1"/>
  <c r="N490" i="1302" s="1"/>
  <c r="P490" s="1"/>
  <c r="F44" i="1184"/>
  <c r="Q520" i="1303" s="1"/>
  <c r="Q490" i="1302" s="1"/>
  <c r="S490" s="1"/>
  <c r="F44" i="1186"/>
  <c r="R520" i="1303" s="1"/>
  <c r="T490" i="1302" s="1"/>
  <c r="V490" s="1"/>
  <c r="I44" i="1186"/>
  <c r="D44"/>
  <c r="D44" i="1184"/>
  <c r="I44"/>
  <c r="D44" i="1183"/>
  <c r="I44"/>
  <c r="H44" i="117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476" i="1302" l="1"/>
  <c r="P482"/>
  <c r="P448"/>
  <c r="P461"/>
  <c r="P470"/>
  <c r="P483"/>
  <c r="P447"/>
  <c r="P460"/>
  <c r="P67"/>
  <c r="P73"/>
  <c r="P566"/>
  <c r="P579"/>
  <c r="V464"/>
  <c r="V470"/>
  <c r="V448"/>
  <c r="S464"/>
  <c r="S470"/>
  <c r="V463"/>
  <c r="S442"/>
  <c r="S448"/>
  <c r="S463"/>
  <c r="S469"/>
  <c r="P463"/>
  <c r="P464"/>
  <c r="P441"/>
  <c r="P65"/>
  <c r="P565"/>
  <c r="P560"/>
  <c r="R157" i="1303"/>
  <c r="T127" i="1302" s="1"/>
  <c r="V456"/>
  <c r="F25" i="1305"/>
  <c r="F56" s="1"/>
  <c r="P152" i="1303"/>
  <c r="N122" i="1302" s="1"/>
  <c r="P452"/>
  <c r="Q128" i="1303"/>
  <c r="Q98" i="1302" s="1"/>
  <c r="G28" i="1305"/>
  <c r="G76" s="1"/>
  <c r="S437" i="1302"/>
  <c r="Q440" i="1303"/>
  <c r="Q410" i="1302" s="1"/>
  <c r="S410" s="1"/>
  <c r="P158" i="1303"/>
  <c r="N128" i="1302" s="1"/>
  <c r="P457"/>
  <c r="P122" i="1303"/>
  <c r="N92" i="1302" s="1"/>
  <c r="P92" s="1"/>
  <c r="G25" i="1305"/>
  <c r="Q152" i="1303"/>
  <c r="Q122" i="1302" s="1"/>
  <c r="S122" s="1"/>
  <c r="S452"/>
  <c r="R158" i="1303"/>
  <c r="T128" i="1302" s="1"/>
  <c r="V457"/>
  <c r="H28" i="1305"/>
  <c r="H93" s="1"/>
  <c r="R128" i="1303"/>
  <c r="T98" i="1302" s="1"/>
  <c r="V437"/>
  <c r="Q158" i="1303"/>
  <c r="Q128" i="1302" s="1"/>
  <c r="S457"/>
  <c r="R152" i="1303"/>
  <c r="T122" i="1302" s="1"/>
  <c r="V122" s="1"/>
  <c r="H25" i="1305"/>
  <c r="V452" i="1302"/>
  <c r="P157" i="1303"/>
  <c r="N127" i="1302" s="1"/>
  <c r="P456"/>
  <c r="Q157" i="1303"/>
  <c r="Q127" i="1302" s="1"/>
  <c r="S456"/>
  <c r="P128" i="1303"/>
  <c r="N98" i="1302" s="1"/>
  <c r="F28" i="1305"/>
  <c r="F59" s="1"/>
  <c r="P437" i="1302"/>
  <c r="P62"/>
  <c r="U110" i="1303"/>
  <c r="D44" i="1177"/>
  <c r="I44"/>
  <c r="F44"/>
  <c r="P120" i="1302" l="1"/>
  <c r="P91"/>
  <c r="P121"/>
  <c r="P85"/>
  <c r="P109"/>
  <c r="P115"/>
  <c r="S107"/>
  <c r="S109"/>
  <c r="S83"/>
  <c r="S85"/>
  <c r="V107"/>
  <c r="V109"/>
  <c r="V83"/>
  <c r="V85"/>
  <c r="V113"/>
  <c r="V115"/>
  <c r="S113"/>
  <c r="S115"/>
  <c r="S377"/>
  <c r="S383"/>
  <c r="P83"/>
  <c r="P113"/>
  <c r="P77"/>
  <c r="P107"/>
  <c r="W157" i="1303"/>
  <c r="S112" i="1302"/>
  <c r="Y157" i="1303"/>
  <c r="V112" i="1302"/>
  <c r="P499" i="1303"/>
  <c r="N469" i="1302" s="1"/>
  <c r="P469" s="1"/>
  <c r="R499" i="1303"/>
  <c r="T469" i="1302" s="1"/>
  <c r="V469" s="1"/>
  <c r="V93"/>
  <c r="Y152" i="1303"/>
  <c r="V99" i="1302"/>
  <c r="Y158" i="1303"/>
  <c r="G73" i="1305"/>
  <c r="G66" s="1"/>
  <c r="G48" s="1"/>
  <c r="G47" s="1"/>
  <c r="G20"/>
  <c r="G19" s="1"/>
  <c r="G13" s="1"/>
  <c r="G6" s="1"/>
  <c r="P99" i="1302"/>
  <c r="U158" i="1303"/>
  <c r="S72" i="1302"/>
  <c r="W128" i="1303"/>
  <c r="S367" i="1302"/>
  <c r="Q366" i="1303"/>
  <c r="Q336" i="1302" s="1"/>
  <c r="S336" s="1"/>
  <c r="S99"/>
  <c r="W158" i="1303"/>
  <c r="S93" i="1302"/>
  <c r="W152" i="1303"/>
  <c r="V98" i="1302"/>
  <c r="S98"/>
  <c r="H90" i="1305"/>
  <c r="U128" i="1303"/>
  <c r="P98" i="1302"/>
  <c r="U157" i="1303"/>
  <c r="V72" i="1302"/>
  <c r="Y128" i="1303"/>
  <c r="P70" i="1302"/>
  <c r="U122" i="1303"/>
  <c r="P93" i="1302"/>
  <c r="U152" i="1303"/>
  <c r="H22" i="1160"/>
  <c r="F22"/>
  <c r="P447" i="1303" s="1"/>
  <c r="N417" i="1302" s="1"/>
  <c r="P417" s="1"/>
  <c r="I21" i="1160"/>
  <c r="E21"/>
  <c r="I20"/>
  <c r="E20"/>
  <c r="I19"/>
  <c r="E19"/>
  <c r="I18"/>
  <c r="E18"/>
  <c r="H16"/>
  <c r="F16"/>
  <c r="P446" i="1303" s="1"/>
  <c r="N416" i="1302" s="1"/>
  <c r="P416" s="1"/>
  <c r="I15" i="1160"/>
  <c r="E15"/>
  <c r="I14"/>
  <c r="E14"/>
  <c r="I13"/>
  <c r="E13"/>
  <c r="I12"/>
  <c r="E12"/>
  <c r="P442" i="1302" l="1"/>
  <c r="P455"/>
  <c r="P389"/>
  <c r="P402"/>
  <c r="P390"/>
  <c r="P403"/>
  <c r="S320"/>
  <c r="S323"/>
  <c r="V436"/>
  <c r="V442"/>
  <c r="P384"/>
  <c r="P44" i="1303"/>
  <c r="N14" i="1302" s="1"/>
  <c r="F23" i="1305"/>
  <c r="F53" s="1"/>
  <c r="P436" i="1302"/>
  <c r="H23" i="1305"/>
  <c r="R109" i="1303"/>
  <c r="T79" i="1302" s="1"/>
  <c r="V79" s="1"/>
  <c r="V431"/>
  <c r="R440" i="1303"/>
  <c r="T410" i="1302" s="1"/>
  <c r="V410" s="1"/>
  <c r="P109" i="1303"/>
  <c r="N79" i="1302" s="1"/>
  <c r="P79" s="1"/>
  <c r="P431"/>
  <c r="F17" i="1305"/>
  <c r="F15" s="1"/>
  <c r="F14" s="1"/>
  <c r="S307" i="1302"/>
  <c r="W366" i="1303"/>
  <c r="K6" i="1305"/>
  <c r="P373" i="1302"/>
  <c r="P374"/>
  <c r="P177" i="1303"/>
  <c r="N147" i="1302" s="1"/>
  <c r="H23" i="1160"/>
  <c r="I22"/>
  <c r="I16"/>
  <c r="P140" i="1302" l="1"/>
  <c r="P66"/>
  <c r="P72"/>
  <c r="V377"/>
  <c r="V383"/>
  <c r="V64"/>
  <c r="V66"/>
  <c r="B10" i="61"/>
  <c r="P132" i="1302"/>
  <c r="U109" i="1303"/>
  <c r="P64" i="1302"/>
  <c r="H87" i="1305"/>
  <c r="H83" s="1"/>
  <c r="H48" s="1"/>
  <c r="H47" s="1"/>
  <c r="H20"/>
  <c r="H19" s="1"/>
  <c r="H13" s="1"/>
  <c r="H6" s="1"/>
  <c r="V61" i="1302"/>
  <c r="Y109" i="1303"/>
  <c r="P61" i="1302"/>
  <c r="R366" i="1303"/>
  <c r="T336" i="1302" s="1"/>
  <c r="V336" s="1"/>
  <c r="V367"/>
  <c r="F55" i="1305"/>
  <c r="P14" i="1302"/>
  <c r="U44" i="1303"/>
  <c r="P43"/>
  <c r="N13" i="1302" s="1"/>
  <c r="P174" i="1303"/>
  <c r="N144" i="1302" s="1"/>
  <c r="P144" s="1"/>
  <c r="U177" i="1303"/>
  <c r="I23" i="1160"/>
  <c r="E24" i="1064"/>
  <c r="F19" i="1063"/>
  <c r="R190" i="1303" s="1"/>
  <c r="T160" i="1302" s="1"/>
  <c r="V160" s="1"/>
  <c r="E19" i="1063"/>
  <c r="D19"/>
  <c r="C19"/>
  <c r="F19" i="1062"/>
  <c r="Q190" i="1303" s="1"/>
  <c r="Q160" i="1302" s="1"/>
  <c r="S160" s="1"/>
  <c r="E19" i="1062"/>
  <c r="D19"/>
  <c r="C19"/>
  <c r="F19" i="1061"/>
  <c r="P190" i="1303" s="1"/>
  <c r="N160" i="1302" s="1"/>
  <c r="P160" s="1"/>
  <c r="E19" i="1061"/>
  <c r="D19"/>
  <c r="C18"/>
  <c r="C19" s="1"/>
  <c r="P147" i="1302" l="1"/>
  <c r="P153"/>
  <c r="P131"/>
  <c r="V145"/>
  <c r="V147"/>
  <c r="V320"/>
  <c r="V323"/>
  <c r="S145"/>
  <c r="S147"/>
  <c r="P145"/>
  <c r="P119"/>
  <c r="P13"/>
  <c r="Y366" i="1303"/>
  <c r="V307" i="1302"/>
  <c r="L6" i="1305"/>
  <c r="Q180" i="1303"/>
  <c r="Q150" i="1302" s="1"/>
  <c r="S150" s="1"/>
  <c r="R180" i="1303"/>
  <c r="T150" i="1302" s="1"/>
  <c r="V150" s="1"/>
  <c r="C12" i="1064"/>
  <c r="C13" s="1"/>
  <c r="C17" s="1"/>
  <c r="D12"/>
  <c r="D13" s="1"/>
  <c r="D22" s="1"/>
  <c r="G22" s="1"/>
  <c r="E12"/>
  <c r="E13" s="1"/>
  <c r="H13" s="1"/>
  <c r="P440" i="1303"/>
  <c r="N410" i="1302" s="1"/>
  <c r="P410" s="1"/>
  <c r="P383" l="1"/>
  <c r="P396"/>
  <c r="S137"/>
  <c r="V137"/>
  <c r="P377"/>
  <c r="P155" i="1303"/>
  <c r="N125" i="1302" s="1"/>
  <c r="P366" i="1303"/>
  <c r="N336" i="1302" s="1"/>
  <c r="P336" s="1"/>
  <c r="P367"/>
  <c r="V125"/>
  <c r="P180" i="1303"/>
  <c r="N150" i="1302" s="1"/>
  <c r="P150" s="1"/>
  <c r="S125"/>
  <c r="F32" i="1305"/>
  <c r="P375" i="1302"/>
  <c r="G13" i="1064"/>
  <c r="G12" s="1"/>
  <c r="H12" s="1"/>
  <c r="D19"/>
  <c r="G19" s="1"/>
  <c r="D17"/>
  <c r="G17" s="1"/>
  <c r="E22"/>
  <c r="H22" s="1"/>
  <c r="C19"/>
  <c r="F19" s="1"/>
  <c r="F13"/>
  <c r="F12" s="1"/>
  <c r="E17"/>
  <c r="H17" s="1"/>
  <c r="C22"/>
  <c r="F22" s="1"/>
  <c r="E19"/>
  <c r="H19" s="1"/>
  <c r="F17"/>
  <c r="C16"/>
  <c r="D16" s="1"/>
  <c r="E16" s="1"/>
  <c r="P137" i="1302" l="1"/>
  <c r="P112"/>
  <c r="P323"/>
  <c r="P329"/>
  <c r="P110"/>
  <c r="P307"/>
  <c r="P320"/>
  <c r="P125"/>
  <c r="P96"/>
  <c r="U155" i="1303"/>
  <c r="F62" i="1305"/>
  <c r="F49" s="1"/>
  <c r="F48" s="1"/>
  <c r="F47" s="1"/>
  <c r="F20"/>
  <c r="F19" s="1"/>
  <c r="F16" i="1064"/>
  <c r="F23" s="1"/>
  <c r="P246" i="1303" s="1"/>
  <c r="N216" i="1302" s="1"/>
  <c r="P216" s="1"/>
  <c r="G16" i="1064"/>
  <c r="G23" s="1"/>
  <c r="Q246" i="1303" s="1"/>
  <c r="Q216" i="1302" s="1"/>
  <c r="S216" s="1"/>
  <c r="H16" i="1064"/>
  <c r="H23" s="1"/>
  <c r="R246" i="1303" s="1"/>
  <c r="T216" i="1302" s="1"/>
  <c r="V216" s="1"/>
  <c r="P203" l="1"/>
  <c r="P209"/>
  <c r="S201"/>
  <c r="S203"/>
  <c r="V201"/>
  <c r="V203"/>
  <c r="P201"/>
  <c r="F13" i="1305"/>
  <c r="F6" s="1"/>
  <c r="J6" s="1"/>
  <c r="Q236" i="1303"/>
  <c r="Q206" i="1302" s="1"/>
  <c r="S206" s="1"/>
  <c r="Q159" i="1303"/>
  <c r="Q129" i="1302" s="1"/>
  <c r="R236" i="1303"/>
  <c r="T206" i="1302" s="1"/>
  <c r="V206" s="1"/>
  <c r="R159" i="1303"/>
  <c r="T129" i="1302" s="1"/>
  <c r="P236" i="1303"/>
  <c r="N206" i="1302" s="1"/>
  <c r="P206" s="1"/>
  <c r="P159" i="1303"/>
  <c r="N129" i="1302" s="1"/>
  <c r="B9" i="59"/>
  <c r="P122" i="1302" l="1"/>
  <c r="P193"/>
  <c r="P199"/>
  <c r="V191"/>
  <c r="V193"/>
  <c r="V114"/>
  <c r="S191"/>
  <c r="S193"/>
  <c r="S114"/>
  <c r="P191"/>
  <c r="P114"/>
  <c r="U366" i="1303"/>
  <c r="V181" i="1302"/>
  <c r="R179" i="1303"/>
  <c r="T149" i="1302" s="1"/>
  <c r="V149" s="1"/>
  <c r="V100"/>
  <c r="Y159" i="1303"/>
  <c r="R59"/>
  <c r="T29" i="1302" s="1"/>
  <c r="S181"/>
  <c r="Q179" i="1303"/>
  <c r="Q149" i="1302" s="1"/>
  <c r="S149" s="1"/>
  <c r="P181"/>
  <c r="P179" i="1303"/>
  <c r="N149" i="1302" s="1"/>
  <c r="P149" s="1"/>
  <c r="P100"/>
  <c r="U159" i="1303"/>
  <c r="P59"/>
  <c r="N29" i="1302" s="1"/>
  <c r="S100"/>
  <c r="W159" i="1303"/>
  <c r="Q59"/>
  <c r="Q29" i="1302" s="1"/>
  <c r="E14" i="63"/>
  <c r="F14"/>
  <c r="D14"/>
  <c r="E7"/>
  <c r="F7"/>
  <c r="D7"/>
  <c r="E15" i="55"/>
  <c r="F15"/>
  <c r="D15"/>
  <c r="E7"/>
  <c r="F7"/>
  <c r="D7"/>
  <c r="V134" i="1302" l="1"/>
  <c r="V136"/>
  <c r="S134"/>
  <c r="S136"/>
  <c r="V29"/>
  <c r="S29"/>
  <c r="P29"/>
  <c r="V124"/>
  <c r="R178" i="1303"/>
  <c r="S124" i="1302"/>
  <c r="Q178" i="1303"/>
  <c r="P124" i="1302"/>
  <c r="P178" i="1303"/>
  <c r="N148" i="1302" s="1"/>
  <c r="P148" s="1"/>
  <c r="V135" l="1"/>
  <c r="T148"/>
  <c r="V148" s="1"/>
  <c r="S135"/>
  <c r="Q148"/>
  <c r="S148" s="1"/>
  <c r="S123"/>
  <c r="S133"/>
  <c r="V123"/>
  <c r="V133"/>
  <c r="P123"/>
  <c r="P133"/>
  <c r="D10" i="62"/>
  <c r="R774" i="1303" s="1"/>
  <c r="T744" i="1302" s="1"/>
  <c r="V744" s="1"/>
  <c r="C10" i="62"/>
  <c r="Q774" i="1303" s="1"/>
  <c r="Q744" i="1302" s="1"/>
  <c r="S744" s="1"/>
  <c r="B10" i="62"/>
  <c r="P774" i="1303" s="1"/>
  <c r="N744" i="1302" s="1"/>
  <c r="P744" s="1"/>
  <c r="K26" i="60"/>
  <c r="R173" i="1303" s="1"/>
  <c r="T143" i="1302" s="1"/>
  <c r="V143" s="1"/>
  <c r="H26" i="60"/>
  <c r="Q173" i="1303" s="1"/>
  <c r="Q143" i="1302" s="1"/>
  <c r="S143" s="1"/>
  <c r="E26" i="60"/>
  <c r="K13"/>
  <c r="R172" i="1303" s="1"/>
  <c r="T142" i="1302" s="1"/>
  <c r="V142" s="1"/>
  <c r="H13" i="60"/>
  <c r="Q172" i="1303" s="1"/>
  <c r="Q142" i="1302" s="1"/>
  <c r="S142" s="1"/>
  <c r="E13" i="60"/>
  <c r="P172" i="1303" s="1"/>
  <c r="N142" i="1302" s="1"/>
  <c r="P142" s="1"/>
  <c r="D9" i="59"/>
  <c r="D12" s="1"/>
  <c r="C9"/>
  <c r="C12" s="1"/>
  <c r="B12"/>
  <c r="E12" s="1"/>
  <c r="J11" i="58"/>
  <c r="R54" i="1303" s="1"/>
  <c r="T24" i="1302" s="1"/>
  <c r="G11" i="58"/>
  <c r="Q54" i="1303" s="1"/>
  <c r="Q24" i="1302" s="1"/>
  <c r="D11" i="58"/>
  <c r="H26" i="57"/>
  <c r="R42" i="1303" s="1"/>
  <c r="T12" i="1302" s="1"/>
  <c r="G26" i="57"/>
  <c r="Q42" i="1303" s="1"/>
  <c r="Q12" i="1302" s="1"/>
  <c r="F26" i="57"/>
  <c r="J14"/>
  <c r="R41" i="1303" s="1"/>
  <c r="T11" i="1302" s="1"/>
  <c r="I14" i="57"/>
  <c r="Q41" i="1303" s="1"/>
  <c r="Q11" i="1302" s="1"/>
  <c r="H14" i="57"/>
  <c r="J13" i="56"/>
  <c r="R39" i="1303" s="1"/>
  <c r="I13" i="56"/>
  <c r="Q39" i="1303" s="1"/>
  <c r="H13" i="56"/>
  <c r="P129" i="1302" l="1"/>
  <c r="P135"/>
  <c r="P717"/>
  <c r="P730"/>
  <c r="V130"/>
  <c r="S130"/>
  <c r="V127"/>
  <c r="V129"/>
  <c r="S127"/>
  <c r="S129"/>
  <c r="V711"/>
  <c r="V717"/>
  <c r="S711"/>
  <c r="S717"/>
  <c r="P127"/>
  <c r="P711"/>
  <c r="Y178" i="1303"/>
  <c r="W178"/>
  <c r="P42"/>
  <c r="N12" i="1302" s="1"/>
  <c r="K26" i="57"/>
  <c r="P173" i="1303"/>
  <c r="N143" i="1302" s="1"/>
  <c r="P143" s="1"/>
  <c r="L26" i="60"/>
  <c r="P41" i="1303"/>
  <c r="N11" i="1302" s="1"/>
  <c r="K14" i="57"/>
  <c r="P54" i="1303"/>
  <c r="N24" i="1302" s="1"/>
  <c r="K11" i="58"/>
  <c r="P39" i="1303"/>
  <c r="K13" i="56"/>
  <c r="T9" i="1302"/>
  <c r="Y39" i="1303"/>
  <c r="V26" i="1302"/>
  <c r="Y56" i="1303"/>
  <c r="R55"/>
  <c r="T25" i="1302" s="1"/>
  <c r="S749"/>
  <c r="Q773" i="1303"/>
  <c r="V11" i="1302"/>
  <c r="R40" i="1303"/>
  <c r="T10" i="1302" s="1"/>
  <c r="Y41" i="1303"/>
  <c r="S26" i="1302"/>
  <c r="W56" i="1303"/>
  <c r="Q55"/>
  <c r="Q25" i="1302" s="1"/>
  <c r="V117"/>
  <c r="R171" i="1303"/>
  <c r="Y172"/>
  <c r="S11" i="1302"/>
  <c r="Q40" i="1303"/>
  <c r="Q10" i="1302" s="1"/>
  <c r="W41" i="1303"/>
  <c r="V12" i="1302"/>
  <c r="Y42" i="1303"/>
  <c r="P26" i="1302"/>
  <c r="P55" i="1303"/>
  <c r="N25" i="1302" s="1"/>
  <c r="U56" i="1303"/>
  <c r="S117" i="1302"/>
  <c r="Q171" i="1303"/>
  <c r="W172"/>
  <c r="V118" i="1302"/>
  <c r="Y173" i="1303"/>
  <c r="S12" i="1302"/>
  <c r="W42" i="1303"/>
  <c r="V24" i="1302"/>
  <c r="Y54" i="1303"/>
  <c r="P117" i="1302"/>
  <c r="U172" i="1303"/>
  <c r="S118" i="1302"/>
  <c r="W173" i="1303"/>
  <c r="V749" i="1302"/>
  <c r="R773" i="1303"/>
  <c r="S24" i="1302"/>
  <c r="W54" i="1303"/>
  <c r="Q9" i="1302"/>
  <c r="W39" i="1303"/>
  <c r="P749" i="1302"/>
  <c r="P773" i="1303"/>
  <c r="N743" i="1302" s="1"/>
  <c r="P743" s="1"/>
  <c r="U774" i="1303"/>
  <c r="C13" i="61"/>
  <c r="D13"/>
  <c r="S128" i="1302" l="1"/>
  <c r="Q141"/>
  <c r="S141" s="1"/>
  <c r="V716"/>
  <c r="T743"/>
  <c r="V743" s="1"/>
  <c r="V128"/>
  <c r="T141"/>
  <c r="V141" s="1"/>
  <c r="S716"/>
  <c r="Q743"/>
  <c r="S743" s="1"/>
  <c r="U178" i="1303"/>
  <c r="P130" i="1302"/>
  <c r="P136"/>
  <c r="P716"/>
  <c r="P729"/>
  <c r="U42" i="1303"/>
  <c r="P12" i="1302"/>
  <c r="U54" i="1303"/>
  <c r="P171"/>
  <c r="N141" i="1302" s="1"/>
  <c r="P141" s="1"/>
  <c r="P11"/>
  <c r="P748"/>
  <c r="P710"/>
  <c r="S116"/>
  <c r="S126"/>
  <c r="S10"/>
  <c r="V748"/>
  <c r="V710"/>
  <c r="V116"/>
  <c r="V126"/>
  <c r="S748"/>
  <c r="S710"/>
  <c r="S25"/>
  <c r="V10"/>
  <c r="V25"/>
  <c r="P116"/>
  <c r="P25"/>
  <c r="U39" i="1303"/>
  <c r="U173"/>
  <c r="P118" i="1302"/>
  <c r="P24"/>
  <c r="N9"/>
  <c r="U41" i="1303"/>
  <c r="P40"/>
  <c r="N10" i="1302" s="1"/>
  <c r="Q38" i="1303"/>
  <c r="R38"/>
  <c r="B13" i="61"/>
  <c r="P128" i="1302" l="1"/>
  <c r="P134"/>
  <c r="P126"/>
  <c r="P10"/>
  <c r="P38" i="1303"/>
  <c r="S9" i="1302"/>
  <c r="V9"/>
  <c r="P9" l="1"/>
</calcChain>
</file>

<file path=xl/sharedStrings.xml><?xml version="1.0" encoding="utf-8"?>
<sst xmlns="http://schemas.openxmlformats.org/spreadsheetml/2006/main" count="20437" uniqueCount="1327">
  <si>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</si>
  <si>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</si>
  <si>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</si>
  <si>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</si>
  <si>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</si>
  <si>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</si>
  <si>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</si>
  <si>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</si>
  <si>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</si>
  <si>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</si>
  <si>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</si>
  <si>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</si>
  <si>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</si>
  <si>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</si>
  <si>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</si>
  <si>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</si>
  <si>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</si>
  <si>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</si>
  <si>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</si>
  <si>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</si>
  <si>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</si>
  <si>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</si>
  <si>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</si>
  <si>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</si>
  <si>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</si>
  <si>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</si>
  <si>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</si>
  <si>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</si>
  <si>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</si>
  <si>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</si>
  <si>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</si>
  <si>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</si>
  <si>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</si>
  <si>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</si>
  <si>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</si>
  <si>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</si>
  <si>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</si>
  <si>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</si>
  <si>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</si>
  <si>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</si>
  <si>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</si>
  <si>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</si>
  <si>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</si>
  <si>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</si>
  <si>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</si>
  <si>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</si>
  <si>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</si>
  <si>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</si>
  <si>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</si>
  <si>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</si>
  <si>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</si>
  <si>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</si>
  <si>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</si>
  <si>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</si>
  <si>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</si>
  <si>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</si>
  <si>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</si>
  <si>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</si>
  <si>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</si>
  <si>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</si>
  <si>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</si>
  <si>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</si>
  <si>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</si>
  <si>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</si>
  <si>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</si>
  <si>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</si>
  <si>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</si>
  <si>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</si>
  <si>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</si>
  <si>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</si>
  <si>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</si>
  <si>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</si>
  <si>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</si>
  <si>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</si>
  <si>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</si>
  <si>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</si>
  <si>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</si>
  <si>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</si>
  <si>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</si>
  <si>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</si>
  <si>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</si>
  <si>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</si>
  <si>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</si>
  <si>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</si>
  <si>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</si>
  <si>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</si>
  <si>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</si>
  <si>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</si>
  <si>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</si>
  <si>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</si>
  <si>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</si>
  <si>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</si>
  <si>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</si>
  <si>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</si>
  <si>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</si>
  <si>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</si>
  <si>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</si>
  <si>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</si>
  <si>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</si>
  <si>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</si>
  <si>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</si>
  <si>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</si>
  <si>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</si>
  <si>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</si>
  <si>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</si>
  <si>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</si>
  <si>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</si>
  <si>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</si>
  <si>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</si>
  <si>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</si>
  <si>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</si>
  <si>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</si>
  <si>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</si>
  <si>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</si>
  <si>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</si>
  <si>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</si>
  <si>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</si>
  <si>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</si>
  <si>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</si>
  <si>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</si>
  <si>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</si>
  <si>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</si>
  <si>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</si>
  <si>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</si>
  <si>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</si>
  <si>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</si>
  <si>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</si>
  <si>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</si>
  <si>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</si>
  <si>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</si>
  <si>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</si>
  <si>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</si>
  <si>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</si>
  <si>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</si>
  <si>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</si>
  <si>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</si>
  <si>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</si>
  <si>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</si>
  <si>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</si>
  <si>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</si>
  <si>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</si>
  <si>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</si>
  <si>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</si>
  <si>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</si>
  <si>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</si>
  <si>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</si>
  <si>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</si>
  <si>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</si>
  <si>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</si>
  <si>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</si>
  <si>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</si>
  <si>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</si>
  <si>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</si>
  <si>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</si>
  <si>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</si>
  <si>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</si>
  <si>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</si>
  <si>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</si>
  <si>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</si>
  <si>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</si>
  <si>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</si>
  <si>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</si>
  <si>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</si>
  <si>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</si>
  <si>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</si>
  <si>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</si>
  <si>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</si>
  <si>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</si>
  <si>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</si>
  <si>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</si>
  <si>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</si>
  <si>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</si>
  <si>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</si>
  <si>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</si>
  <si>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</si>
  <si>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</si>
  <si>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</si>
  <si>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</si>
  <si>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</si>
  <si>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</si>
  <si>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</si>
  <si>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</si>
  <si>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</si>
  <si>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</si>
  <si>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</si>
  <si>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</si>
  <si>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</si>
  <si>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</si>
  <si>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</si>
  <si>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</si>
  <si>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</si>
  <si>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</si>
  <si>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</si>
  <si>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</si>
  <si>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</si>
  <si>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</si>
  <si>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</si>
  <si>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</si>
  <si>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</si>
  <si>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</si>
  <si>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</si>
  <si>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</si>
  <si>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</si>
  <si>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</si>
  <si>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</si>
  <si>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</si>
  <si>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</si>
  <si>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</si>
  <si>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</si>
  <si>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</si>
  <si>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</si>
  <si>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</si>
  <si>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</si>
  <si>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</si>
  <si>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</si>
  <si>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</si>
  <si>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</si>
  <si>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</si>
  <si>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</si>
  <si>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</si>
  <si>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</si>
  <si>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</si>
  <si>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</si>
  <si>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</si>
  <si>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</si>
  <si>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</si>
  <si>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</si>
  <si>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</si>
  <si>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</si>
  <si>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</si>
  <si>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</si>
  <si>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</si>
  <si>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</si>
  <si>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</si>
  <si>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</si>
  <si>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</si>
  <si>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</si>
  <si>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</si>
  <si>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</si>
  <si>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</si>
  <si>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</si>
  <si>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</si>
  <si>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</si>
  <si>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</si>
  <si>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</si>
  <si>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</si>
  <si>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</si>
  <si>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</si>
  <si>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</si>
  <si>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</si>
  <si>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</si>
  <si>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</si>
  <si>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</si>
  <si>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</si>
  <si>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</si>
  <si>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</si>
  <si>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</si>
  <si>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</si>
  <si>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</si>
  <si>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</si>
  <si>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</si>
  <si>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</si>
  <si>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</si>
  <si>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</si>
  <si>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</si>
  <si>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</si>
  <si>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</si>
  <si>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</si>
  <si>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</si>
  <si>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</si>
  <si>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</si>
  <si>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</si>
  <si>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</si>
  <si>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</si>
  <si>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</si>
  <si>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</si>
  <si>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</si>
  <si>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</si>
  <si>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</si>
  <si>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</si>
  <si>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</si>
  <si>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</si>
  <si>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</si>
  <si>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</si>
  <si>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</si>
  <si>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</si>
  <si>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</si>
  <si>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</si>
  <si>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</si>
  <si>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</si>
  <si>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</si>
  <si>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</si>
  <si>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</si>
  <si>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</si>
  <si>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</si>
  <si>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</si>
  <si>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</si>
  <si>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</si>
  <si>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</si>
  <si>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</si>
  <si>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</si>
  <si>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</si>
  <si>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</si>
  <si>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</si>
  <si>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</si>
  <si>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</si>
  <si>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</si>
  <si>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</si>
  <si>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</si>
  <si>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</si>
  <si>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</si>
  <si>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</si>
  <si>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</si>
  <si>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</si>
  <si>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</si>
  <si>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</si>
  <si>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</si>
  <si>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</si>
  <si>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</si>
  <si>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</si>
  <si>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</si>
  <si>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</si>
  <si>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</si>
  <si>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</si>
  <si>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</si>
  <si>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</si>
  <si>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</si>
  <si>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</si>
  <si>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</si>
  <si>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</si>
  <si>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</si>
  <si>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</si>
  <si>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</si>
  <si>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</si>
  <si>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</si>
  <si>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</si>
  <si>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</si>
  <si>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</si>
  <si>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</si>
  <si>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</si>
  <si>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</si>
  <si>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</si>
  <si>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</si>
  <si>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</si>
  <si>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</si>
  <si>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</si>
  <si>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</si>
  <si>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</si>
  <si>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</si>
  <si>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</si>
  <si>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</si>
  <si>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</si>
  <si>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</si>
  <si>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</si>
  <si>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</si>
  <si>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</si>
  <si>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</si>
  <si>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</si>
  <si>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</si>
  <si>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</si>
  <si>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</si>
  <si>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</si>
  <si>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</si>
  <si>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</si>
  <si>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</si>
  <si>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</si>
  <si>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</si>
  <si>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</si>
  <si>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</si>
  <si>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</si>
  <si>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</si>
  <si>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</si>
  <si>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</si>
  <si>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</si>
  <si>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</si>
  <si>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</si>
  <si>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</si>
  <si>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</si>
  <si>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</si>
  <si>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</si>
  <si>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</si>
  <si>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</si>
  <si>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</si>
  <si>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</si>
  <si>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</si>
  <si>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</si>
  <si>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</si>
  <si>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</si>
  <si>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</si>
  <si>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</si>
  <si>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</si>
  <si>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</si>
  <si>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</si>
  <si>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</si>
  <si>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</si>
  <si>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</si>
  <si>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</si>
  <si>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</si>
  <si>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</si>
  <si>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</si>
  <si>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</si>
  <si>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</si>
  <si>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</si>
  <si>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</si>
  <si>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</si>
  <si>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</si>
  <si>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</si>
  <si>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</si>
  <si>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</si>
  <si>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</si>
  <si>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</si>
  <si>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</si>
  <si>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</si>
  <si>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</si>
  <si>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</si>
  <si>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</si>
  <si>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</si>
  <si>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</si>
  <si>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</si>
  <si>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</si>
  <si>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</si>
  <si>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</si>
  <si>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</si>
  <si>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</si>
  <si>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</si>
  <si>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</si>
  <si>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</si>
  <si>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</si>
  <si>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</si>
  <si>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</si>
  <si>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</si>
  <si>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</si>
  <si>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</si>
  <si>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</si>
  <si>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</si>
  <si>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</si>
  <si>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</si>
  <si>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</si>
  <si>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</si>
  <si>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</si>
  <si>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</si>
  <si>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</si>
  <si>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</si>
  <si>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</si>
  <si>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</si>
  <si>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</si>
  <si>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</si>
  <si>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</si>
  <si>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</si>
  <si>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</si>
  <si>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</si>
  <si>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</si>
  <si>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</si>
  <si>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</si>
  <si>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</si>
  <si>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</si>
  <si>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</si>
  <si>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</si>
  <si>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</si>
  <si>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</si>
  <si>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</si>
  <si>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</si>
  <si>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</si>
  <si>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</si>
  <si>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</si>
  <si>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</si>
  <si>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</si>
  <si>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</si>
  <si>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</si>
  <si>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</si>
  <si>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</si>
  <si>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</si>
  <si>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</si>
  <si>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</si>
  <si>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</si>
  <si>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</si>
  <si>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</si>
  <si>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</si>
  <si>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</si>
  <si>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</si>
  <si>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</si>
  <si>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</si>
  <si>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</si>
  <si>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</si>
  <si>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</si>
  <si>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</si>
  <si>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</si>
  <si>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</si>
  <si>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</si>
  <si>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</si>
  <si>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</si>
  <si>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</si>
  <si>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</si>
  <si>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</si>
  <si>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</si>
  <si>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</si>
  <si>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</si>
  <si>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</si>
  <si>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</si>
  <si>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</si>
  <si>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</si>
  <si>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рабочий по комплексному обслуживанию и ремонту зданий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</si>
  <si>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</si>
  <si>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</si>
  <si>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</si>
  <si>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</si>
  <si>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</si>
  <si>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</si>
  <si>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</si>
  <si>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</si>
  <si>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</si>
  <si>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</si>
  <si>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</si>
  <si>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</si>
  <si>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</si>
  <si>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</si>
  <si>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</si>
  <si>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</si>
  <si>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</si>
  <si>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</si>
  <si>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</si>
  <si>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</si>
  <si>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</si>
  <si>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</si>
  <si>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</si>
  <si>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</si>
  <si>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</si>
  <si>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</si>
  <si>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</si>
  <si>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</si>
  <si>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</si>
  <si>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</si>
  <si>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</si>
  <si>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</si>
  <si>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</si>
  <si>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</si>
  <si>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</si>
  <si>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</si>
  <si>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</si>
  <si>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эксплуатация котельной (техническое обслуживание котельной)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</si>
  <si>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</si>
  <si>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</si>
  <si>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</si>
  <si>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</si>
  <si>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</si>
  <si>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</si>
  <si>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</si>
  <si>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</si>
  <si>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</si>
  <si>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</si>
  <si>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</si>
  <si>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</si>
  <si>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</si>
  <si>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</si>
  <si>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</si>
  <si>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</si>
  <si>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</si>
  <si>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</si>
  <si>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</si>
  <si>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</si>
  <si>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</si>
  <si>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</si>
  <si>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</si>
  <si>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</si>
  <si>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</si>
  <si>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</si>
  <si>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</si>
  <si>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</si>
  <si>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</si>
  <si>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</si>
  <si>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</si>
  <si>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</si>
  <si>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</si>
  <si>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</si>
  <si>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</si>
  <si>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</si>
  <si>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</si>
  <si>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</si>
  <si>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</si>
  <si>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</si>
  <si>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</si>
  <si>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</si>
  <si>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</si>
  <si>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</si>
  <si>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</si>
  <si>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</si>
  <si>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</si>
  <si>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</si>
  <si>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</si>
  <si>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</si>
  <si>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</si>
  <si>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</si>
  <si>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</si>
  <si>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</si>
  <si>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</si>
  <si>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</si>
  <si>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</si>
  <si>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</si>
  <si>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</si>
  <si>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</si>
  <si>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</si>
  <si>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</si>
  <si>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</si>
  <si>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</si>
  <si>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</si>
  <si>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</si>
  <si>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</si>
  <si>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</si>
  <si>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</si>
  <si>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</si>
  <si>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</si>
  <si>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</si>
  <si>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</si>
  <si>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</si>
  <si>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</si>
  <si>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</si>
  <si>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</si>
  <si>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</si>
  <si>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</si>
  <si>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</si>
  <si>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</si>
  <si>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</si>
  <si>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</si>
  <si>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</si>
  <si>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</si>
  <si>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</si>
  <si>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</si>
  <si>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</si>
  <si>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</si>
  <si>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</si>
  <si>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</si>
  <si>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</si>
  <si>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</si>
  <si>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</si>
  <si>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</si>
  <si>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</si>
  <si>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</si>
  <si>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</si>
  <si>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</si>
  <si>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</si>
  <si>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</si>
  <si>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</si>
  <si>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</si>
  <si>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</si>
  <si>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</si>
  <si>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</si>
  <si>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</si>
  <si>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</si>
  <si>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</si>
  <si>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</si>
  <si>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</si>
  <si>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</si>
  <si>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</si>
  <si>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</si>
  <si>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</si>
  <si>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</si>
  <si>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</si>
  <si>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</si>
  <si>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</si>
  <si>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</si>
  <si>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</si>
  <si>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</si>
  <si>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</si>
  <si>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</si>
  <si>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</si>
  <si>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</si>
  <si>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</si>
  <si>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</si>
  <si>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</si>
  <si>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</si>
  <si>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</si>
  <si>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</si>
  <si>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</si>
  <si>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</si>
  <si>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</si>
  <si>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</si>
  <si>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</si>
  <si>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</si>
  <si>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</si>
  <si>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</si>
  <si>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</si>
  <si>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</si>
  <si>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</si>
  <si>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</si>
  <si>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</si>
  <si>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</si>
  <si>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</si>
  <si>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</si>
  <si>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</si>
  <si>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</si>
  <si>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</si>
  <si>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</si>
  <si>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</si>
  <si>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</si>
  <si>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</si>
  <si>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</si>
  <si>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</si>
  <si>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</si>
  <si>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</si>
  <si>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</si>
  <si>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</si>
  <si>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</si>
  <si>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</si>
  <si>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</si>
  <si>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</si>
  <si>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</si>
  <si>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</si>
  <si>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</si>
  <si>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</si>
  <si>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</si>
  <si>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</si>
  <si>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</si>
  <si>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</si>
  <si>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</si>
  <si>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</si>
  <si>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</si>
  <si>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</si>
  <si>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</si>
  <si>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Расчет (обоснование) расходов на оплату транспортных услуг на 2022 год</t>
  </si>
  <si>
    <t>Расчет (обоснование) расходов на оплату транспортных услуг на 2023 год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</si>
  <si>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</si>
  <si>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</si>
  <si>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</si>
  <si>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</si>
  <si>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</si>
  <si>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</si>
  <si>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</si>
  <si>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</si>
  <si>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</si>
  <si>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</si>
  <si>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</si>
  <si>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</si>
  <si>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</si>
  <si>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</si>
  <si>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</si>
  <si>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</si>
  <si>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</si>
  <si>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</si>
  <si>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</si>
  <si>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</si>
  <si>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</si>
  <si>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</si>
  <si>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</si>
  <si>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</si>
  <si>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</si>
  <si>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</si>
  <si>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</si>
  <si>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</si>
  <si>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</si>
  <si>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</si>
  <si>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</si>
  <si>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</si>
  <si>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</si>
  <si>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</si>
  <si>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</si>
  <si>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</si>
  <si>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</si>
  <si>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</si>
  <si>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</si>
  <si>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</si>
  <si>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</si>
  <si>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</si>
  <si>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</si>
  <si>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</si>
  <si>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</si>
  <si>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</si>
  <si>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</si>
  <si>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</si>
  <si>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</si>
  <si>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</si>
  <si>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</si>
  <si>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</si>
  <si>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</si>
  <si>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</si>
  <si>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</si>
  <si>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</si>
  <si>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</si>
  <si>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</si>
  <si>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</si>
  <si>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</si>
  <si>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</si>
  <si>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</si>
  <si>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</si>
  <si>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</si>
  <si>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</si>
  <si>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</si>
  <si>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</si>
  <si>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</si>
  <si>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</si>
  <si>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</si>
  <si>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</si>
  <si>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</si>
  <si>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</si>
  <si>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</si>
  <si>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</si>
  <si>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</si>
  <si>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</si>
  <si>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</si>
  <si>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</si>
  <si>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</si>
  <si>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</si>
  <si>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</si>
  <si>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</si>
  <si>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</si>
  <si>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</si>
  <si>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</si>
  <si>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</si>
  <si>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</si>
  <si>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</si>
  <si>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</si>
  <si>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</si>
  <si>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</si>
  <si>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</si>
  <si>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</si>
  <si>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</si>
  <si>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</si>
  <si>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</si>
  <si>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</si>
  <si>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</si>
  <si>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</si>
  <si>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</si>
  <si>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</si>
  <si>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</si>
  <si>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</si>
  <si>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</si>
  <si>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</si>
  <si>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</si>
  <si>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</si>
  <si>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</si>
  <si>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</si>
  <si>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</si>
  <si>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</si>
  <si>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</si>
  <si>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</si>
  <si>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</si>
  <si>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</si>
  <si>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</si>
  <si>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</si>
  <si>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</si>
  <si>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</si>
  <si>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</si>
  <si>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</si>
  <si>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</si>
  <si>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</si>
  <si>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</si>
  <si>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</si>
  <si>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</si>
  <si>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</si>
  <si>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</si>
  <si>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</si>
  <si>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</si>
  <si>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</si>
  <si>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</si>
  <si>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</si>
  <si>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</si>
  <si>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</si>
  <si>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</si>
  <si>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</si>
  <si>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</si>
  <si>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</si>
  <si>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</si>
  <si>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</si>
  <si>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</si>
  <si>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</si>
  <si>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</si>
  <si>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</si>
  <si>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</si>
  <si>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</si>
  <si>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</si>
  <si>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</si>
  <si>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</si>
  <si>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</si>
  <si>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</si>
  <si>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</si>
  <si>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</si>
  <si>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</si>
  <si>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</si>
  <si>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</si>
  <si>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</si>
  <si>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</si>
  <si>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</si>
  <si>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</si>
  <si>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</si>
  <si>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</si>
  <si>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</si>
  <si>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</si>
  <si>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</si>
  <si>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</si>
  <si>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</si>
  <si>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</si>
  <si>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</si>
  <si>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</si>
  <si>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</si>
  <si>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</si>
  <si>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</si>
  <si>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</si>
  <si>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</si>
  <si>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</si>
  <si>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</si>
  <si>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</si>
  <si>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</si>
  <si>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</si>
  <si>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</si>
  <si>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</si>
  <si>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</si>
  <si>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</si>
  <si>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</si>
  <si>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</si>
  <si>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</si>
  <si>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</si>
  <si>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</si>
  <si>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</si>
  <si>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</si>
  <si>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</si>
  <si>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</si>
  <si>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</si>
  <si>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</si>
  <si>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</si>
  <si>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</si>
  <si>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</si>
  <si>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</si>
  <si>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</si>
  <si>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</si>
  <si>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</si>
  <si>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</si>
  <si>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</si>
  <si>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</si>
  <si>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</si>
  <si>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</si>
  <si>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</si>
  <si>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</si>
  <si>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</si>
  <si>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</si>
  <si>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</si>
  <si>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</si>
  <si>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</si>
  <si>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</si>
  <si>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</si>
  <si>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</si>
  <si>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</si>
  <si>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</si>
  <si>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</si>
  <si>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</si>
  <si>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</si>
  <si>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</si>
  <si>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</si>
  <si>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</si>
  <si>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</si>
  <si>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</si>
  <si>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</si>
  <si>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</si>
  <si>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</si>
  <si>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</si>
  <si>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</si>
  <si>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</si>
  <si>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</si>
  <si>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</si>
  <si>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</si>
  <si>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</si>
  <si>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</si>
  <si>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</si>
  <si>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</si>
  <si>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</si>
  <si>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</si>
  <si>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</si>
  <si>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</si>
  <si>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</si>
  <si>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</si>
  <si>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</si>
  <si>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</si>
  <si>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</si>
  <si>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</si>
  <si>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</si>
  <si>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</si>
  <si>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</si>
  <si>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</si>
  <si>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</si>
  <si>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</si>
  <si>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</si>
  <si>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</si>
  <si>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</si>
  <si>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</si>
  <si>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</si>
  <si>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</si>
  <si>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</si>
  <si>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</si>
  <si>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</si>
  <si>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</si>
  <si>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</si>
  <si>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</si>
  <si>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</si>
  <si>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</si>
  <si>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</si>
  <si>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</si>
  <si>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</si>
  <si>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</si>
  <si>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</si>
  <si>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</si>
  <si>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Услуги по подвозу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</si>
  <si>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</si>
  <si>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</si>
  <si>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</si>
  <si>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</si>
  <si>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</si>
  <si>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</si>
  <si>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</si>
  <si>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</si>
  <si>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</si>
  <si>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</si>
  <si>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к.с. 001.12.0000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</si>
  <si>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</si>
  <si>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</si>
  <si>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</si>
  <si>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</si>
  <si>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</si>
  <si>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</si>
  <si>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</si>
  <si>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</si>
  <si>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</si>
  <si>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</si>
  <si>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</si>
  <si>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</si>
  <si>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</si>
  <si>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</si>
  <si>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</si>
  <si>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</si>
  <si>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</si>
  <si>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</si>
  <si>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</si>
  <si>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</si>
  <si>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</si>
  <si>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</si>
  <si>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</si>
  <si>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</si>
  <si>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</si>
  <si>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</si>
  <si>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</si>
  <si>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</si>
  <si>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</si>
  <si>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>к.с. 001.06.0000</t>
  </si>
  <si>
    <t>Расчет (обоснование) расходов на оплату транспортных услуг на 2024 год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</si>
  <si>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</si>
  <si>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</si>
  <si>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</si>
  <si>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</si>
  <si>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</si>
  <si>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</si>
  <si>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</si>
  <si>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</si>
  <si>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</si>
  <si>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</si>
  <si>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</si>
  <si>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</si>
  <si>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</si>
  <si>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</si>
  <si>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</si>
  <si>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</si>
  <si>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</si>
  <si>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</si>
  <si>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</si>
  <si>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</si>
  <si>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</si>
  <si>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</si>
  <si>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</si>
  <si>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</si>
  <si>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</si>
  <si>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</si>
  <si>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</si>
  <si>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</si>
  <si>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</si>
  <si>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</si>
  <si>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</si>
  <si>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</si>
  <si>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</si>
  <si>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</si>
  <si>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</si>
  <si>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</si>
  <si>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</si>
  <si>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</si>
  <si>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</si>
  <si>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</si>
  <si>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</si>
  <si>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</si>
  <si>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</si>
  <si>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</si>
  <si>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</si>
  <si>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</si>
  <si>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</si>
  <si>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</si>
  <si>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</si>
  <si>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</si>
  <si>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</si>
  <si>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</si>
  <si>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</si>
  <si>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</si>
  <si>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</si>
  <si>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</si>
  <si>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</si>
  <si>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</si>
  <si>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</si>
  <si>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</si>
  <si>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</si>
  <si>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</si>
  <si>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</si>
  <si>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</si>
  <si>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</si>
  <si>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</si>
  <si>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</si>
  <si>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</si>
  <si>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</si>
  <si>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</si>
  <si>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</si>
  <si>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</si>
  <si>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</si>
  <si>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</si>
  <si>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</si>
  <si>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</si>
  <si>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</si>
  <si>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</si>
  <si>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</si>
  <si>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организациях)</t>
  </si>
  <si>
    <t>63540</t>
  </si>
  <si>
    <t>003.03.0001</t>
  </si>
  <si>
    <t>003.01.0013</t>
  </si>
  <si>
    <t>Государственная программа Краснодарского края «Развитие образования» (организация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организациях)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</si>
  <si>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</si>
  <si>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</si>
  <si>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</si>
  <si>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</si>
  <si>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</si>
  <si>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</si>
  <si>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</si>
  <si>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</si>
  <si>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</si>
  <si>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</si>
  <si>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М.А. Карартуньян</t>
  </si>
  <si>
    <t>Н.Г. Батурина</t>
  </si>
  <si>
    <t xml:space="preserve">Учреждение: муниципальное бюджетное общеобразовательное учреждение средняя общеобразовательная школа № 20 </t>
  </si>
  <si>
    <t xml:space="preserve">Муниципальное бюджетное общеобразовательное учреждение средняя общеобразовательная школа № 20 </t>
  </si>
  <si>
    <t>03309115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</si>
  <si>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</si>
  <si>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</si>
  <si>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</si>
  <si>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</si>
  <si>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</si>
  <si>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</si>
  <si>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</si>
  <si>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</si>
  <si>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</si>
  <si>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>Государственная программа Краснодарского края "Развитие образования" (осуществление государственных полномочи</t>
    </r>
    <r>
      <rPr>
        <b/>
        <sz val="12"/>
        <rFont val="Times New Roman"/>
        <family val="1"/>
        <charset val="204"/>
      </rPr>
      <t>й по обеспечению льготным питанием учащихся из многодетных семей</t>
    </r>
    <r>
      <rPr>
        <sz val="12"/>
        <rFont val="Times New Roman"/>
        <family val="1"/>
        <charset val="204"/>
      </rPr>
      <t xml:space="preserve"> в муниципальных общеобразовательных организациях)</t>
    </r>
  </si>
  <si>
    <r>
      <t xml:space="preserve">Обеспечение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 здоровья</t>
    </r>
    <r>
      <rPr>
        <sz val="12"/>
        <rFont val="Times New Roman"/>
        <family val="1"/>
        <charset val="204"/>
      </rPr>
      <t>, получающих начальное общее, основное общее и среднее общее образование в муниципальных общеобразовательных организациях</t>
    </r>
    <r>
      <rPr>
        <b/>
        <sz val="12"/>
        <rFont val="Times New Roman"/>
        <family val="1"/>
        <charset val="204"/>
      </rPr>
      <t xml:space="preserve"> (для оплаты за услуги аутсорсинга)</t>
    </r>
  </si>
  <si>
    <r>
      <t>Организация и обеспечение бесплатным горячим питанием</t>
    </r>
    <r>
      <rPr>
        <b/>
        <sz val="12"/>
        <rFont val="Times New Roman"/>
        <family val="1"/>
        <charset val="204"/>
      </rPr>
      <t xml:space="preserve"> обучающихся с ограниченными возможностями здоровь</t>
    </r>
    <r>
      <rPr>
        <sz val="12"/>
        <rFont val="Times New Roman"/>
        <family val="1"/>
        <charset val="204"/>
      </rPr>
      <t>я в муниципальных общеобразовательных организациях</t>
    </r>
  </si>
  <si>
    <t>Педагог дополнительного образования</t>
  </si>
  <si>
    <t>Административно-управленческий персонал</t>
  </si>
  <si>
    <t xml:space="preserve">Директор </t>
  </si>
  <si>
    <t>зам.Директора по УВР</t>
  </si>
  <si>
    <t>зам. Директора по ВР</t>
  </si>
  <si>
    <t>зам. Директора по АХР</t>
  </si>
  <si>
    <t>Учитель</t>
  </si>
  <si>
    <t>Педагог - библиотекарь</t>
  </si>
  <si>
    <t>Педагог-психолог</t>
  </si>
  <si>
    <t>Преподаватель-организатор основ безопасности жизнедеятельности</t>
  </si>
  <si>
    <t>Учебно вспомогательный персонал</t>
  </si>
  <si>
    <t>Специалист по кадрам</t>
  </si>
  <si>
    <t>Уборщик служебных помещений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</si>
  <si>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</si>
  <si>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</si>
  <si>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</si>
  <si>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>пгт. Нефтегорск, ул. Советская, 22, ул. Школьная</t>
  </si>
  <si>
    <t>2.48</t>
  </si>
  <si>
    <t>26510.48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</si>
  <si>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</si>
  <si>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</si>
  <si>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925 0702 02 1 02 09020 243 226 00 00</t>
  </si>
  <si>
    <t>т.с. 60.01.00</t>
  </si>
  <si>
    <t>Код видов расходов: 243</t>
  </si>
  <si>
    <t>Л.В.Белобрюхова</t>
  </si>
  <si>
    <t>Стенды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</si>
  <si>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</si>
  <si>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28.09.2021</t>
  </si>
  <si>
    <t>УРМ</t>
  </si>
  <si>
    <t>Источник финансового обеспечения: доходы от арендной либо иной платы за передачу в возмездное пользование  имущества</t>
  </si>
  <si>
    <t>000+ИСТ. 001</t>
  </si>
  <si>
    <t xml:space="preserve"> - услуги по организации и приготовлению питания детей</t>
  </si>
  <si>
    <t>гигиеническая подготовкапередлетними лагерями</t>
  </si>
  <si>
    <t>Расширение системы видеонаблюдения</t>
  </si>
  <si>
    <t>к.с. 020.00.0019</t>
  </si>
  <si>
    <t>Установка прожекторов для наружного освещения по адресу пгт.Нефтегорск ул. Школьная ,8</t>
  </si>
  <si>
    <t>к.с. 001.04.0001</t>
  </si>
  <si>
    <t>М.А. Каратуньян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</si>
  <si>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</si>
  <si>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</si>
  <si>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</si>
  <si>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</si>
  <si>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</si>
  <si>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</si>
  <si>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</si>
  <si>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</si>
  <si>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</si>
  <si>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</si>
  <si>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</si>
  <si>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</si>
  <si>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</si>
  <si>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</si>
  <si>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</si>
  <si>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</si>
  <si>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</si>
  <si>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</si>
  <si>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</si>
  <si>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</si>
  <si>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</si>
  <si>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</si>
  <si>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</si>
  <si>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</si>
  <si>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</si>
  <si>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020.00.00хх</t>
  </si>
  <si>
    <t xml:space="preserve">Муниципальное бюджетное общеобразовательное учреждение _средняя общеобразовательная школа № 20 </t>
  </si>
  <si>
    <t>О.И. Казарцева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</si>
  <si>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</si>
  <si>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925 0702 02 1 02 00590 244 226 00 00  т.с. 50.01.00  к.с. 001.99.0001</t>
  </si>
  <si>
    <t>925 0702 02 1 02 00590 244 225 00 00 т.с. 50.01.00 к.с. 001.99.0001</t>
  </si>
  <si>
    <t>Е.В.Уханева</t>
  </si>
  <si>
    <t xml:space="preserve"> И.О. директора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</si>
  <si>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здания МБОУСОШ № 25 по адресу: 352672, Краснодарский край, Апшеронский р-н, ст. Куринская, ул.Новицкого 34»</t>
  </si>
  <si>
    <t>003.01.0036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</si>
  <si>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объекта МБОУСОШ № 20 по адресу: 352685, Краснодарский край, Апшеронский р-н, пгт Нефтегорск, Советская ул., д.22 (корпус 1)»</t>
  </si>
  <si>
    <t>003.01.0037</t>
  </si>
  <si>
    <t>Н.М.Данилина</t>
  </si>
  <si>
    <t>"___" ____________ 2022 г.</t>
  </si>
  <si>
    <t>"    "                 2022г.</t>
  </si>
  <si>
    <t>Проведение государственной экспертизы в части достоверности сметной документации на проведение капитального ремонта спортивного зала МБОУГ № 5</t>
  </si>
  <si>
    <t>003.01.0031</t>
  </si>
  <si>
    <t>Капитальный ремонт туалетов в раздевалках спортивного зала 1 этажа МБОУСОШ № 30</t>
  </si>
  <si>
    <t>003.01.0032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</si>
  <si>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</t>
  </si>
  <si>
    <t>020.00.0035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</si>
  <si>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</t>
  </si>
  <si>
    <t>020.00.0036</t>
  </si>
  <si>
    <t>Код видов расходов:  244</t>
  </si>
  <si>
    <t>за счет остатков субсидий, неизрасходованных учреждением в 2019 году и сложившихся на 01.01.2020 г.:</t>
  </si>
  <si>
    <t>Ист.000+ИСТ.001</t>
  </si>
  <si>
    <t>Инженерно-геодезические изыскания на объекте</t>
  </si>
  <si>
    <t>Директора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</si>
  <si>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 (здание 1)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</si>
  <si>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 (здание 2)</t>
  </si>
  <si>
    <t>Приобретение оборудования для пищеблока</t>
  </si>
  <si>
    <t>т.с. 50.01.00   к.с. 001.99.0001</t>
  </si>
  <si>
    <t>003.01.0034</t>
  </si>
  <si>
    <t>003.01.0040</t>
  </si>
  <si>
    <t>003.01.0041</t>
  </si>
  <si>
    <t>003.01.0042</t>
  </si>
  <si>
    <t>003.01.0043</t>
  </si>
  <si>
    <t>003.01.0044</t>
  </si>
  <si>
    <t>003.01.0045</t>
  </si>
  <si>
    <t>020.00.0037</t>
  </si>
  <si>
    <t>Выплата компенсации обучающимся с ограниченными возможностями, детям-инвалидам, индивидуальное обучение которых осуществляется на дому</t>
  </si>
  <si>
    <t>Капитальный ремонт эвакуационного выхода № 1 МБОУСОШ № 15 им. Гусева В.В.</t>
  </si>
  <si>
    <t>Капитальный ремонт ограждения территории МБОУСОШ № 13 имени А.Д.Знаменского</t>
  </si>
  <si>
    <t>Капитальный ремонт части ограждения МБОУСОШ  № 2 со стороны ул. Калинина</t>
  </si>
  <si>
    <t>Капитальный ремонт ограждения МБОУСОШ № 7 им. Ю.А.Гагарина</t>
  </si>
  <si>
    <t>Капитальный ремонт ограждения МБОУСОШ № 24 им. К.И. Недорубова</t>
  </si>
  <si>
    <t>Капитальный ремонт фасада водонасосной станции МБОУООШ № 9, расположенной по адресу: Апшеронский район, ст. Нефтяная, ул. Красная, 132</t>
  </si>
  <si>
    <t>Капитальный ремонт кровли водонасосной станции МБОУООШ №  9, расположенной по адресу; Апшеронский район, ст. Нефтяная, ул. Красная, 132</t>
  </si>
  <si>
    <t>10610</t>
  </si>
  <si>
    <t>шт.</t>
  </si>
  <si>
    <t>Обслуживающий персонал</t>
  </si>
  <si>
    <t>020.00.0038</t>
  </si>
  <si>
    <t>Обеспечение отдыха детей в каникулярное время в профильных лагерях, организованных муниципальными общеобразовательными организациями</t>
  </si>
  <si>
    <t>020.00.0039</t>
  </si>
  <si>
    <t>Установка водонагревателей в МБОУООШ № 9</t>
  </si>
  <si>
    <t>Капитальный ремонт туалетов 1 и 2 этажа МБОУГ № 5</t>
  </si>
  <si>
    <t>003.01.0049</t>
  </si>
  <si>
    <t>003.01.0048</t>
  </si>
  <si>
    <t>003.01.0051</t>
  </si>
  <si>
    <t>003.01.0052</t>
  </si>
  <si>
    <t>003.01.0053</t>
  </si>
  <si>
    <t>003.01.0063</t>
  </si>
  <si>
    <t>003.01.0064</t>
  </si>
  <si>
    <t>Капитальный ремонт водопровода холодной и горячей воды и водоотведения в кабинетах 3а, 3б, 4а, кабинета физики здания МБОУСОШ № 11 (литер А, литер Б)</t>
  </si>
  <si>
    <t>Проведение государственной экспертизы в части проверки достоверности определения сметной стоимости объекта капитального строительства: «Капитальный ремонт кровли основного здания МБОУСОШ № 10»</t>
  </si>
  <si>
    <t>Капитальный ремонт лестницы МБОУСОШ № 3</t>
  </si>
  <si>
    <t>Капитальный ремонт полов в здании столовой МБОУСОШ № 13 им. А.Д.Знаменского</t>
  </si>
  <si>
    <t>Капитальный ремонт системы отопления здания МБОУООШ № 37</t>
  </si>
  <si>
    <t>Капитальный ремонт системы водоснабжения МБОУСОШ № 17</t>
  </si>
  <si>
    <t>Капитальный ремонт туалета для персонала МБОУСОШ № 17</t>
  </si>
  <si>
    <t xml:space="preserve"> - ремонт системы отопления в здании</t>
  </si>
  <si>
    <t>Приобретение огнетушителей для МБОУСОШ № 20</t>
  </si>
  <si>
    <t>И.о.директора</t>
  </si>
  <si>
    <t>Л.А.Блажевич</t>
  </si>
  <si>
    <t>Установка автоматической пожарной сигнализации и системы оповещения людей о пожаре в помещении спортивного зала МБОУСОШ № 20</t>
  </si>
  <si>
    <t>Реактивы</t>
  </si>
  <si>
    <t>Изготовление плана эвакуации МБОУСОШ № 20</t>
  </si>
  <si>
    <t xml:space="preserve">Учреждение: муниципальное бюджетное общеобразовательное учреждение средняя общеобразовательная школа № 18 </t>
  </si>
  <si>
    <t>Монтаж дверей противопожарных в МБОУСОШ № 20</t>
  </si>
  <si>
    <t>Приобретение фонаря ФОСЗ и зарядного устройства</t>
  </si>
  <si>
    <t>Приобретение универсального фильтрующего малогабаритного самоспасателя Шанс</t>
  </si>
  <si>
    <t>Проектирование СПС и СОУЭ МБОУСОШ № 20 Краснодарский край, Апшеронский район, пгт. Нефтегорск, ул. Школьная, 8</t>
  </si>
  <si>
    <t>Проектирование СПС и СОУЭ МБОУСОШ № 20 Краснодарский край, Апшеронский район, пгт. Нефтегорск, ул. Советская, 22</t>
  </si>
  <si>
    <t xml:space="preserve">Изготовление проектной документации по выполнению работ по установке автономной системы (средств) экстренного оповещения об опасности и эвакуации </t>
  </si>
  <si>
    <t>подсобный рабочий</t>
  </si>
  <si>
    <t>003.01.0065</t>
  </si>
  <si>
    <t>Капитальный ремонт кровли эвакуационного выхода № 1 МБОУСОШ № 15 им. Гусева В.В.</t>
  </si>
  <si>
    <t>Л.А.Блажевия</t>
  </si>
  <si>
    <t xml:space="preserve"> - гигиеническая подготовка перед летними лагерями</t>
  </si>
  <si>
    <t>Капитальный ремонт электропроводки МБОУСОШ № 3</t>
  </si>
  <si>
    <t>003.01.0068</t>
  </si>
  <si>
    <t>Капитальный ремонт электропроводки 1 этажа здания лит А, кабинетов здания лит В МБОУСОШ № 4</t>
  </si>
  <si>
    <t>003.01.0069</t>
  </si>
  <si>
    <t>Капитальный ремонт электропроводки 3 этажа МБОУСОШ № 7 им. Героя Советского Союза Ю.А.Гагарина</t>
  </si>
  <si>
    <t>003.01.0070</t>
  </si>
  <si>
    <t>Капитальный ремонт электропроводки МБОУООШ № 16</t>
  </si>
  <si>
    <t>003.01.0071</t>
  </si>
  <si>
    <t>Капитальный ремонт электропроводки 2 этажа здания по адресу: пгт. Нефтегорск ул. Школьная 8 МБОУСОШ № 20</t>
  </si>
  <si>
    <t>003.01.0072</t>
  </si>
  <si>
    <t>Капитальный ремонт фасада здания водонасосной станции МБОУООШ № 9, расположенной по адресу: Апшеронский район, ст. Нефтяная, ул. Красная, 132</t>
  </si>
  <si>
    <t>003.01.0087</t>
  </si>
  <si>
    <t>Капитальный ремонт пола в помещении № 23 (каб 18) МБОУСОШ № 4</t>
  </si>
  <si>
    <t>003.01.0088</t>
  </si>
  <si>
    <t>Капитальный ремонт пола в помещении № 25 (каб 19) МБОУСОШ № 4</t>
  </si>
  <si>
    <t>003.01.0089</t>
  </si>
  <si>
    <t>Капитальный ремонт (замена дверных блоков) МБОУСОШ № 11</t>
  </si>
  <si>
    <t>003.01.0090</t>
  </si>
  <si>
    <t>т.с. 60.01.00 к.с 003 01. 0072</t>
  </si>
  <si>
    <t>925 0702 02 1 02 09020 243 225 00 00</t>
  </si>
  <si>
    <t xml:space="preserve"> Директор</t>
  </si>
  <si>
    <t>" 19 "   сентября    2022 г.</t>
  </si>
  <si>
    <t>от " 19 "   сентября  2022 г.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</si>
</sst>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#,##0.00_ ;[Red]\-#,##0.00\ "/>
    <numFmt numFmtId="166" formatCode="#,##0.000000000"/>
    <numFmt numFmtId="167" formatCode="0.00_ ;[Red]\-0.00\ "/>
    <numFmt numFmtId="168" formatCode="#,##0.0000_ ;[Red]\-#,##0.0000\ "/>
    <numFmt numFmtId="169" formatCode="0.0%"/>
    <numFmt numFmtId="170" formatCode="#,##0_ ;[Red]\-#,##0\ "/>
    <numFmt numFmtId="171" formatCode="#,##0.00000000"/>
  </numFmts>
  <fonts count="85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4"/>
      <color indexed="9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b/>
      <sz val="14"/>
      <name val="Arial Cyr"/>
      <charset val="204"/>
    </font>
    <font>
      <b/>
      <sz val="10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theme="4" tint="-0.249977111117893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4"/>
      <color theme="4" tint="-0.249977111117893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4"/>
      <color theme="8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2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sz val="15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sz val="14"/>
      <color rgb="FF0038A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6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sz val="11"/>
      <color theme="1"/>
      <name val="Times New Roman"/>
      <family val="1"/>
      <charset val="204"/>
    </font>
    <font>
      <sz val="12"/>
      <color rgb="FF43FFA1"/>
      <name val="Times New Roman"/>
      <family val="1"/>
      <charset val="204"/>
    </font>
    <font>
      <b/>
      <sz val="14"/>
      <color rgb="FF43FFA1"/>
      <name val="Calibri"/>
      <family val="2"/>
      <charset val="204"/>
    </font>
    <font>
      <b/>
      <sz val="14"/>
      <color rgb="FFC00000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11"/>
      <color rgb="FFFFFF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6"/>
      <color rgb="FFC00000"/>
      <name val="Calibri"/>
      <family val="2"/>
      <charset val="204"/>
    </font>
    <font>
      <sz val="15"/>
      <name val="Times New Roman"/>
      <family val="1"/>
      <charset val="204"/>
    </font>
    <font>
      <sz val="18"/>
      <name val="Calibri"/>
      <family val="2"/>
      <charset val="204"/>
    </font>
    <font>
      <b/>
      <sz val="16"/>
      <name val="Calibri"/>
      <family val="2"/>
      <charset val="204"/>
    </font>
    <font>
      <b/>
      <sz val="15"/>
      <color rgb="FF7030A0"/>
      <name val="Times New Roman"/>
      <family val="1"/>
      <charset val="204"/>
    </font>
    <font>
      <b/>
      <sz val="11"/>
      <color rgb="FFC00000"/>
      <name val="Calibri"/>
      <family val="2"/>
      <charset val="204"/>
    </font>
    <font>
      <b/>
      <sz val="11"/>
      <color rgb="FF0000FF"/>
      <name val="Calibri"/>
      <family val="2"/>
      <charset val="204"/>
    </font>
    <font>
      <sz val="10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</fills>
  <borders count="15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4" fillId="0" borderId="0"/>
  </cellStyleXfs>
  <cellXfs count="1578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5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4" fontId="8" fillId="0" borderId="0" xfId="0" applyNumberFormat="1" applyFont="1"/>
    <xf numFmtId="0" fontId="8" fillId="0" borderId="0" xfId="0" applyFont="1"/>
    <xf numFmtId="0" fontId="1" fillId="3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/>
    <xf numFmtId="0" fontId="5" fillId="0" borderId="1" xfId="0" applyFont="1" applyBorder="1" applyAlignment="1"/>
    <xf numFmtId="0" fontId="1" fillId="4" borderId="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11" xfId="0" applyFont="1" applyBorder="1" applyAlignment="1">
      <alignment horizontal="right" vertical="center" wrapText="1"/>
    </xf>
    <xf numFmtId="165" fontId="1" fillId="0" borderId="11" xfId="0" applyNumberFormat="1" applyFont="1" applyBorder="1" applyAlignment="1">
      <alignment horizontal="left" wrapText="1"/>
    </xf>
    <xf numFmtId="165" fontId="1" fillId="0" borderId="11" xfId="0" applyNumberFormat="1" applyFont="1" applyBorder="1" applyAlignment="1">
      <alignment horizontal="center" wrapText="1"/>
    </xf>
    <xf numFmtId="165" fontId="1" fillId="4" borderId="11" xfId="0" applyNumberFormat="1" applyFont="1" applyFill="1" applyBorder="1" applyAlignment="1">
      <alignment horizontal="center" wrapText="1"/>
    </xf>
    <xf numFmtId="165" fontId="3" fillId="0" borderId="11" xfId="0" applyNumberFormat="1" applyFont="1" applyFill="1" applyBorder="1" applyAlignment="1">
      <alignment horizontal="center" wrapText="1"/>
    </xf>
    <xf numFmtId="165" fontId="1" fillId="0" borderId="11" xfId="0" applyNumberFormat="1" applyFont="1" applyFill="1" applyBorder="1" applyAlignment="1">
      <alignment horizontal="left" wrapText="1"/>
    </xf>
    <xf numFmtId="165" fontId="1" fillId="0" borderId="11" xfId="0" applyNumberFormat="1" applyFont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165" fontId="3" fillId="4" borderId="11" xfId="0" applyNumberFormat="1" applyFont="1" applyFill="1" applyBorder="1" applyAlignment="1">
      <alignment horizontal="center" wrapText="1"/>
    </xf>
    <xf numFmtId="166" fontId="8" fillId="0" borderId="0" xfId="0" applyNumberFormat="1" applyFont="1"/>
    <xf numFmtId="2" fontId="9" fillId="0" borderId="0" xfId="0" applyNumberFormat="1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 vertical="center"/>
    </xf>
    <xf numFmtId="0" fontId="13" fillId="0" borderId="0" xfId="0" applyFont="1"/>
    <xf numFmtId="0" fontId="14" fillId="0" borderId="0" xfId="0" applyFont="1"/>
    <xf numFmtId="0" fontId="1" fillId="3" borderId="15" xfId="0" applyNumberFormat="1" applyFont="1" applyFill="1" applyBorder="1" applyAlignment="1">
      <alignment horizontal="left" wrapText="1"/>
    </xf>
    <xf numFmtId="0" fontId="1" fillId="3" borderId="0" xfId="0" applyNumberFormat="1" applyFont="1" applyFill="1" applyBorder="1" applyAlignment="1">
      <alignment horizontal="left" wrapText="1"/>
    </xf>
    <xf numFmtId="0" fontId="15" fillId="0" borderId="0" xfId="0" applyNumberFormat="1" applyFont="1" applyFill="1" applyBorder="1" applyAlignment="1">
      <alignment horizontal="left"/>
    </xf>
    <xf numFmtId="0" fontId="1" fillId="4" borderId="11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49" fontId="1" fillId="4" borderId="18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justify" vertical="center" wrapText="1"/>
    </xf>
    <xf numFmtId="165" fontId="1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1" fillId="4" borderId="4" xfId="0" applyFont="1" applyFill="1" applyBorder="1" applyAlignment="1">
      <alignment horizontal="justify" vertical="center" wrapText="1"/>
    </xf>
    <xf numFmtId="165" fontId="1" fillId="0" borderId="11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49" fontId="3" fillId="4" borderId="18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4" fontId="1" fillId="0" borderId="0" xfId="0" applyNumberFormat="1" applyFont="1"/>
    <xf numFmtId="4" fontId="17" fillId="0" borderId="0" xfId="0" applyNumberFormat="1" applyFont="1"/>
    <xf numFmtId="0" fontId="1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9" fillId="0" borderId="0" xfId="0" applyFont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vertical="top"/>
    </xf>
    <xf numFmtId="0" fontId="18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167" fontId="5" fillId="0" borderId="0" xfId="0" applyNumberFormat="1" applyFont="1" applyAlignment="1">
      <alignment horizontal="right"/>
    </xf>
    <xf numFmtId="0" fontId="21" fillId="0" borderId="0" xfId="0" applyFont="1"/>
    <xf numFmtId="0" fontId="5" fillId="0" borderId="0" xfId="0" applyFont="1" applyFill="1" applyAlignment="1">
      <alignment horizontal="right"/>
    </xf>
    <xf numFmtId="167" fontId="5" fillId="0" borderId="0" xfId="0" applyNumberFormat="1" applyFont="1" applyBorder="1" applyAlignment="1">
      <alignment horizontal="right"/>
    </xf>
    <xf numFmtId="0" fontId="21" fillId="0" borderId="0" xfId="0" applyFont="1" applyBorder="1"/>
    <xf numFmtId="0" fontId="5" fillId="0" borderId="0" xfId="0" applyFont="1" applyBorder="1"/>
    <xf numFmtId="0" fontId="5" fillId="0" borderId="0" xfId="0" applyFont="1" applyAlignment="1">
      <alignment horizontal="justify"/>
    </xf>
    <xf numFmtId="0" fontId="5" fillId="4" borderId="3" xfId="0" applyFont="1" applyFill="1" applyBorder="1" applyAlignment="1">
      <alignment horizontal="justify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wrapText="1"/>
    </xf>
    <xf numFmtId="167" fontId="5" fillId="0" borderId="11" xfId="0" applyNumberFormat="1" applyFont="1" applyBorder="1" applyAlignment="1">
      <alignment horizontal="right"/>
    </xf>
    <xf numFmtId="0" fontId="23" fillId="0" borderId="0" xfId="0" applyFont="1"/>
    <xf numFmtId="0" fontId="22" fillId="0" borderId="0" xfId="0" applyFont="1"/>
    <xf numFmtId="0" fontId="5" fillId="0" borderId="18" xfId="0" applyFont="1" applyBorder="1" applyAlignment="1">
      <alignment horizontal="justify" wrapText="1"/>
    </xf>
    <xf numFmtId="0" fontId="5" fillId="0" borderId="18" xfId="0" applyFont="1" applyBorder="1" applyAlignment="1">
      <alignment horizontal="left" vertical="top" wrapText="1"/>
    </xf>
    <xf numFmtId="165" fontId="5" fillId="0" borderId="18" xfId="0" applyNumberFormat="1" applyFont="1" applyBorder="1" applyAlignment="1">
      <alignment wrapText="1"/>
    </xf>
    <xf numFmtId="165" fontId="5" fillId="0" borderId="19" xfId="0" applyNumberFormat="1" applyFont="1" applyBorder="1"/>
    <xf numFmtId="165" fontId="21" fillId="0" borderId="0" xfId="0" applyNumberFormat="1" applyFont="1"/>
    <xf numFmtId="165" fontId="5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wrapText="1"/>
    </xf>
    <xf numFmtId="0" fontId="7" fillId="4" borderId="18" xfId="0" applyFont="1" applyFill="1" applyBorder="1" applyAlignment="1">
      <alignment horizontal="justify" vertical="top" wrapText="1"/>
    </xf>
    <xf numFmtId="165" fontId="7" fillId="4" borderId="18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wrapText="1"/>
    </xf>
    <xf numFmtId="165" fontId="1" fillId="5" borderId="11" xfId="0" applyNumberFormat="1" applyFont="1" applyFill="1" applyBorder="1" applyAlignment="1">
      <alignment horizontal="center" wrapText="1"/>
    </xf>
    <xf numFmtId="4" fontId="1" fillId="0" borderId="11" xfId="0" applyNumberFormat="1" applyFont="1" applyFill="1" applyBorder="1" applyAlignment="1" applyProtection="1">
      <alignment horizontal="center" wrapText="1"/>
    </xf>
    <xf numFmtId="165" fontId="1" fillId="0" borderId="11" xfId="0" applyNumberFormat="1" applyFont="1" applyFill="1" applyBorder="1" applyAlignment="1">
      <alignment horizontal="center" wrapText="1"/>
    </xf>
    <xf numFmtId="4" fontId="1" fillId="0" borderId="11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horizontal="center"/>
    </xf>
    <xf numFmtId="0" fontId="24" fillId="0" borderId="0" xfId="0" applyFont="1"/>
    <xf numFmtId="4" fontId="24" fillId="0" borderId="0" xfId="0" applyNumberFormat="1" applyFont="1"/>
    <xf numFmtId="165" fontId="5" fillId="4" borderId="18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49" fontId="1" fillId="0" borderId="18" xfId="0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0" fillId="0" borderId="15" xfId="0" applyFont="1" applyBorder="1" applyAlignment="1">
      <alignment horizontal="center" vertical="center"/>
    </xf>
    <xf numFmtId="0" fontId="20" fillId="0" borderId="0" xfId="0" applyFont="1" applyFill="1" applyAlignment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horizontal="center"/>
    </xf>
    <xf numFmtId="0" fontId="20" fillId="0" borderId="0" xfId="0" applyFont="1" applyFill="1"/>
    <xf numFmtId="165" fontId="25" fillId="0" borderId="0" xfId="0" applyNumberFormat="1" applyFont="1" applyFill="1"/>
    <xf numFmtId="168" fontId="26" fillId="0" borderId="0" xfId="0" applyNumberFormat="1" applyFont="1" applyFill="1"/>
    <xf numFmtId="165" fontId="20" fillId="0" borderId="0" xfId="0" applyNumberFormat="1" applyFont="1" applyFill="1"/>
    <xf numFmtId="17" fontId="20" fillId="0" borderId="0" xfId="0" applyNumberFormat="1" applyFont="1" applyFill="1" applyAlignment="1"/>
    <xf numFmtId="17" fontId="20" fillId="0" borderId="0" xfId="0" applyNumberFormat="1" applyFont="1" applyFill="1" applyAlignment="1">
      <alignment horizontal="center"/>
    </xf>
    <xf numFmtId="0" fontId="20" fillId="0" borderId="15" xfId="0" applyFont="1" applyFill="1" applyBorder="1" applyAlignment="1">
      <alignment horizontal="center"/>
    </xf>
    <xf numFmtId="49" fontId="20" fillId="0" borderId="0" xfId="0" applyNumberFormat="1" applyFont="1" applyFill="1" applyAlignment="1">
      <alignment horizontal="center" vertical="top"/>
    </xf>
    <xf numFmtId="165" fontId="3" fillId="0" borderId="0" xfId="0" applyNumberFormat="1" applyFont="1" applyFill="1"/>
    <xf numFmtId="168" fontId="27" fillId="0" borderId="0" xfId="0" applyNumberFormat="1" applyFont="1" applyFill="1"/>
    <xf numFmtId="165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Alignment="1">
      <alignment horizontal="right"/>
    </xf>
    <xf numFmtId="49" fontId="1" fillId="0" borderId="23" xfId="0" applyNumberFormat="1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165" fontId="4" fillId="0" borderId="0" xfId="0" applyNumberFormat="1" applyFont="1" applyFill="1" applyAlignment="1">
      <alignment vertical="top" wrapText="1"/>
    </xf>
    <xf numFmtId="168" fontId="28" fillId="0" borderId="0" xfId="0" applyNumberFormat="1" applyFont="1" applyFill="1" applyAlignment="1">
      <alignment vertical="top" wrapText="1"/>
    </xf>
    <xf numFmtId="0" fontId="2" fillId="0" borderId="0" xfId="0" applyFont="1" applyFill="1" applyAlignment="1">
      <alignment vertical="top" wrapText="1"/>
    </xf>
    <xf numFmtId="165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5" fontId="4" fillId="0" borderId="27" xfId="0" applyNumberFormat="1" applyFont="1" applyFill="1" applyBorder="1" applyAlignment="1"/>
    <xf numFmtId="165" fontId="4" fillId="0" borderId="29" xfId="0" applyNumberFormat="1" applyFont="1" applyFill="1" applyBorder="1" applyAlignment="1"/>
    <xf numFmtId="165" fontId="4" fillId="0" borderId="0" xfId="0" applyNumberFormat="1" applyFont="1" applyFill="1" applyAlignment="1"/>
    <xf numFmtId="165" fontId="4" fillId="6" borderId="0" xfId="0" applyNumberFormat="1" applyFont="1" applyFill="1"/>
    <xf numFmtId="168" fontId="28" fillId="6" borderId="0" xfId="0" applyNumberFormat="1" applyFont="1" applyFill="1"/>
    <xf numFmtId="0" fontId="2" fillId="6" borderId="0" xfId="0" applyFont="1" applyFill="1"/>
    <xf numFmtId="165" fontId="4" fillId="9" borderId="0" xfId="0" applyNumberFormat="1" applyFont="1" applyFill="1"/>
    <xf numFmtId="0" fontId="2" fillId="9" borderId="0" xfId="0" applyFont="1" applyFill="1"/>
    <xf numFmtId="165" fontId="4" fillId="0" borderId="0" xfId="0" applyNumberFormat="1" applyFont="1" applyFill="1"/>
    <xf numFmtId="168" fontId="28" fillId="0" borderId="0" xfId="0" applyNumberFormat="1" applyFont="1" applyFill="1"/>
    <xf numFmtId="0" fontId="2" fillId="0" borderId="0" xfId="0" applyFont="1" applyFill="1"/>
    <xf numFmtId="165" fontId="2" fillId="0" borderId="0" xfId="0" applyNumberFormat="1" applyFont="1" applyFill="1"/>
    <xf numFmtId="0" fontId="4" fillId="9" borderId="11" xfId="0" applyFont="1" applyFill="1" applyBorder="1" applyAlignment="1">
      <alignment horizontal="center" wrapText="1"/>
    </xf>
    <xf numFmtId="165" fontId="4" fillId="0" borderId="0" xfId="0" applyNumberFormat="1" applyFont="1" applyFill="1" applyAlignment="1">
      <alignment horizontal="right"/>
    </xf>
    <xf numFmtId="0" fontId="4" fillId="9" borderId="0" xfId="0" applyFont="1" applyFill="1"/>
    <xf numFmtId="168" fontId="29" fillId="9" borderId="0" xfId="0" applyNumberFormat="1" applyFont="1" applyFill="1"/>
    <xf numFmtId="165" fontId="2" fillId="9" borderId="0" xfId="0" applyNumberFormat="1" applyFont="1" applyFill="1"/>
    <xf numFmtId="0" fontId="2" fillId="11" borderId="14" xfId="0" applyFont="1" applyFill="1" applyBorder="1" applyAlignment="1">
      <alignment horizontal="left" wrapText="1"/>
    </xf>
    <xf numFmtId="165" fontId="4" fillId="0" borderId="0" xfId="0" applyNumberFormat="1" applyFont="1" applyFill="1" applyAlignment="1">
      <alignment horizontal="right" wrapText="1"/>
    </xf>
    <xf numFmtId="168" fontId="28" fillId="9" borderId="0" xfId="0" applyNumberFormat="1" applyFont="1" applyFill="1"/>
    <xf numFmtId="0" fontId="4" fillId="13" borderId="0" xfId="0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5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10" fillId="0" borderId="11" xfId="0" applyFont="1" applyFill="1" applyBorder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right" vertical="center"/>
    </xf>
    <xf numFmtId="0" fontId="14" fillId="0" borderId="0" xfId="0" applyFont="1"/>
    <xf numFmtId="165" fontId="1" fillId="0" borderId="0" xfId="0" applyNumberFormat="1" applyFont="1" applyAlignment="1">
      <alignment horizontal="right"/>
    </xf>
    <xf numFmtId="4" fontId="35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horizontal="right"/>
    </xf>
    <xf numFmtId="165" fontId="36" fillId="0" borderId="0" xfId="0" applyNumberFormat="1" applyFont="1"/>
    <xf numFmtId="4" fontId="37" fillId="0" borderId="0" xfId="0" applyNumberFormat="1" applyFont="1" applyAlignment="1">
      <alignment horizontal="center" wrapText="1"/>
    </xf>
    <xf numFmtId="0" fontId="16" fillId="0" borderId="0" xfId="0" applyFont="1"/>
    <xf numFmtId="4" fontId="35" fillId="3" borderId="0" xfId="0" applyNumberFormat="1" applyFont="1" applyFill="1" applyBorder="1" applyAlignment="1">
      <alignment horizontal="center" wrapText="1"/>
    </xf>
    <xf numFmtId="4" fontId="35" fillId="0" borderId="0" xfId="0" applyNumberFormat="1" applyFont="1" applyAlignment="1">
      <alignment horizontal="center" wrapText="1"/>
    </xf>
    <xf numFmtId="0" fontId="2" fillId="0" borderId="0" xfId="0" applyFont="1"/>
    <xf numFmtId="0" fontId="1" fillId="4" borderId="11" xfId="0" applyFont="1" applyFill="1" applyBorder="1" applyAlignment="1">
      <alignment horizontal="center" vertical="center" wrapText="1"/>
    </xf>
    <xf numFmtId="167" fontId="7" fillId="0" borderId="21" xfId="0" applyNumberFormat="1" applyFont="1" applyBorder="1" applyAlignment="1">
      <alignment horizontal="center" vertical="center" wrapText="1"/>
    </xf>
    <xf numFmtId="167" fontId="7" fillId="0" borderId="11" xfId="0" applyNumberFormat="1" applyFont="1" applyBorder="1" applyAlignment="1">
      <alignment horizontal="center" vertical="center" wrapText="1"/>
    </xf>
    <xf numFmtId="165" fontId="38" fillId="0" borderId="0" xfId="0" applyNumberFormat="1" applyFont="1" applyBorder="1" applyAlignment="1">
      <alignment vertical="center" wrapText="1"/>
    </xf>
    <xf numFmtId="165" fontId="5" fillId="0" borderId="0" xfId="0" applyNumberFormat="1" applyFont="1" applyBorder="1"/>
    <xf numFmtId="0" fontId="3" fillId="4" borderId="11" xfId="0" applyFont="1" applyFill="1" applyBorder="1" applyAlignment="1">
      <alignment horizontal="justify" vertical="top" wrapText="1"/>
    </xf>
    <xf numFmtId="0" fontId="3" fillId="4" borderId="11" xfId="0" applyFont="1" applyFill="1" applyBorder="1" applyAlignment="1">
      <alignment vertical="top" wrapText="1"/>
    </xf>
    <xf numFmtId="165" fontId="3" fillId="4" borderId="11" xfId="0" applyNumberFormat="1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vertical="center" wrapText="1"/>
    </xf>
    <xf numFmtId="165" fontId="1" fillId="0" borderId="21" xfId="0" applyNumberFormat="1" applyFont="1" applyBorder="1" applyAlignment="1">
      <alignment vertical="center" wrapText="1"/>
    </xf>
    <xf numFmtId="165" fontId="5" fillId="0" borderId="11" xfId="0" applyNumberFormat="1" applyFont="1" applyBorder="1"/>
    <xf numFmtId="0" fontId="14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165" fontId="14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wrapText="1"/>
    </xf>
    <xf numFmtId="1" fontId="15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vertical="top" wrapText="1"/>
    </xf>
    <xf numFmtId="1" fontId="1" fillId="0" borderId="11" xfId="0" applyNumberFormat="1" applyFont="1" applyBorder="1" applyAlignment="1">
      <alignment horizontal="center" wrapText="1"/>
    </xf>
    <xf numFmtId="165" fontId="39" fillId="0" borderId="21" xfId="0" applyNumberFormat="1" applyFont="1" applyBorder="1" applyAlignment="1">
      <alignment vertical="center" wrapText="1"/>
    </xf>
    <xf numFmtId="165" fontId="14" fillId="0" borderId="0" xfId="0" applyNumberFormat="1" applyFont="1"/>
    <xf numFmtId="0" fontId="1" fillId="4" borderId="11" xfId="0" applyFont="1" applyFill="1" applyBorder="1" applyAlignment="1">
      <alignment horizontal="justify" vertical="top" wrapText="1"/>
    </xf>
    <xf numFmtId="0" fontId="1" fillId="4" borderId="11" xfId="0" applyFont="1" applyFill="1" applyBorder="1" applyAlignment="1">
      <alignment vertical="top" wrapText="1"/>
    </xf>
    <xf numFmtId="165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wrapText="1"/>
    </xf>
    <xf numFmtId="1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vertical="center" wrapText="1"/>
    </xf>
    <xf numFmtId="1" fontId="1" fillId="4" borderId="11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left" vertical="top" wrapText="1"/>
    </xf>
    <xf numFmtId="165" fontId="1" fillId="0" borderId="11" xfId="0" applyNumberFormat="1" applyFont="1" applyBorder="1" applyAlignment="1">
      <alignment horizontal="justify" vertical="top" wrapText="1"/>
    </xf>
    <xf numFmtId="0" fontId="14" fillId="0" borderId="11" xfId="0" applyFont="1" applyFill="1" applyBorder="1" applyAlignment="1">
      <alignment vertical="top" wrapText="1"/>
    </xf>
    <xf numFmtId="0" fontId="1" fillId="0" borderId="11" xfId="0" applyFont="1" applyFill="1" applyBorder="1" applyAlignment="1">
      <alignment horizontal="justify" vertical="top" wrapText="1"/>
    </xf>
    <xf numFmtId="165" fontId="1" fillId="0" borderId="11" xfId="0" applyNumberFormat="1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vertical="center" wrapText="1"/>
    </xf>
    <xf numFmtId="165" fontId="3" fillId="0" borderId="21" xfId="0" applyNumberFormat="1" applyFont="1" applyBorder="1" applyAlignment="1">
      <alignment horizontal="right" wrapText="1"/>
    </xf>
    <xf numFmtId="165" fontId="3" fillId="0" borderId="11" xfId="0" applyNumberFormat="1" applyFont="1" applyBorder="1" applyAlignment="1">
      <alignment wrapText="1"/>
    </xf>
    <xf numFmtId="165" fontId="1" fillId="0" borderId="11" xfId="0" applyNumberFormat="1" applyFont="1" applyBorder="1" applyAlignment="1">
      <alignment vertical="center" wrapText="1"/>
    </xf>
    <xf numFmtId="165" fontId="7" fillId="0" borderId="0" xfId="0" applyNumberFormat="1" applyFont="1" applyAlignment="1">
      <alignment horizontal="right"/>
    </xf>
    <xf numFmtId="165" fontId="40" fillId="0" borderId="11" xfId="0" applyNumberFormat="1" applyFont="1" applyBorder="1"/>
    <xf numFmtId="165" fontId="38" fillId="0" borderId="0" xfId="0" applyNumberFormat="1" applyFont="1" applyBorder="1" applyAlignment="1">
      <alignment horizontal="left" vertical="center" wrapText="1"/>
    </xf>
    <xf numFmtId="4" fontId="35" fillId="0" borderId="0" xfId="0" applyNumberFormat="1" applyFont="1" applyAlignment="1">
      <alignment horizontal="center" vertical="center" wrapText="1"/>
    </xf>
    <xf numFmtId="4" fontId="35" fillId="0" borderId="0" xfId="0" applyNumberFormat="1" applyFont="1" applyAlignment="1">
      <alignment horizontal="center" vertical="top" wrapText="1"/>
    </xf>
    <xf numFmtId="0" fontId="10" fillId="0" borderId="15" xfId="0" applyFont="1" applyBorder="1" applyAlignment="1">
      <alignment horizontal="center" vertical="center"/>
    </xf>
    <xf numFmtId="165" fontId="5" fillId="0" borderId="0" xfId="0" applyNumberFormat="1" applyFont="1" applyBorder="1" applyAlignment="1"/>
    <xf numFmtId="0" fontId="14" fillId="0" borderId="0" xfId="0" applyFont="1" applyAlignment="1"/>
    <xf numFmtId="0" fontId="3" fillId="4" borderId="11" xfId="0" applyFont="1" applyFill="1" applyBorder="1" applyAlignment="1">
      <alignment horizontal="justify" wrapText="1"/>
    </xf>
    <xf numFmtId="0" fontId="3" fillId="4" borderId="11" xfId="0" applyFont="1" applyFill="1" applyBorder="1" applyAlignment="1">
      <alignment wrapText="1"/>
    </xf>
    <xf numFmtId="165" fontId="3" fillId="4" borderId="11" xfId="0" applyNumberFormat="1" applyFont="1" applyFill="1" applyBorder="1" applyAlignment="1">
      <alignment wrapText="1"/>
    </xf>
    <xf numFmtId="165" fontId="1" fillId="0" borderId="21" xfId="0" applyNumberFormat="1" applyFont="1" applyBorder="1" applyAlignment="1">
      <alignment wrapText="1"/>
    </xf>
    <xf numFmtId="165" fontId="5" fillId="0" borderId="11" xfId="0" applyNumberFormat="1" applyFont="1" applyBorder="1" applyAlignment="1"/>
    <xf numFmtId="0" fontId="16" fillId="0" borderId="0" xfId="0" applyFont="1" applyAlignment="1"/>
    <xf numFmtId="0" fontId="14" fillId="0" borderId="11" xfId="0" applyFont="1" applyBorder="1" applyAlignment="1">
      <alignment wrapText="1"/>
    </xf>
    <xf numFmtId="0" fontId="1" fillId="0" borderId="11" xfId="0" applyFont="1" applyBorder="1" applyAlignment="1">
      <alignment wrapText="1"/>
    </xf>
    <xf numFmtId="165" fontId="39" fillId="0" borderId="21" xfId="0" applyNumberFormat="1" applyFont="1" applyBorder="1" applyAlignment="1">
      <alignment wrapText="1"/>
    </xf>
    <xf numFmtId="0" fontId="1" fillId="4" borderId="11" xfId="0" applyFont="1" applyFill="1" applyBorder="1" applyAlignment="1">
      <alignment horizontal="justify" wrapText="1"/>
    </xf>
    <xf numFmtId="0" fontId="1" fillId="4" borderId="11" xfId="0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wrapText="1"/>
    </xf>
    <xf numFmtId="0" fontId="1" fillId="0" borderId="11" xfId="0" applyFont="1" applyBorder="1" applyAlignment="1">
      <alignment horizontal="justify" wrapText="1"/>
    </xf>
    <xf numFmtId="0" fontId="1" fillId="0" borderId="11" xfId="0" applyFont="1" applyBorder="1" applyAlignment="1">
      <alignment horizontal="left" wrapText="1"/>
    </xf>
    <xf numFmtId="165" fontId="1" fillId="0" borderId="11" xfId="0" applyNumberFormat="1" applyFont="1" applyBorder="1" applyAlignment="1">
      <alignment horizontal="justify" wrapText="1"/>
    </xf>
    <xf numFmtId="0" fontId="14" fillId="0" borderId="11" xfId="0" applyFont="1" applyFill="1" applyBorder="1" applyAlignment="1">
      <alignment wrapText="1"/>
    </xf>
    <xf numFmtId="0" fontId="1" fillId="0" borderId="11" xfId="0" applyFont="1" applyFill="1" applyBorder="1" applyAlignment="1">
      <alignment horizontal="justify" wrapText="1"/>
    </xf>
    <xf numFmtId="165" fontId="40" fillId="0" borderId="11" xfId="0" applyNumberFormat="1" applyFont="1" applyBorder="1" applyAlignment="1"/>
    <xf numFmtId="0" fontId="2" fillId="0" borderId="0" xfId="0" applyFont="1" applyAlignment="1">
      <alignment horizontal="center" vertical="center" wrapText="1"/>
    </xf>
    <xf numFmtId="0" fontId="3" fillId="4" borderId="11" xfId="0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horizontal="right" wrapText="1"/>
    </xf>
    <xf numFmtId="0" fontId="1" fillId="0" borderId="11" xfId="0" applyFont="1" applyBorder="1" applyAlignment="1">
      <alignment horizontal="center" wrapText="1"/>
    </xf>
    <xf numFmtId="165" fontId="1" fillId="0" borderId="11" xfId="0" applyNumberFormat="1" applyFont="1" applyBorder="1" applyAlignment="1">
      <alignment horizontal="center" wrapText="1"/>
    </xf>
    <xf numFmtId="0" fontId="1" fillId="4" borderId="11" xfId="0" applyFont="1" applyFill="1" applyBorder="1" applyAlignment="1">
      <alignment horizontal="center" wrapText="1"/>
    </xf>
    <xf numFmtId="0" fontId="1" fillId="4" borderId="11" xfId="0" applyFont="1" applyFill="1" applyBorder="1" applyAlignment="1">
      <alignment horizontal="left" wrapText="1"/>
    </xf>
    <xf numFmtId="165" fontId="1" fillId="4" borderId="11" xfId="0" applyNumberFormat="1" applyFont="1" applyFill="1" applyBorder="1" applyAlignment="1">
      <alignment horizontal="right" wrapText="1"/>
    </xf>
    <xf numFmtId="49" fontId="1" fillId="0" borderId="11" xfId="0" applyNumberFormat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wrapText="1"/>
    </xf>
    <xf numFmtId="165" fontId="3" fillId="0" borderId="21" xfId="0" applyNumberFormat="1" applyFont="1" applyBorder="1" applyAlignment="1">
      <alignment wrapText="1"/>
    </xf>
    <xf numFmtId="0" fontId="41" fillId="4" borderId="11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" fillId="4" borderId="11" xfId="0" applyFont="1" applyFill="1" applyBorder="1" applyAlignment="1">
      <alignment horizontal="left" vertical="center" wrapText="1"/>
    </xf>
    <xf numFmtId="165" fontId="1" fillId="4" borderId="11" xfId="0" applyNumberFormat="1" applyFont="1" applyFill="1" applyBorder="1" applyAlignment="1">
      <alignment horizontal="center" vertical="center" wrapText="1"/>
    </xf>
    <xf numFmtId="165" fontId="1" fillId="4" borderId="11" xfId="0" applyNumberFormat="1" applyFont="1" applyFill="1" applyBorder="1" applyAlignment="1">
      <alignment horizontal="right" vertical="center" wrapText="1"/>
    </xf>
    <xf numFmtId="0" fontId="1" fillId="4" borderId="11" xfId="0" applyFont="1" applyFill="1" applyBorder="1" applyAlignment="1">
      <alignment horizontal="justify" vertical="center" wrapText="1"/>
    </xf>
    <xf numFmtId="49" fontId="1" fillId="0" borderId="11" xfId="0" applyNumberFormat="1" applyFont="1" applyBorder="1" applyAlignment="1">
      <alignment horizontal="justify" vertical="top" wrapText="1"/>
    </xf>
    <xf numFmtId="4" fontId="37" fillId="0" borderId="0" xfId="0" applyNumberFormat="1" applyFont="1" applyAlignment="1">
      <alignment horizontal="center" vertical="center" wrapText="1"/>
    </xf>
    <xf numFmtId="4" fontId="37" fillId="0" borderId="0" xfId="0" applyNumberFormat="1" applyFont="1" applyAlignment="1">
      <alignment horizontal="center" vertical="top" wrapText="1"/>
    </xf>
    <xf numFmtId="0" fontId="41" fillId="4" borderId="11" xfId="0" applyFont="1" applyFill="1" applyBorder="1" applyAlignment="1">
      <alignment horizontal="center" vertical="center" wrapText="1"/>
    </xf>
    <xf numFmtId="165" fontId="1" fillId="0" borderId="0" xfId="0" applyNumberFormat="1" applyFont="1" applyBorder="1" applyAlignment="1">
      <alignment vertical="center" wrapText="1"/>
    </xf>
    <xf numFmtId="165" fontId="39" fillId="0" borderId="0" xfId="0" applyNumberFormat="1" applyFont="1" applyBorder="1" applyAlignment="1">
      <alignment wrapText="1"/>
    </xf>
    <xf numFmtId="165" fontId="39" fillId="0" borderId="0" xfId="0" applyNumberFormat="1" applyFont="1" applyBorder="1" applyAlignment="1">
      <alignment vertical="center" wrapText="1"/>
    </xf>
    <xf numFmtId="165" fontId="3" fillId="0" borderId="0" xfId="0" applyNumberFormat="1" applyFont="1" applyBorder="1" applyAlignment="1">
      <alignment horizontal="right" wrapText="1"/>
    </xf>
    <xf numFmtId="165" fontId="3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/>
    </xf>
    <xf numFmtId="165" fontId="40" fillId="0" borderId="0" xfId="0" applyNumberFormat="1" applyFont="1" applyBorder="1"/>
    <xf numFmtId="165" fontId="1" fillId="0" borderId="0" xfId="0" applyNumberFormat="1" applyFont="1" applyBorder="1" applyAlignment="1">
      <alignment horizontal="right"/>
    </xf>
    <xf numFmtId="165" fontId="21" fillId="0" borderId="0" xfId="0" applyNumberFormat="1" applyFont="1" applyBorder="1"/>
    <xf numFmtId="0" fontId="19" fillId="0" borderId="0" xfId="0" applyFont="1" applyBorder="1" applyAlignment="1">
      <alignment horizontal="center" vertical="top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165" fontId="1" fillId="0" borderId="21" xfId="0" applyNumberFormat="1" applyFont="1" applyBorder="1" applyAlignment="1">
      <alignment horizontal="right"/>
    </xf>
    <xf numFmtId="165" fontId="1" fillId="0" borderId="11" xfId="0" applyNumberFormat="1" applyFont="1" applyBorder="1" applyAlignment="1">
      <alignment horizontal="right"/>
    </xf>
    <xf numFmtId="165" fontId="3" fillId="0" borderId="21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0" fontId="42" fillId="0" borderId="0" xfId="0" applyFont="1"/>
    <xf numFmtId="0" fontId="1" fillId="4" borderId="17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5" fillId="0" borderId="18" xfId="0" applyFont="1" applyFill="1" applyBorder="1" applyAlignment="1">
      <alignment wrapText="1"/>
    </xf>
    <xf numFmtId="165" fontId="5" fillId="0" borderId="4" xfId="0" applyNumberFormat="1" applyFont="1" applyBorder="1" applyAlignment="1">
      <alignment wrapText="1"/>
    </xf>
    <xf numFmtId="4" fontId="43" fillId="0" borderId="0" xfId="0" applyNumberFormat="1" applyFont="1"/>
    <xf numFmtId="0" fontId="14" fillId="4" borderId="18" xfId="0" applyFont="1" applyFill="1" applyBorder="1" applyAlignment="1">
      <alignment wrapText="1"/>
    </xf>
    <xf numFmtId="0" fontId="3" fillId="4" borderId="18" xfId="0" applyFont="1" applyFill="1" applyBorder="1" applyAlignment="1">
      <alignment horizontal="justify" vertical="top" wrapText="1"/>
    </xf>
    <xf numFmtId="0" fontId="3" fillId="4" borderId="18" xfId="0" applyFont="1" applyFill="1" applyBorder="1" applyAlignment="1">
      <alignment horizontal="center" wrapText="1"/>
    </xf>
    <xf numFmtId="0" fontId="44" fillId="0" borderId="0" xfId="0" applyFont="1"/>
    <xf numFmtId="0" fontId="0" fillId="0" borderId="0" xfId="0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8" xfId="0" applyFont="1" applyBorder="1" applyAlignment="1">
      <alignment horizontal="left" wrapText="1"/>
    </xf>
    <xf numFmtId="165" fontId="5" fillId="0" borderId="18" xfId="0" applyNumberFormat="1" applyFont="1" applyBorder="1" applyAlignment="1">
      <alignment horizontal="center" wrapText="1"/>
    </xf>
    <xf numFmtId="165" fontId="5" fillId="0" borderId="4" xfId="0" applyNumberFormat="1" applyFont="1" applyFill="1" applyBorder="1" applyAlignment="1">
      <alignment horizontal="right" wrapText="1"/>
    </xf>
    <xf numFmtId="165" fontId="5" fillId="0" borderId="4" xfId="0" applyNumberFormat="1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165" fontId="7" fillId="4" borderId="18" xfId="0" applyNumberFormat="1" applyFont="1" applyFill="1" applyBorder="1" applyAlignment="1">
      <alignment horizontal="center" wrapText="1"/>
    </xf>
    <xf numFmtId="165" fontId="7" fillId="4" borderId="4" xfId="0" applyNumberFormat="1" applyFont="1" applyFill="1" applyBorder="1" applyAlignment="1">
      <alignment wrapText="1"/>
    </xf>
    <xf numFmtId="0" fontId="45" fillId="0" borderId="0" xfId="0" applyFont="1"/>
    <xf numFmtId="0" fontId="0" fillId="0" borderId="18" xfId="0" applyBorder="1" applyAlignment="1">
      <alignment horizontal="center" wrapText="1"/>
    </xf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justify"/>
    </xf>
    <xf numFmtId="0" fontId="2" fillId="0" borderId="0" xfId="0" applyFont="1" applyFill="1" applyAlignment="1">
      <alignment horizontal="center" vertical="center"/>
    </xf>
    <xf numFmtId="0" fontId="1" fillId="4" borderId="17" xfId="0" applyFont="1" applyFill="1" applyBorder="1" applyAlignment="1">
      <alignment horizontal="center" wrapText="1"/>
    </xf>
    <xf numFmtId="0" fontId="1" fillId="4" borderId="18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165" fontId="37" fillId="0" borderId="0" xfId="0" applyNumberFormat="1" applyFont="1" applyAlignment="1">
      <alignment horizontal="center" wrapText="1"/>
    </xf>
    <xf numFmtId="4" fontId="46" fillId="0" borderId="0" xfId="0" applyNumberFormat="1" applyFont="1" applyFill="1"/>
    <xf numFmtId="165" fontId="35" fillId="0" borderId="0" xfId="0" applyNumberFormat="1" applyFont="1" applyAlignment="1">
      <alignment horizontal="center" wrapText="1"/>
    </xf>
    <xf numFmtId="0" fontId="4" fillId="0" borderId="0" xfId="0" applyFont="1" applyFill="1"/>
    <xf numFmtId="0" fontId="1" fillId="0" borderId="18" xfId="0" applyFont="1" applyFill="1" applyBorder="1" applyAlignment="1">
      <alignment horizontal="justify" vertical="top" wrapText="1"/>
    </xf>
    <xf numFmtId="0" fontId="5" fillId="0" borderId="18" xfId="0" applyFont="1" applyFill="1" applyBorder="1" applyAlignment="1">
      <alignment horizontal="center" vertical="center" wrapText="1"/>
    </xf>
    <xf numFmtId="165" fontId="5" fillId="0" borderId="11" xfId="0" applyNumberFormat="1" applyFont="1" applyFill="1" applyBorder="1" applyAlignment="1">
      <alignment wrapText="1"/>
    </xf>
    <xf numFmtId="165" fontId="3" fillId="0" borderId="0" xfId="0" applyNumberFormat="1" applyFont="1" applyFill="1"/>
    <xf numFmtId="0" fontId="3" fillId="4" borderId="18" xfId="0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justify" vertical="top" wrapText="1"/>
    </xf>
    <xf numFmtId="0" fontId="3" fillId="0" borderId="0" xfId="0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wrapText="1"/>
    </xf>
    <xf numFmtId="167" fontId="1" fillId="0" borderId="0" xfId="0" applyNumberFormat="1" applyFont="1" applyFill="1" applyBorder="1" applyAlignment="1">
      <alignment horizontal="right"/>
    </xf>
    <xf numFmtId="165" fontId="1" fillId="3" borderId="0" xfId="0" applyNumberFormat="1" applyFont="1" applyFill="1" applyBorder="1" applyAlignment="1"/>
    <xf numFmtId="165" fontId="5" fillId="0" borderId="0" xfId="0" applyNumberFormat="1" applyFont="1" applyBorder="1" applyAlignment="1">
      <alignment wrapText="1"/>
    </xf>
    <xf numFmtId="165" fontId="8" fillId="0" borderId="0" xfId="0" applyNumberFormat="1" applyFont="1"/>
    <xf numFmtId="165" fontId="5" fillId="0" borderId="0" xfId="0" applyNumberFormat="1" applyFont="1"/>
    <xf numFmtId="165" fontId="1" fillId="0" borderId="0" xfId="0" applyNumberFormat="1" applyFont="1" applyFill="1" applyAlignment="1">
      <alignment horizontal="center" vertical="center"/>
    </xf>
    <xf numFmtId="4" fontId="47" fillId="0" borderId="0" xfId="0" applyNumberFormat="1" applyFont="1" applyFill="1"/>
    <xf numFmtId="0" fontId="2" fillId="15" borderId="0" xfId="0" applyFont="1" applyFill="1"/>
    <xf numFmtId="4" fontId="2" fillId="0" borderId="0" xfId="0" applyNumberFormat="1" applyFont="1" applyFill="1"/>
    <xf numFmtId="0" fontId="5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justify" vertical="top" wrapText="1"/>
    </xf>
    <xf numFmtId="0" fontId="48" fillId="4" borderId="18" xfId="0" applyFont="1" applyFill="1" applyBorder="1" applyAlignment="1">
      <alignment horizontal="center" vertical="center" wrapText="1"/>
    </xf>
    <xf numFmtId="0" fontId="48" fillId="4" borderId="11" xfId="0" applyFont="1" applyFill="1" applyBorder="1" applyAlignment="1">
      <alignment horizontal="center" wrapText="1"/>
    </xf>
    <xf numFmtId="0" fontId="48" fillId="0" borderId="0" xfId="0" applyFont="1"/>
    <xf numFmtId="0" fontId="5" fillId="0" borderId="18" xfId="0" applyFont="1" applyBorder="1" applyAlignment="1">
      <alignment wrapText="1"/>
    </xf>
    <xf numFmtId="4" fontId="5" fillId="0" borderId="18" xfId="0" applyNumberFormat="1" applyFont="1" applyBorder="1" applyAlignment="1">
      <alignment wrapText="1"/>
    </xf>
    <xf numFmtId="4" fontId="5" fillId="0" borderId="11" xfId="0" applyNumberFormat="1" applyFont="1" applyBorder="1"/>
    <xf numFmtId="0" fontId="5" fillId="0" borderId="18" xfId="0" applyFont="1" applyBorder="1" applyAlignment="1">
      <alignment vertical="top" wrapText="1"/>
    </xf>
    <xf numFmtId="0" fontId="5" fillId="0" borderId="11" xfId="0" applyFont="1" applyBorder="1"/>
    <xf numFmtId="0" fontId="7" fillId="4" borderId="18" xfId="0" applyFont="1" applyFill="1" applyBorder="1" applyAlignment="1">
      <alignment horizontal="center" vertical="center" wrapText="1"/>
    </xf>
    <xf numFmtId="4" fontId="7" fillId="4" borderId="18" xfId="0" applyNumberFormat="1" applyFont="1" applyFill="1" applyBorder="1" applyAlignment="1">
      <alignment horizontal="right" vertical="center" wrapText="1"/>
    </xf>
    <xf numFmtId="2" fontId="7" fillId="0" borderId="0" xfId="0" applyNumberFormat="1" applyFont="1"/>
    <xf numFmtId="0" fontId="7" fillId="0" borderId="0" xfId="0" applyFont="1"/>
    <xf numFmtId="0" fontId="10" fillId="0" borderId="0" xfId="0" applyFont="1" applyBorder="1" applyAlignment="1">
      <alignment horizontal="left" vertical="center"/>
    </xf>
    <xf numFmtId="0" fontId="2" fillId="0" borderId="0" xfId="0" applyFont="1" applyFill="1" applyBorder="1"/>
    <xf numFmtId="0" fontId="14" fillId="0" borderId="0" xfId="0" applyFont="1" applyBorder="1"/>
    <xf numFmtId="167" fontId="1" fillId="0" borderId="0" xfId="0" applyNumberFormat="1" applyFont="1" applyAlignment="1">
      <alignment horizontal="right"/>
    </xf>
    <xf numFmtId="4" fontId="1" fillId="0" borderId="0" xfId="0" applyNumberFormat="1" applyFont="1"/>
    <xf numFmtId="0" fontId="1" fillId="0" borderId="0" xfId="0" applyFont="1" applyAlignment="1">
      <alignment horizontal="justify"/>
    </xf>
    <xf numFmtId="0" fontId="1" fillId="4" borderId="3" xfId="0" applyFont="1" applyFill="1" applyBorder="1" applyAlignment="1">
      <alignment horizontal="center" vertical="center" wrapText="1"/>
    </xf>
    <xf numFmtId="167" fontId="3" fillId="0" borderId="11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4" borderId="18" xfId="0" applyFont="1" applyFill="1" applyBorder="1" applyAlignment="1">
      <alignment horizontal="justify" wrapText="1"/>
    </xf>
    <xf numFmtId="0" fontId="3" fillId="4" borderId="18" xfId="0" applyFont="1" applyFill="1" applyBorder="1" applyAlignment="1">
      <alignment horizontal="right" vertical="center" wrapText="1"/>
    </xf>
    <xf numFmtId="4" fontId="3" fillId="4" borderId="4" xfId="0" applyNumberFormat="1" applyFont="1" applyFill="1" applyBorder="1" applyAlignment="1">
      <alignment horizontal="center" vertical="center" wrapText="1"/>
    </xf>
    <xf numFmtId="167" fontId="1" fillId="0" borderId="11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0" fontId="14" fillId="0" borderId="18" xfId="0" applyFont="1" applyBorder="1" applyAlignment="1">
      <alignment wrapText="1"/>
    </xf>
    <xf numFmtId="4" fontId="1" fillId="0" borderId="18" xfId="0" applyNumberFormat="1" applyFont="1" applyBorder="1" applyAlignment="1">
      <alignment horizontal="right" vertical="center" wrapText="1"/>
    </xf>
    <xf numFmtId="10" fontId="1" fillId="0" borderId="18" xfId="0" applyNumberFormat="1" applyFont="1" applyBorder="1" applyAlignment="1">
      <alignment horizontal="right" vertical="center" wrapText="1"/>
    </xf>
    <xf numFmtId="0" fontId="14" fillId="0" borderId="18" xfId="0" applyFont="1" applyBorder="1" applyAlignment="1">
      <alignment vertical="top" wrapText="1"/>
    </xf>
    <xf numFmtId="4" fontId="21" fillId="0" borderId="0" xfId="0" applyNumberFormat="1" applyFont="1"/>
    <xf numFmtId="0" fontId="1" fillId="0" borderId="0" xfId="0" applyFont="1" applyBorder="1" applyAlignment="1">
      <alignment wrapText="1"/>
    </xf>
    <xf numFmtId="0" fontId="1" fillId="0" borderId="0" xfId="0" applyFont="1" applyBorder="1" applyAlignment="1"/>
    <xf numFmtId="0" fontId="15" fillId="4" borderId="1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justify" vertical="center" wrapText="1"/>
    </xf>
    <xf numFmtId="4" fontId="3" fillId="4" borderId="4" xfId="0" applyNumberFormat="1" applyFont="1" applyFill="1" applyBorder="1" applyAlignment="1">
      <alignment vertical="center" wrapText="1"/>
    </xf>
    <xf numFmtId="4" fontId="1" fillId="0" borderId="18" xfId="0" applyNumberFormat="1" applyFont="1" applyBorder="1" applyAlignment="1">
      <alignment wrapText="1"/>
    </xf>
    <xf numFmtId="3" fontId="1" fillId="0" borderId="18" xfId="0" applyNumberFormat="1" applyFont="1" applyBorder="1" applyAlignment="1">
      <alignment wrapText="1"/>
    </xf>
    <xf numFmtId="169" fontId="1" fillId="0" borderId="18" xfId="0" applyNumberFormat="1" applyFont="1" applyBorder="1" applyAlignment="1">
      <alignment wrapText="1"/>
    </xf>
    <xf numFmtId="3" fontId="1" fillId="0" borderId="4" xfId="0" applyNumberFormat="1" applyFont="1" applyBorder="1" applyAlignment="1">
      <alignment wrapText="1"/>
    </xf>
    <xf numFmtId="0" fontId="5" fillId="0" borderId="0" xfId="0" applyFont="1"/>
    <xf numFmtId="167" fontId="5" fillId="0" borderId="0" xfId="0" applyNumberFormat="1" applyFont="1" applyAlignment="1">
      <alignment horizontal="right"/>
    </xf>
    <xf numFmtId="0" fontId="12" fillId="0" borderId="0" xfId="0" applyFont="1"/>
    <xf numFmtId="165" fontId="2" fillId="0" borderId="0" xfId="0" applyNumberFormat="1" applyFont="1" applyFill="1"/>
    <xf numFmtId="0" fontId="5" fillId="0" borderId="0" xfId="0" applyFont="1" applyAlignment="1">
      <alignment horizontal="justify"/>
    </xf>
    <xf numFmtId="0" fontId="5" fillId="4" borderId="3" xfId="0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/>
    </xf>
    <xf numFmtId="0" fontId="5" fillId="4" borderId="18" xfId="0" applyFont="1" applyFill="1" applyBorder="1" applyAlignment="1">
      <alignment horizontal="center" vertical="center" wrapText="1"/>
    </xf>
    <xf numFmtId="167" fontId="7" fillId="0" borderId="11" xfId="0" applyNumberFormat="1" applyFont="1" applyBorder="1" applyAlignment="1">
      <alignment horizontal="right" vertical="center"/>
    </xf>
    <xf numFmtId="0" fontId="49" fillId="0" borderId="0" xfId="0" applyFont="1" applyAlignment="1">
      <alignment horizontal="center" vertical="center"/>
    </xf>
    <xf numFmtId="165" fontId="38" fillId="0" borderId="0" xfId="0" applyNumberFormat="1" applyFont="1" applyBorder="1" applyAlignment="1">
      <alignment vertical="center"/>
    </xf>
    <xf numFmtId="167" fontId="7" fillId="0" borderId="0" xfId="0" applyNumberFormat="1" applyFont="1" applyBorder="1" applyAlignment="1">
      <alignment horizontal="right"/>
    </xf>
    <xf numFmtId="0" fontId="7" fillId="0" borderId="18" xfId="0" applyFont="1" applyBorder="1" applyAlignment="1">
      <alignment horizontal="left" wrapText="1"/>
    </xf>
    <xf numFmtId="9" fontId="5" fillId="0" borderId="18" xfId="0" applyNumberFormat="1" applyFont="1" applyBorder="1" applyAlignment="1">
      <alignment horizontal="left" vertical="top" wrapText="1"/>
    </xf>
    <xf numFmtId="4" fontId="5" fillId="0" borderId="18" xfId="0" applyNumberFormat="1" applyFont="1" applyBorder="1" applyAlignment="1">
      <alignment horizontal="center" vertical="center" wrapText="1"/>
    </xf>
    <xf numFmtId="165" fontId="7" fillId="0" borderId="18" xfId="0" applyNumberFormat="1" applyFont="1" applyBorder="1" applyAlignment="1">
      <alignment wrapText="1"/>
    </xf>
    <xf numFmtId="165" fontId="5" fillId="0" borderId="18" xfId="0" applyNumberFormat="1" applyFont="1" applyBorder="1" applyAlignment="1">
      <alignment horizontal="center" wrapText="1"/>
    </xf>
    <xf numFmtId="165" fontId="5" fillId="0" borderId="11" xfId="0" applyNumberFormat="1" applyFont="1" applyBorder="1" applyAlignment="1">
      <alignment horizontal="right"/>
    </xf>
    <xf numFmtId="0" fontId="7" fillId="0" borderId="0" xfId="0" applyFont="1"/>
    <xf numFmtId="165" fontId="7" fillId="0" borderId="0" xfId="0" applyNumberFormat="1" applyFont="1"/>
    <xf numFmtId="9" fontId="5" fillId="0" borderId="18" xfId="0" applyNumberFormat="1" applyFont="1" applyBorder="1" applyAlignment="1">
      <alignment horizontal="left" vertical="top" wrapText="1"/>
    </xf>
    <xf numFmtId="165" fontId="7" fillId="0" borderId="18" xfId="0" applyNumberFormat="1" applyFont="1" applyBorder="1" applyAlignment="1">
      <alignment horizontal="center" wrapText="1"/>
    </xf>
    <xf numFmtId="165" fontId="7" fillId="0" borderId="11" xfId="0" applyNumberFormat="1" applyFont="1" applyBorder="1" applyAlignment="1">
      <alignment horizontal="right"/>
    </xf>
    <xf numFmtId="0" fontId="7" fillId="4" borderId="18" xfId="0" applyFont="1" applyFill="1" applyBorder="1" applyAlignment="1">
      <alignment wrapText="1"/>
    </xf>
    <xf numFmtId="0" fontId="7" fillId="4" borderId="18" xfId="0" applyFont="1" applyFill="1" applyBorder="1" applyAlignment="1">
      <alignment horizontal="justify" vertical="top" wrapText="1"/>
    </xf>
    <xf numFmtId="4" fontId="7" fillId="4" borderId="18" xfId="0" applyNumberFormat="1" applyFont="1" applyFill="1" applyBorder="1" applyAlignment="1">
      <alignment horizontal="center" vertical="center" wrapText="1"/>
    </xf>
    <xf numFmtId="165" fontId="7" fillId="4" borderId="18" xfId="0" applyNumberFormat="1" applyFont="1" applyFill="1" applyBorder="1" applyAlignment="1">
      <alignment horizontal="center" vertical="center" wrapText="1"/>
    </xf>
    <xf numFmtId="165" fontId="3" fillId="4" borderId="18" xfId="0" applyNumberFormat="1" applyFont="1" applyFill="1" applyBorder="1" applyAlignment="1">
      <alignment horizontal="center" wrapText="1"/>
    </xf>
    <xf numFmtId="0" fontId="45" fillId="0" borderId="0" xfId="0" applyFont="1"/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justify" vertical="top" wrapText="1"/>
    </xf>
    <xf numFmtId="4" fontId="7" fillId="0" borderId="0" xfId="0" applyNumberFormat="1" applyFont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wrapText="1"/>
    </xf>
    <xf numFmtId="165" fontId="4" fillId="0" borderId="0" xfId="0" applyNumberFormat="1" applyFont="1" applyFill="1"/>
    <xf numFmtId="0" fontId="12" fillId="0" borderId="0" xfId="0" applyFont="1"/>
    <xf numFmtId="0" fontId="50" fillId="0" borderId="0" xfId="0" applyFont="1"/>
    <xf numFmtId="167" fontId="51" fillId="0" borderId="0" xfId="0" applyNumberFormat="1" applyFont="1" applyAlignment="1">
      <alignment horizontal="right"/>
    </xf>
    <xf numFmtId="4" fontId="47" fillId="0" borderId="0" xfId="0" applyNumberFormat="1" applyFont="1"/>
    <xf numFmtId="0" fontId="20" fillId="0" borderId="0" xfId="0" applyFont="1" applyAlignment="1">
      <alignment horizontal="right" vertical="center" wrapText="1"/>
    </xf>
    <xf numFmtId="165" fontId="15" fillId="3" borderId="0" xfId="0" applyNumberFormat="1" applyFont="1" applyFill="1" applyBorder="1" applyAlignment="1"/>
    <xf numFmtId="0" fontId="15" fillId="3" borderId="0" xfId="0" applyNumberFormat="1" applyFont="1" applyFill="1" applyBorder="1" applyAlignment="1"/>
    <xf numFmtId="4" fontId="52" fillId="0" borderId="0" xfId="0" applyNumberFormat="1" applyFont="1"/>
    <xf numFmtId="0" fontId="6" fillId="0" borderId="0" xfId="0" applyFont="1"/>
    <xf numFmtId="4" fontId="53" fillId="0" borderId="0" xfId="0" applyNumberFormat="1" applyFont="1"/>
    <xf numFmtId="165" fontId="22" fillId="0" borderId="0" xfId="0" applyNumberFormat="1" applyFont="1" applyBorder="1" applyAlignment="1">
      <alignment wrapText="1"/>
    </xf>
    <xf numFmtId="0" fontId="22" fillId="0" borderId="0" xfId="0" applyFont="1" applyBorder="1" applyAlignment="1">
      <alignment wrapText="1"/>
    </xf>
    <xf numFmtId="165" fontId="38" fillId="0" borderId="0" xfId="0" applyNumberFormat="1" applyFont="1" applyBorder="1" applyAlignment="1"/>
    <xf numFmtId="0" fontId="5" fillId="4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right"/>
    </xf>
    <xf numFmtId="4" fontId="22" fillId="0" borderId="0" xfId="0" applyNumberFormat="1" applyFont="1"/>
    <xf numFmtId="49" fontId="5" fillId="0" borderId="18" xfId="0" applyNumberFormat="1" applyFont="1" applyBorder="1" applyAlignment="1">
      <alignment horizontal="center" wrapText="1"/>
    </xf>
    <xf numFmtId="0" fontId="1" fillId="0" borderId="18" xfId="0" applyFont="1" applyBorder="1" applyAlignment="1">
      <alignment horizontal="justify" vertical="top"/>
    </xf>
    <xf numFmtId="165" fontId="5" fillId="0" borderId="19" xfId="0" applyNumberFormat="1" applyFont="1" applyFill="1" applyBorder="1"/>
    <xf numFmtId="165" fontId="54" fillId="0" borderId="11" xfId="0" applyNumberFormat="1" applyFont="1" applyBorder="1"/>
    <xf numFmtId="165" fontId="5" fillId="0" borderId="11" xfId="0" applyNumberFormat="1" applyFont="1" applyBorder="1" applyAlignment="1">
      <alignment horizontal="right" indent="3"/>
    </xf>
    <xf numFmtId="4" fontId="21" fillId="12" borderId="0" xfId="0" applyNumberFormat="1" applyFont="1" applyFill="1"/>
    <xf numFmtId="165" fontId="5" fillId="0" borderId="19" xfId="0" applyNumberFormat="1" applyFont="1" applyBorder="1"/>
    <xf numFmtId="49" fontId="7" fillId="4" borderId="18" xfId="0" applyNumberFormat="1" applyFont="1" applyFill="1" applyBorder="1" applyAlignment="1">
      <alignment wrapText="1"/>
    </xf>
    <xf numFmtId="4" fontId="7" fillId="4" borderId="4" xfId="0" applyNumberFormat="1" applyFont="1" applyFill="1" applyBorder="1" applyAlignment="1">
      <alignment horizontal="right" vertical="center" wrapText="1"/>
    </xf>
    <xf numFmtId="2" fontId="7" fillId="0" borderId="11" xfId="0" applyNumberFormat="1" applyFont="1" applyBorder="1"/>
    <xf numFmtId="4" fontId="7" fillId="0" borderId="0" xfId="0" applyNumberFormat="1" applyFont="1"/>
    <xf numFmtId="0" fontId="5" fillId="0" borderId="0" xfId="0" applyFont="1" applyAlignment="1">
      <alignment wrapText="1"/>
    </xf>
    <xf numFmtId="0" fontId="55" fillId="0" borderId="0" xfId="0" applyFont="1"/>
    <xf numFmtId="0" fontId="5" fillId="0" borderId="18" xfId="0" applyNumberFormat="1" applyFont="1" applyBorder="1" applyAlignment="1">
      <alignment wrapText="1"/>
    </xf>
    <xf numFmtId="164" fontId="5" fillId="0" borderId="19" xfId="0" applyNumberFormat="1" applyFont="1" applyBorder="1"/>
    <xf numFmtId="2" fontId="54" fillId="0" borderId="11" xfId="0" applyNumberFormat="1" applyFont="1" applyBorder="1"/>
    <xf numFmtId="164" fontId="5" fillId="0" borderId="11" xfId="0" applyNumberFormat="1" applyFont="1" applyBorder="1" applyAlignment="1">
      <alignment horizontal="left" indent="3"/>
    </xf>
    <xf numFmtId="0" fontId="36" fillId="0" borderId="0" xfId="0" applyFont="1"/>
    <xf numFmtId="4" fontId="1" fillId="3" borderId="0" xfId="0" applyNumberFormat="1" applyFont="1" applyFill="1" applyBorder="1" applyAlignment="1"/>
    <xf numFmtId="4" fontId="5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horizontal="left"/>
    </xf>
    <xf numFmtId="4" fontId="5" fillId="0" borderId="0" xfId="0" applyNumberFormat="1" applyFont="1" applyBorder="1" applyAlignment="1"/>
    <xf numFmtId="0" fontId="22" fillId="4" borderId="11" xfId="0" applyFont="1" applyFill="1" applyBorder="1" applyAlignment="1">
      <alignment horizontal="center" wrapText="1"/>
    </xf>
    <xf numFmtId="4" fontId="5" fillId="0" borderId="11" xfId="0" applyNumberFormat="1" applyFont="1" applyBorder="1" applyAlignment="1">
      <alignment horizontal="right"/>
    </xf>
    <xf numFmtId="0" fontId="51" fillId="0" borderId="0" xfId="0" applyFont="1"/>
    <xf numFmtId="4" fontId="56" fillId="0" borderId="0" xfId="0" applyNumberFormat="1" applyFont="1" applyAlignment="1">
      <alignment horizontal="center" wrapText="1"/>
    </xf>
    <xf numFmtId="165" fontId="13" fillId="0" borderId="0" xfId="0" applyNumberFormat="1" applyFont="1"/>
    <xf numFmtId="165" fontId="0" fillId="0" borderId="0" xfId="0" applyNumberFormat="1"/>
    <xf numFmtId="0" fontId="57" fillId="0" borderId="0" xfId="0" applyFont="1" applyAlignment="1">
      <alignment horizontal="center" wrapText="1"/>
    </xf>
    <xf numFmtId="165" fontId="58" fillId="0" borderId="0" xfId="0" applyNumberFormat="1" applyFont="1"/>
    <xf numFmtId="4" fontId="56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Border="1" applyAlignment="1">
      <alignment horizontal="left"/>
    </xf>
    <xf numFmtId="4" fontId="56" fillId="0" borderId="0" xfId="0" applyNumberFormat="1" applyFont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165" fontId="48" fillId="0" borderId="0" xfId="0" applyNumberFormat="1" applyFont="1"/>
    <xf numFmtId="167" fontId="7" fillId="0" borderId="11" xfId="0" applyNumberFormat="1" applyFont="1" applyBorder="1" applyAlignment="1">
      <alignment horizontal="right"/>
    </xf>
    <xf numFmtId="0" fontId="5" fillId="0" borderId="11" xfId="0" applyFont="1" applyBorder="1" applyAlignment="1">
      <alignment horizontal="right" wrapText="1"/>
    </xf>
    <xf numFmtId="0" fontId="5" fillId="0" borderId="11" xfId="0" applyFont="1" applyBorder="1" applyAlignment="1">
      <alignment horizontal="justify" vertical="center" wrapText="1"/>
    </xf>
    <xf numFmtId="170" fontId="5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/>
    </xf>
    <xf numFmtId="165" fontId="48" fillId="0" borderId="11" xfId="0" applyNumberFormat="1" applyFont="1" applyBorder="1"/>
    <xf numFmtId="4" fontId="20" fillId="0" borderId="0" xfId="0" applyNumberFormat="1" applyFont="1" applyFill="1" applyBorder="1" applyAlignment="1">
      <alignment horizontal="center"/>
    </xf>
    <xf numFmtId="165" fontId="1" fillId="0" borderId="0" xfId="0" applyNumberFormat="1" applyFont="1"/>
    <xf numFmtId="0" fontId="5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justify" vertical="top" wrapText="1"/>
    </xf>
    <xf numFmtId="165" fontId="7" fillId="4" borderId="11" xfId="0" applyNumberFormat="1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wrapText="1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/>
    </xf>
    <xf numFmtId="4" fontId="0" fillId="0" borderId="0" xfId="0" applyNumberFormat="1"/>
    <xf numFmtId="4" fontId="56" fillId="0" borderId="0" xfId="0" applyNumberFormat="1" applyFont="1" applyAlignment="1">
      <alignment horizontal="center" vertical="center" wrapText="1"/>
    </xf>
    <xf numFmtId="4" fontId="56" fillId="0" borderId="0" xfId="0" applyNumberFormat="1" applyFont="1" applyAlignment="1">
      <alignment horizontal="center" vertical="top" wrapText="1"/>
    </xf>
    <xf numFmtId="0" fontId="15" fillId="0" borderId="11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top" wrapText="1"/>
    </xf>
    <xf numFmtId="165" fontId="15" fillId="0" borderId="11" xfId="0" applyNumberFormat="1" applyFont="1" applyBorder="1" applyAlignment="1">
      <alignment horizontal="center" wrapText="1"/>
    </xf>
    <xf numFmtId="0" fontId="15" fillId="0" borderId="11" xfId="0" applyFont="1" applyBorder="1" applyAlignment="1">
      <alignment vertical="top" wrapText="1"/>
    </xf>
    <xf numFmtId="0" fontId="41" fillId="4" borderId="11" xfId="0" applyFont="1" applyFill="1" applyBorder="1" applyAlignment="1">
      <alignment vertical="top" wrapText="1"/>
    </xf>
    <xf numFmtId="4" fontId="14" fillId="0" borderId="0" xfId="0" applyNumberFormat="1" applyFont="1"/>
    <xf numFmtId="165" fontId="3" fillId="0" borderId="0" xfId="0" applyNumberFormat="1" applyFont="1"/>
    <xf numFmtId="165" fontId="1" fillId="0" borderId="0" xfId="0" applyNumberFormat="1" applyFont="1"/>
    <xf numFmtId="165" fontId="21" fillId="0" borderId="0" xfId="0" applyNumberFormat="1" applyFont="1" applyAlignment="1">
      <alignment horizontal="center"/>
    </xf>
    <xf numFmtId="167" fontId="7" fillId="0" borderId="21" xfId="0" applyNumberFormat="1" applyFont="1" applyBorder="1" applyAlignment="1">
      <alignment horizontal="center" vertical="center"/>
    </xf>
    <xf numFmtId="167" fontId="7" fillId="0" borderId="11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right"/>
    </xf>
    <xf numFmtId="170" fontId="1" fillId="4" borderId="11" xfId="0" applyNumberFormat="1" applyFont="1" applyFill="1" applyBorder="1" applyAlignment="1">
      <alignment horizontal="center" vertical="center" wrapText="1"/>
    </xf>
    <xf numFmtId="170" fontId="15" fillId="0" borderId="11" xfId="0" applyNumberFormat="1" applyFont="1" applyBorder="1" applyAlignment="1">
      <alignment horizontal="center" wrapText="1"/>
    </xf>
    <xf numFmtId="170" fontId="3" fillId="4" borderId="11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165" fontId="37" fillId="0" borderId="11" xfId="0" applyNumberFormat="1" applyFont="1" applyBorder="1" applyAlignment="1">
      <alignment wrapText="1"/>
    </xf>
    <xf numFmtId="0" fontId="10" fillId="0" borderId="0" xfId="0" applyFont="1" applyAlignment="1">
      <alignment horizontal="center" vertical="top"/>
    </xf>
    <xf numFmtId="0" fontId="59" fillId="0" borderId="0" xfId="0" applyFont="1"/>
    <xf numFmtId="165" fontId="21" fillId="0" borderId="0" xfId="0" applyNumberFormat="1" applyFont="1" applyAlignment="1">
      <alignment horizontal="right"/>
    </xf>
    <xf numFmtId="0" fontId="1" fillId="4" borderId="35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vertical="center"/>
    </xf>
    <xf numFmtId="0" fontId="15" fillId="0" borderId="11" xfId="0" applyFont="1" applyBorder="1" applyAlignment="1">
      <alignment horizontal="center" wrapText="1"/>
    </xf>
    <xf numFmtId="170" fontId="1" fillId="0" borderId="11" xfId="0" applyNumberFormat="1" applyFont="1" applyBorder="1" applyAlignment="1">
      <alignment horizontal="center" wrapText="1"/>
    </xf>
    <xf numFmtId="165" fontId="54" fillId="0" borderId="11" xfId="0" applyNumberFormat="1" applyFont="1" applyBorder="1" applyAlignment="1">
      <alignment horizontal="right"/>
    </xf>
    <xf numFmtId="49" fontId="1" fillId="0" borderId="11" xfId="0" applyNumberFormat="1" applyFont="1" applyBorder="1" applyAlignment="1">
      <alignment horizontal="left" vertical="top" wrapText="1"/>
    </xf>
    <xf numFmtId="0" fontId="15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vertical="center" wrapText="1"/>
    </xf>
    <xf numFmtId="165" fontId="1" fillId="0" borderId="18" xfId="0" applyNumberFormat="1" applyFont="1" applyBorder="1" applyAlignment="1">
      <alignment horizontal="justify" vertical="top" wrapText="1"/>
    </xf>
    <xf numFmtId="165" fontId="3" fillId="5" borderId="11" xfId="0" applyNumberFormat="1" applyFont="1" applyFill="1" applyBorder="1" applyAlignment="1">
      <alignment horizontal="right" vertical="center" wrapText="1"/>
    </xf>
    <xf numFmtId="165" fontId="37" fillId="5" borderId="11" xfId="0" applyNumberFormat="1" applyFont="1" applyFill="1" applyBorder="1" applyAlignment="1">
      <alignment horizontal="right" vertical="center" wrapText="1"/>
    </xf>
    <xf numFmtId="165" fontId="5" fillId="0" borderId="0" xfId="0" applyNumberFormat="1" applyFont="1" applyAlignment="1">
      <alignment horizontal="right"/>
    </xf>
    <xf numFmtId="0" fontId="4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right" vertical="center" wrapText="1"/>
    </xf>
    <xf numFmtId="170" fontId="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165" fontId="60" fillId="0" borderId="0" xfId="0" applyNumberFormat="1" applyFont="1" applyAlignment="1">
      <alignment horizontal="right"/>
    </xf>
    <xf numFmtId="165" fontId="10" fillId="0" borderId="0" xfId="0" applyNumberFormat="1" applyFont="1"/>
    <xf numFmtId="165" fontId="60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65" fontId="37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vertical="center"/>
    </xf>
    <xf numFmtId="165" fontId="37" fillId="0" borderId="0" xfId="0" applyNumberFormat="1" applyFont="1" applyAlignment="1">
      <alignment horizontal="center" vertical="center" wrapText="1"/>
    </xf>
    <xf numFmtId="165" fontId="3" fillId="0" borderId="0" xfId="0" applyNumberFormat="1" applyFont="1" applyBorder="1" applyAlignment="1">
      <alignment horizontal="right"/>
    </xf>
    <xf numFmtId="0" fontId="14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justify" vertical="top" wrapText="1"/>
    </xf>
    <xf numFmtId="0" fontId="3" fillId="4" borderId="3" xfId="0" applyFont="1" applyFill="1" applyBorder="1" applyAlignment="1">
      <alignment horizontal="center" wrapText="1"/>
    </xf>
    <xf numFmtId="165" fontId="3" fillId="4" borderId="36" xfId="0" applyNumberFormat="1" applyFont="1" applyFill="1" applyBorder="1" applyAlignment="1">
      <alignment horizontal="right" vertical="center" wrapText="1"/>
    </xf>
    <xf numFmtId="0" fontId="5" fillId="0" borderId="17" xfId="0" applyFont="1" applyBorder="1" applyAlignment="1">
      <alignment horizontal="center" wrapText="1"/>
    </xf>
    <xf numFmtId="0" fontId="5" fillId="0" borderId="17" xfId="0" applyFont="1" applyFill="1" applyBorder="1" applyAlignment="1">
      <alignment wrapText="1"/>
    </xf>
    <xf numFmtId="165" fontId="5" fillId="0" borderId="37" xfId="0" applyNumberFormat="1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3" fillId="0" borderId="0" xfId="0" applyFont="1" applyBorder="1" applyAlignment="1">
      <alignment horizontal="justify" vertical="top" wrapText="1"/>
    </xf>
    <xf numFmtId="0" fontId="3" fillId="0" borderId="0" xfId="0" applyFont="1" applyBorder="1" applyAlignment="1">
      <alignment horizontal="center" wrapText="1"/>
    </xf>
    <xf numFmtId="0" fontId="5" fillId="0" borderId="17" xfId="0" applyFont="1" applyBorder="1" applyAlignment="1">
      <alignment horizontal="left" vertical="top" wrapText="1"/>
    </xf>
    <xf numFmtId="0" fontId="2" fillId="4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wrapText="1"/>
    </xf>
    <xf numFmtId="2" fontId="1" fillId="16" borderId="11" xfId="0" applyNumberFormat="1" applyFont="1" applyFill="1" applyBorder="1" applyAlignment="1">
      <alignment horizontal="right"/>
    </xf>
    <xf numFmtId="0" fontId="1" fillId="0" borderId="11" xfId="0" applyNumberFormat="1" applyFont="1" applyFill="1" applyBorder="1" applyAlignment="1">
      <alignment horizontal="right" wrapText="1"/>
    </xf>
    <xf numFmtId="0" fontId="1" fillId="0" borderId="11" xfId="0" applyFont="1" applyFill="1" applyBorder="1" applyAlignment="1">
      <alignment vertical="top" wrapText="1"/>
    </xf>
    <xf numFmtId="0" fontId="2" fillId="4" borderId="1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justify" vertical="top" wrapText="1"/>
    </xf>
    <xf numFmtId="165" fontId="1" fillId="0" borderId="18" xfId="0" applyNumberFormat="1" applyFont="1" applyFill="1" applyBorder="1" applyAlignment="1">
      <alignment wrapText="1"/>
    </xf>
    <xf numFmtId="0" fontId="1" fillId="0" borderId="38" xfId="0" applyFont="1" applyFill="1" applyBorder="1" applyAlignment="1">
      <alignment horizontal="justify" vertical="top" wrapText="1"/>
    </xf>
    <xf numFmtId="0" fontId="1" fillId="0" borderId="17" xfId="0" applyFont="1" applyFill="1" applyBorder="1" applyAlignment="1">
      <alignment wrapText="1"/>
    </xf>
    <xf numFmtId="0" fontId="1" fillId="0" borderId="17" xfId="0" applyFont="1" applyFill="1" applyBorder="1" applyAlignment="1">
      <alignment horizontal="justify" vertical="top" wrapText="1"/>
    </xf>
    <xf numFmtId="0" fontId="1" fillId="0" borderId="17" xfId="0" applyNumberFormat="1" applyFont="1" applyFill="1" applyBorder="1" applyAlignment="1">
      <alignment horizontal="right" wrapText="1"/>
    </xf>
    <xf numFmtId="0" fontId="1" fillId="0" borderId="17" xfId="0" applyFont="1" applyFill="1" applyBorder="1" applyAlignment="1">
      <alignment vertical="top" wrapText="1"/>
    </xf>
    <xf numFmtId="0" fontId="3" fillId="4" borderId="18" xfId="0" applyFont="1" applyFill="1" applyBorder="1" applyAlignment="1">
      <alignment wrapText="1"/>
    </xf>
    <xf numFmtId="165" fontId="3" fillId="4" borderId="18" xfId="0" applyNumberFormat="1" applyFont="1" applyFill="1" applyBorder="1" applyAlignment="1">
      <alignment wrapText="1"/>
    </xf>
    <xf numFmtId="167" fontId="3" fillId="0" borderId="0" xfId="0" applyNumberFormat="1" applyFont="1" applyFill="1" applyBorder="1" applyAlignment="1">
      <alignment horizontal="right"/>
    </xf>
    <xf numFmtId="167" fontId="3" fillId="0" borderId="11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horizontal="left" vertical="top" wrapText="1"/>
    </xf>
    <xf numFmtId="0" fontId="5" fillId="0" borderId="11" xfId="0" applyFont="1" applyFill="1" applyBorder="1" applyAlignment="1">
      <alignment wrapText="1"/>
    </xf>
    <xf numFmtId="165" fontId="5" fillId="0" borderId="11" xfId="0" applyNumberFormat="1" applyFont="1" applyBorder="1" applyAlignment="1">
      <alignment wrapText="1"/>
    </xf>
    <xf numFmtId="0" fontId="14" fillId="4" borderId="11" xfId="0" applyFont="1" applyFill="1" applyBorder="1" applyAlignment="1">
      <alignment wrapText="1"/>
    </xf>
    <xf numFmtId="0" fontId="7" fillId="0" borderId="0" xfId="0" applyFont="1" applyAlignment="1">
      <alignment horizontal="justify"/>
    </xf>
    <xf numFmtId="0" fontId="5" fillId="4" borderId="11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horizontal="right"/>
    </xf>
    <xf numFmtId="0" fontId="5" fillId="0" borderId="11" xfId="0" applyFont="1" applyBorder="1" applyAlignment="1">
      <alignment vertical="center" wrapText="1"/>
    </xf>
    <xf numFmtId="2" fontId="5" fillId="0" borderId="11" xfId="0" applyNumberFormat="1" applyFont="1" applyBorder="1" applyAlignment="1">
      <alignment vertical="center" wrapText="1"/>
    </xf>
    <xf numFmtId="4" fontId="5" fillId="0" borderId="11" xfId="0" applyNumberFormat="1" applyFont="1" applyBorder="1" applyAlignment="1">
      <alignment vertical="center" wrapText="1"/>
    </xf>
    <xf numFmtId="4" fontId="48" fillId="0" borderId="0" xfId="0" applyNumberFormat="1" applyFont="1"/>
    <xf numFmtId="4" fontId="2" fillId="0" borderId="0" xfId="0" applyNumberFormat="1" applyFont="1"/>
    <xf numFmtId="0" fontId="7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wrapText="1"/>
    </xf>
    <xf numFmtId="0" fontId="7" fillId="16" borderId="0" xfId="0" applyFont="1" applyFill="1"/>
    <xf numFmtId="0" fontId="5" fillId="0" borderId="0" xfId="0" applyFont="1" applyBorder="1" applyAlignment="1">
      <alignment horizontal="justify" vertical="top"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0" fontId="25" fillId="0" borderId="0" xfId="0" applyFont="1" applyFill="1" applyBorder="1"/>
    <xf numFmtId="0" fontId="20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65" fontId="25" fillId="0" borderId="0" xfId="0" applyNumberFormat="1" applyFont="1" applyFill="1" applyBorder="1"/>
    <xf numFmtId="168" fontId="20" fillId="0" borderId="0" xfId="0" applyNumberFormat="1" applyFont="1" applyFill="1"/>
    <xf numFmtId="0" fontId="25" fillId="0" borderId="0" xfId="0" applyFont="1" applyFill="1"/>
    <xf numFmtId="0" fontId="3" fillId="0" borderId="0" xfId="0" applyFont="1" applyFill="1" applyAlignment="1">
      <alignment horizontal="right"/>
    </xf>
    <xf numFmtId="165" fontId="4" fillId="0" borderId="0" xfId="0" applyNumberFormat="1" applyFont="1" applyFill="1" applyBorder="1" applyAlignment="1">
      <alignment vertical="top" wrapText="1"/>
    </xf>
    <xf numFmtId="168" fontId="2" fillId="0" borderId="0" xfId="0" applyNumberFormat="1" applyFont="1" applyFill="1" applyAlignment="1">
      <alignment vertical="top" wrapText="1"/>
    </xf>
    <xf numFmtId="2" fontId="2" fillId="17" borderId="11" xfId="0" applyNumberFormat="1" applyFont="1" applyFill="1" applyBorder="1" applyAlignment="1">
      <alignment horizontal="center" wrapText="1"/>
    </xf>
    <xf numFmtId="2" fontId="2" fillId="17" borderId="11" xfId="0" applyNumberFormat="1" applyFont="1" applyFill="1" applyBorder="1" applyAlignment="1">
      <alignment wrapText="1"/>
    </xf>
    <xf numFmtId="0" fontId="4" fillId="18" borderId="11" xfId="0" applyFont="1" applyFill="1" applyBorder="1" applyAlignment="1">
      <alignment horizontal="center" wrapText="1"/>
    </xf>
    <xf numFmtId="0" fontId="2" fillId="18" borderId="11" xfId="0" applyFont="1" applyFill="1" applyBorder="1" applyAlignment="1">
      <alignment horizontal="center" wrapText="1"/>
    </xf>
    <xf numFmtId="0" fontId="4" fillId="19" borderId="11" xfId="0" applyFont="1" applyFill="1" applyBorder="1" applyAlignment="1">
      <alignment horizontal="center" wrapText="1"/>
    </xf>
    <xf numFmtId="0" fontId="2" fillId="19" borderId="11" xfId="0" applyFont="1" applyFill="1" applyBorder="1" applyAlignment="1">
      <alignment horizontal="center" wrapText="1"/>
    </xf>
    <xf numFmtId="0" fontId="2" fillId="9" borderId="11" xfId="0" applyFont="1" applyFill="1" applyBorder="1" applyAlignment="1">
      <alignment horizontal="center" wrapText="1"/>
    </xf>
    <xf numFmtId="165" fontId="4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Alignment="1">
      <alignment horizontal="center"/>
    </xf>
    <xf numFmtId="49" fontId="2" fillId="17" borderId="19" xfId="0" applyNumberFormat="1" applyFont="1" applyFill="1" applyBorder="1" applyAlignment="1">
      <alignment horizontal="center" wrapText="1"/>
    </xf>
    <xf numFmtId="49" fontId="2" fillId="17" borderId="20" xfId="0" applyNumberFormat="1" applyFont="1" applyFill="1" applyBorder="1" applyAlignment="1">
      <alignment horizontal="center" wrapText="1"/>
    </xf>
    <xf numFmtId="49" fontId="2" fillId="17" borderId="21" xfId="0" applyNumberFormat="1" applyFont="1" applyFill="1" applyBorder="1" applyAlignment="1">
      <alignment horizontal="center" wrapText="1"/>
    </xf>
    <xf numFmtId="0" fontId="4" fillId="20" borderId="11" xfId="0" applyFont="1" applyFill="1" applyBorder="1" applyAlignment="1">
      <alignment horizontal="center" wrapText="1"/>
    </xf>
    <xf numFmtId="0" fontId="2" fillId="20" borderId="11" xfId="0" applyFont="1" applyFill="1" applyBorder="1" applyAlignment="1">
      <alignment horizontal="center" wrapText="1"/>
    </xf>
    <xf numFmtId="0" fontId="4" fillId="21" borderId="11" xfId="0" applyFont="1" applyFill="1" applyBorder="1" applyAlignment="1">
      <alignment horizontal="center" wrapText="1"/>
    </xf>
    <xf numFmtId="0" fontId="2" fillId="21" borderId="11" xfId="0" applyFont="1" applyFill="1" applyBorder="1" applyAlignment="1">
      <alignment horizontal="center" wrapText="1"/>
    </xf>
    <xf numFmtId="0" fontId="4" fillId="22" borderId="11" xfId="0" applyFont="1" applyFill="1" applyBorder="1" applyAlignment="1">
      <alignment horizontal="center" wrapText="1"/>
    </xf>
    <xf numFmtId="0" fontId="2" fillId="22" borderId="11" xfId="0" applyFont="1" applyFill="1" applyBorder="1" applyAlignment="1">
      <alignment horizontal="center" wrapText="1"/>
    </xf>
    <xf numFmtId="165" fontId="2" fillId="0" borderId="27" xfId="0" applyNumberFormat="1" applyFont="1" applyFill="1" applyBorder="1" applyAlignment="1">
      <alignment horizontal="center"/>
    </xf>
    <xf numFmtId="49" fontId="2" fillId="17" borderId="19" xfId="0" applyNumberFormat="1" applyFont="1" applyFill="1" applyBorder="1" applyAlignment="1">
      <alignment horizontal="right"/>
    </xf>
    <xf numFmtId="49" fontId="2" fillId="17" borderId="20" xfId="0" applyNumberFormat="1" applyFont="1" applyFill="1" applyBorder="1" applyAlignment="1">
      <alignment horizontal="center"/>
    </xf>
    <xf numFmtId="49" fontId="2" fillId="17" borderId="21" xfId="0" applyNumberFormat="1" applyFont="1" applyFill="1" applyBorder="1" applyAlignment="1">
      <alignment horizontal="center"/>
    </xf>
    <xf numFmtId="49" fontId="2" fillId="17" borderId="19" xfId="0" applyNumberFormat="1" applyFont="1" applyFill="1" applyBorder="1" applyAlignment="1">
      <alignment horizontal="center"/>
    </xf>
    <xf numFmtId="165" fontId="4" fillId="20" borderId="11" xfId="0" applyNumberFormat="1" applyFont="1" applyFill="1" applyBorder="1" applyAlignment="1"/>
    <xf numFmtId="165" fontId="2" fillId="18" borderId="11" xfId="0" applyNumberFormat="1" applyFont="1" applyFill="1" applyBorder="1" applyAlignment="1"/>
    <xf numFmtId="165" fontId="4" fillId="21" borderId="11" xfId="0" applyNumberFormat="1" applyFont="1" applyFill="1" applyBorder="1" applyAlignment="1"/>
    <xf numFmtId="165" fontId="2" fillId="21" borderId="11" xfId="0" applyNumberFormat="1" applyFont="1" applyFill="1" applyBorder="1" applyAlignment="1"/>
    <xf numFmtId="165" fontId="2" fillId="19" borderId="11" xfId="0" applyNumberFormat="1" applyFont="1" applyFill="1" applyBorder="1" applyAlignment="1"/>
    <xf numFmtId="165" fontId="4" fillId="22" borderId="11" xfId="0" applyNumberFormat="1" applyFont="1" applyFill="1" applyBorder="1" applyAlignment="1"/>
    <xf numFmtId="165" fontId="2" fillId="22" borderId="11" xfId="0" applyNumberFormat="1" applyFont="1" applyFill="1" applyBorder="1" applyAlignment="1"/>
    <xf numFmtId="165" fontId="2" fillId="9" borderId="11" xfId="0" applyNumberFormat="1" applyFont="1" applyFill="1" applyBorder="1" applyAlignment="1"/>
    <xf numFmtId="165" fontId="4" fillId="6" borderId="0" xfId="0" applyNumberFormat="1" applyFont="1" applyFill="1" applyBorder="1" applyAlignment="1"/>
    <xf numFmtId="168" fontId="2" fillId="6" borderId="0" xfId="0" applyNumberFormat="1" applyFont="1" applyFill="1" applyAlignment="1"/>
    <xf numFmtId="0" fontId="2" fillId="0" borderId="0" xfId="0" applyFont="1" applyFill="1" applyAlignment="1"/>
    <xf numFmtId="0" fontId="5" fillId="0" borderId="39" xfId="0" applyFont="1" applyBorder="1" applyAlignment="1">
      <alignment vertical="center" wrapText="1"/>
    </xf>
    <xf numFmtId="0" fontId="5" fillId="0" borderId="39" xfId="0" applyFont="1" applyBorder="1" applyAlignment="1">
      <alignment horizontal="justify" vertical="center" wrapText="1"/>
    </xf>
    <xf numFmtId="2" fontId="5" fillId="0" borderId="39" xfId="0" applyNumberFormat="1" applyFont="1" applyBorder="1" applyAlignment="1">
      <alignment vertical="center" wrapText="1"/>
    </xf>
    <xf numFmtId="4" fontId="5" fillId="0" borderId="39" xfId="0" applyNumberFormat="1" applyFont="1" applyBorder="1" applyAlignment="1">
      <alignment vertical="center" wrapText="1"/>
    </xf>
    <xf numFmtId="165" fontId="5" fillId="0" borderId="39" xfId="0" applyNumberFormat="1" applyFont="1" applyBorder="1"/>
    <xf numFmtId="165" fontId="48" fillId="0" borderId="39" xfId="0" applyNumberFormat="1" applyFont="1" applyBorder="1"/>
    <xf numFmtId="167" fontId="5" fillId="0" borderId="39" xfId="0" applyNumberFormat="1" applyFont="1" applyBorder="1" applyAlignment="1">
      <alignment horizontal="right"/>
    </xf>
    <xf numFmtId="0" fontId="7" fillId="4" borderId="39" xfId="0" applyFont="1" applyFill="1" applyBorder="1" applyAlignment="1">
      <alignment wrapText="1"/>
    </xf>
    <xf numFmtId="0" fontId="7" fillId="4" borderId="39" xfId="0" applyFont="1" applyFill="1" applyBorder="1" applyAlignment="1">
      <alignment horizontal="justify" vertical="top" wrapText="1"/>
    </xf>
    <xf numFmtId="0" fontId="7" fillId="4" borderId="39" xfId="0" applyFont="1" applyFill="1" applyBorder="1" applyAlignment="1">
      <alignment horizontal="center" vertical="center" wrapText="1"/>
    </xf>
    <xf numFmtId="4" fontId="7" fillId="4" borderId="39" xfId="0" applyNumberFormat="1" applyFont="1" applyFill="1" applyBorder="1" applyAlignment="1">
      <alignment wrapText="1"/>
    </xf>
    <xf numFmtId="165" fontId="3" fillId="0" borderId="39" xfId="0" applyNumberFormat="1" applyFont="1" applyBorder="1" applyAlignment="1">
      <alignment wrapText="1"/>
    </xf>
    <xf numFmtId="165" fontId="40" fillId="0" borderId="39" xfId="0" applyNumberFormat="1" applyFont="1" applyBorder="1"/>
    <xf numFmtId="0" fontId="5" fillId="4" borderId="39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wrapText="1"/>
    </xf>
    <xf numFmtId="0" fontId="48" fillId="4" borderId="39" xfId="0" applyFont="1" applyFill="1" applyBorder="1" applyAlignment="1">
      <alignment horizontal="center" wrapText="1"/>
    </xf>
    <xf numFmtId="167" fontId="7" fillId="0" borderId="39" xfId="0" applyNumberFormat="1" applyFont="1" applyBorder="1" applyAlignment="1">
      <alignment horizontal="right"/>
    </xf>
    <xf numFmtId="2" fontId="2" fillId="0" borderId="39" xfId="0" applyNumberFormat="1" applyFont="1" applyFill="1" applyBorder="1" applyAlignment="1" applyProtection="1">
      <alignment horizontal="right" wrapText="1"/>
      <protection hidden="1"/>
    </xf>
    <xf numFmtId="4" fontId="5" fillId="0" borderId="40" xfId="0" applyNumberFormat="1" applyFont="1" applyBorder="1" applyAlignment="1">
      <alignment vertical="center" wrapText="1"/>
    </xf>
    <xf numFmtId="2" fontId="1" fillId="0" borderId="39" xfId="0" applyNumberFormat="1" applyFont="1" applyFill="1" applyBorder="1" applyAlignment="1" applyProtection="1">
      <alignment horizontal="right" wrapText="1"/>
      <protection hidden="1"/>
    </xf>
    <xf numFmtId="0" fontId="10" fillId="0" borderId="15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4" borderId="42" xfId="0" applyFont="1" applyFill="1" applyBorder="1" applyAlignment="1">
      <alignment horizontal="justify" wrapText="1"/>
    </xf>
    <xf numFmtId="0" fontId="5" fillId="4" borderId="42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right"/>
    </xf>
    <xf numFmtId="49" fontId="5" fillId="0" borderId="44" xfId="0" applyNumberFormat="1" applyFont="1" applyBorder="1" applyAlignment="1">
      <alignment horizontal="center" wrapText="1"/>
    </xf>
    <xf numFmtId="0" fontId="1" fillId="0" borderId="44" xfId="0" applyFont="1" applyBorder="1" applyAlignment="1">
      <alignment horizontal="justify" vertical="top"/>
    </xf>
    <xf numFmtId="165" fontId="5" fillId="0" borderId="44" xfId="0" applyNumberFormat="1" applyFont="1" applyBorder="1" applyAlignment="1">
      <alignment wrapText="1"/>
    </xf>
    <xf numFmtId="165" fontId="5" fillId="0" borderId="45" xfId="0" applyNumberFormat="1" applyFont="1" applyFill="1" applyBorder="1"/>
    <xf numFmtId="165" fontId="54" fillId="0" borderId="43" xfId="0" applyNumberFormat="1" applyFont="1" applyBorder="1"/>
    <xf numFmtId="165" fontId="5" fillId="0" borderId="43" xfId="0" applyNumberFormat="1" applyFont="1" applyBorder="1" applyAlignment="1">
      <alignment horizontal="right" indent="3"/>
    </xf>
    <xf numFmtId="0" fontId="5" fillId="0" borderId="44" xfId="0" applyFont="1" applyBorder="1" applyAlignment="1">
      <alignment vertical="top" wrapText="1"/>
    </xf>
    <xf numFmtId="165" fontId="5" fillId="0" borderId="40" xfId="0" applyNumberFormat="1" applyFont="1" applyBorder="1"/>
    <xf numFmtId="49" fontId="7" fillId="4" borderId="44" xfId="0" applyNumberFormat="1" applyFont="1" applyFill="1" applyBorder="1" applyAlignment="1">
      <alignment wrapText="1"/>
    </xf>
    <xf numFmtId="4" fontId="7" fillId="4" borderId="46" xfId="0" applyNumberFormat="1" applyFont="1" applyFill="1" applyBorder="1" applyAlignment="1">
      <alignment horizontal="right" vertical="center" wrapText="1"/>
    </xf>
    <xf numFmtId="2" fontId="7" fillId="0" borderId="43" xfId="0" applyNumberFormat="1" applyFont="1" applyBorder="1"/>
    <xf numFmtId="165" fontId="5" fillId="0" borderId="40" xfId="0" applyNumberFormat="1" applyFont="1" applyFill="1" applyBorder="1"/>
    <xf numFmtId="0" fontId="7" fillId="4" borderId="44" xfId="0" applyFont="1" applyFill="1" applyBorder="1" applyAlignment="1">
      <alignment wrapText="1"/>
    </xf>
    <xf numFmtId="0" fontId="10" fillId="0" borderId="15" xfId="0" applyFont="1" applyBorder="1" applyAlignment="1">
      <alignment vertical="center"/>
    </xf>
    <xf numFmtId="0" fontId="19" fillId="0" borderId="49" xfId="0" applyFont="1" applyBorder="1" applyAlignment="1">
      <alignment horizontal="center" vertical="top"/>
    </xf>
    <xf numFmtId="0" fontId="19" fillId="0" borderId="49" xfId="0" applyFont="1" applyBorder="1" applyAlignment="1">
      <alignment vertical="top"/>
    </xf>
    <xf numFmtId="0" fontId="1" fillId="4" borderId="50" xfId="0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7" fontId="7" fillId="0" borderId="51" xfId="0" applyNumberFormat="1" applyFont="1" applyBorder="1" applyAlignment="1">
      <alignment horizontal="center" vertical="center" wrapText="1"/>
    </xf>
    <xf numFmtId="165" fontId="1" fillId="0" borderId="51" xfId="0" applyNumberFormat="1" applyFont="1" applyBorder="1" applyAlignment="1">
      <alignment vertical="center" wrapText="1"/>
    </xf>
    <xf numFmtId="165" fontId="39" fillId="0" borderId="51" xfId="0" applyNumberFormat="1" applyFont="1" applyBorder="1" applyAlignment="1">
      <alignment vertical="center" wrapText="1"/>
    </xf>
    <xf numFmtId="0" fontId="3" fillId="4" borderId="11" xfId="0" applyFont="1" applyFill="1" applyBorder="1" applyAlignment="1">
      <alignment horizontal="left" vertical="center" wrapText="1"/>
    </xf>
    <xf numFmtId="165" fontId="39" fillId="0" borderId="51" xfId="0" applyNumberFormat="1" applyFont="1" applyBorder="1" applyAlignment="1">
      <alignment wrapText="1"/>
    </xf>
    <xf numFmtId="1" fontId="1" fillId="0" borderId="11" xfId="0" applyNumberFormat="1" applyFont="1" applyBorder="1" applyAlignment="1">
      <alignment horizontal="right" wrapText="1"/>
    </xf>
    <xf numFmtId="165" fontId="1" fillId="0" borderId="11" xfId="0" applyNumberFormat="1" applyFont="1" applyBorder="1" applyAlignment="1">
      <alignment horizontal="right" wrapText="1"/>
    </xf>
    <xf numFmtId="165" fontId="3" fillId="0" borderId="51" xfId="0" applyNumberFormat="1" applyFont="1" applyBorder="1" applyAlignment="1">
      <alignment horizontal="right" wrapText="1"/>
    </xf>
    <xf numFmtId="170" fontId="5" fillId="0" borderId="44" xfId="0" applyNumberFormat="1" applyFont="1" applyBorder="1" applyAlignment="1">
      <alignment wrapText="1"/>
    </xf>
    <xf numFmtId="0" fontId="1" fillId="4" borderId="52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/>
    </xf>
    <xf numFmtId="165" fontId="1" fillId="0" borderId="44" xfId="0" applyNumberFormat="1" applyFont="1" applyBorder="1" applyAlignment="1">
      <alignment horizontal="justify" vertical="top" wrapText="1"/>
    </xf>
    <xf numFmtId="165" fontId="39" fillId="0" borderId="11" xfId="0" applyNumberFormat="1" applyFont="1" applyBorder="1" applyAlignment="1">
      <alignment horizontal="right"/>
    </xf>
    <xf numFmtId="0" fontId="16" fillId="4" borderId="11" xfId="0" applyFont="1" applyFill="1" applyBorder="1" applyAlignment="1">
      <alignment horizontal="center" wrapText="1"/>
    </xf>
    <xf numFmtId="0" fontId="1" fillId="4" borderId="43" xfId="0" applyFont="1" applyFill="1" applyBorder="1" applyAlignment="1">
      <alignment horizontal="center" wrapText="1"/>
    </xf>
    <xf numFmtId="165" fontId="3" fillId="0" borderId="43" xfId="0" applyNumberFormat="1" applyFont="1" applyBorder="1" applyAlignment="1">
      <alignment horizontal="right"/>
    </xf>
    <xf numFmtId="0" fontId="15" fillId="4" borderId="43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justify" vertical="center" wrapText="1"/>
    </xf>
    <xf numFmtId="165" fontId="1" fillId="4" borderId="43" xfId="0" applyNumberFormat="1" applyFont="1" applyFill="1" applyBorder="1" applyAlignment="1">
      <alignment horizontal="center" vertical="center" wrapText="1"/>
    </xf>
    <xf numFmtId="165" fontId="1" fillId="4" borderId="43" xfId="0" applyNumberFormat="1" applyFont="1" applyFill="1" applyBorder="1" applyAlignment="1">
      <alignment horizontal="right" vertical="center" wrapText="1"/>
    </xf>
    <xf numFmtId="165" fontId="1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center" wrapText="1"/>
    </xf>
    <xf numFmtId="0" fontId="1" fillId="0" borderId="43" xfId="0" applyFont="1" applyBorder="1" applyAlignment="1">
      <alignment horizontal="justify" vertical="top" wrapText="1"/>
    </xf>
    <xf numFmtId="165" fontId="1" fillId="0" borderId="43" xfId="0" applyNumberFormat="1" applyFont="1" applyBorder="1" applyAlignment="1">
      <alignment horizontal="center" wrapText="1"/>
    </xf>
    <xf numFmtId="165" fontId="1" fillId="0" borderId="43" xfId="0" applyNumberFormat="1" applyFont="1" applyBorder="1" applyAlignment="1">
      <alignment wrapText="1"/>
    </xf>
    <xf numFmtId="165" fontId="1" fillId="0" borderId="43" xfId="0" applyNumberFormat="1" applyFont="1" applyBorder="1" applyAlignment="1">
      <alignment horizontal="right"/>
    </xf>
    <xf numFmtId="0" fontId="14" fillId="0" borderId="43" xfId="0" applyFont="1" applyBorder="1" applyAlignment="1">
      <alignment vertical="top" wrapText="1"/>
    </xf>
    <xf numFmtId="49" fontId="1" fillId="0" borderId="43" xfId="0" applyNumberFormat="1" applyFont="1" applyBorder="1" applyAlignment="1">
      <alignment horizontal="justify" vertical="top" wrapText="1"/>
    </xf>
    <xf numFmtId="165" fontId="54" fillId="0" borderId="43" xfId="0" applyNumberFormat="1" applyFont="1" applyBorder="1" applyAlignment="1">
      <alignment horizontal="right"/>
    </xf>
    <xf numFmtId="0" fontId="1" fillId="0" borderId="43" xfId="0" applyFont="1" applyBorder="1" applyAlignment="1">
      <alignment horizontal="left" vertical="top" wrapText="1"/>
    </xf>
    <xf numFmtId="0" fontId="41" fillId="4" borderId="43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justify" vertical="center" wrapText="1"/>
    </xf>
    <xf numFmtId="165" fontId="3" fillId="4" borderId="43" xfId="0" applyNumberFormat="1" applyFont="1" applyFill="1" applyBorder="1" applyAlignment="1">
      <alignment horizontal="center" vertical="center" wrapText="1"/>
    </xf>
    <xf numFmtId="165" fontId="3" fillId="4" borderId="43" xfId="0" applyNumberFormat="1" applyFont="1" applyFill="1" applyBorder="1" applyAlignment="1">
      <alignment horizontal="right" vertical="center" wrapText="1"/>
    </xf>
    <xf numFmtId="0" fontId="15" fillId="0" borderId="43" xfId="0" applyFont="1" applyBorder="1" applyAlignment="1">
      <alignment wrapText="1"/>
    </xf>
    <xf numFmtId="0" fontId="14" fillId="0" borderId="43" xfId="0" applyFont="1" applyBorder="1" applyAlignment="1">
      <alignment wrapText="1"/>
    </xf>
    <xf numFmtId="165" fontId="1" fillId="0" borderId="44" xfId="0" applyNumberFormat="1" applyFont="1" applyBorder="1" applyAlignment="1">
      <alignment horizontal="left" vertical="top" wrapText="1"/>
    </xf>
    <xf numFmtId="170" fontId="1" fillId="0" borderId="43" xfId="0" applyNumberFormat="1" applyFont="1" applyBorder="1" applyAlignment="1">
      <alignment horizontal="center" wrapText="1"/>
    </xf>
    <xf numFmtId="165" fontId="39" fillId="0" borderId="43" xfId="0" applyNumberFormat="1" applyFont="1" applyBorder="1" applyAlignment="1">
      <alignment horizontal="right"/>
    </xf>
    <xf numFmtId="0" fontId="16" fillId="4" borderId="43" xfId="0" applyFont="1" applyFill="1" applyBorder="1" applyAlignment="1">
      <alignment horizontal="center" wrapText="1"/>
    </xf>
    <xf numFmtId="0" fontId="3" fillId="4" borderId="43" xfId="0" applyFont="1" applyFill="1" applyBorder="1" applyAlignment="1">
      <alignment horizontal="justify" vertical="top" wrapText="1"/>
    </xf>
    <xf numFmtId="165" fontId="3" fillId="0" borderId="53" xfId="0" applyNumberFormat="1" applyFont="1" applyBorder="1" applyAlignment="1">
      <alignment horizontal="right" wrapText="1"/>
    </xf>
    <xf numFmtId="165" fontId="3" fillId="5" borderId="43" xfId="0" applyNumberFormat="1" applyFont="1" applyFill="1" applyBorder="1" applyAlignment="1">
      <alignment horizontal="right" vertical="center" wrapText="1"/>
    </xf>
    <xf numFmtId="0" fontId="19" fillId="0" borderId="54" xfId="0" applyFont="1" applyBorder="1" applyAlignment="1">
      <alignment horizontal="center" vertical="top"/>
    </xf>
    <xf numFmtId="0" fontId="5" fillId="4" borderId="55" xfId="0" applyFont="1" applyFill="1" applyBorder="1" applyAlignment="1">
      <alignment horizontal="justify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56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 wrapText="1"/>
    </xf>
    <xf numFmtId="0" fontId="5" fillId="4" borderId="58" xfId="0" applyFont="1" applyFill="1" applyBorder="1" applyAlignment="1">
      <alignment horizontal="center" wrapText="1"/>
    </xf>
    <xf numFmtId="167" fontId="5" fillId="0" borderId="43" xfId="0" applyNumberFormat="1" applyFont="1" applyBorder="1" applyAlignment="1">
      <alignment horizontal="right"/>
    </xf>
    <xf numFmtId="0" fontId="5" fillId="0" borderId="57" xfId="0" applyFont="1" applyBorder="1" applyAlignment="1">
      <alignment horizontal="justify" wrapText="1"/>
    </xf>
    <xf numFmtId="0" fontId="62" fillId="0" borderId="56" xfId="0" applyNumberFormat="1" applyFont="1" applyBorder="1" applyAlignment="1" applyProtection="1">
      <alignment horizontal="left" vertical="center" wrapText="1"/>
    </xf>
    <xf numFmtId="165" fontId="5" fillId="0" borderId="57" xfId="0" applyNumberFormat="1" applyFont="1" applyBorder="1" applyAlignment="1">
      <alignment wrapText="1"/>
    </xf>
    <xf numFmtId="165" fontId="5" fillId="0" borderId="58" xfId="0" applyNumberFormat="1" applyFont="1" applyFill="1" applyBorder="1"/>
    <xf numFmtId="0" fontId="62" fillId="0" borderId="0" xfId="0" applyNumberFormat="1" applyFont="1" applyBorder="1" applyAlignment="1" applyProtection="1">
      <alignment horizontal="left" vertical="center" wrapText="1"/>
    </xf>
    <xf numFmtId="167" fontId="5" fillId="0" borderId="56" xfId="0" applyNumberFormat="1" applyFont="1" applyBorder="1" applyAlignment="1">
      <alignment horizontal="right"/>
    </xf>
    <xf numFmtId="0" fontId="5" fillId="4" borderId="57" xfId="0" applyFont="1" applyFill="1" applyBorder="1" applyAlignment="1">
      <alignment wrapText="1"/>
    </xf>
    <xf numFmtId="0" fontId="7" fillId="4" borderId="57" xfId="0" applyFont="1" applyFill="1" applyBorder="1" applyAlignment="1">
      <alignment horizontal="justify" vertical="top" wrapText="1"/>
    </xf>
    <xf numFmtId="165" fontId="5" fillId="4" borderId="57" xfId="0" applyNumberFormat="1" applyFont="1" applyFill="1" applyBorder="1" applyAlignment="1">
      <alignment horizontal="center" vertical="center" wrapText="1"/>
    </xf>
    <xf numFmtId="165" fontId="3" fillId="4" borderId="59" xfId="0" applyNumberFormat="1" applyFont="1" applyFill="1" applyBorder="1" applyAlignment="1">
      <alignment horizontal="right" vertical="center" wrapText="1"/>
    </xf>
    <xf numFmtId="0" fontId="19" fillId="0" borderId="60" xfId="0" applyFont="1" applyBorder="1" applyAlignment="1">
      <alignment horizontal="center" vertical="top"/>
    </xf>
    <xf numFmtId="0" fontId="1" fillId="4" borderId="64" xfId="0" applyFont="1" applyFill="1" applyBorder="1" applyAlignment="1">
      <alignment horizontal="center" vertical="center" wrapText="1"/>
    </xf>
    <xf numFmtId="0" fontId="1" fillId="4" borderId="65" xfId="0" applyFont="1" applyFill="1" applyBorder="1" applyAlignment="1">
      <alignment horizontal="center" vertical="center" wrapText="1"/>
    </xf>
    <xf numFmtId="0" fontId="1" fillId="0" borderId="57" xfId="0" applyFont="1" applyBorder="1" applyAlignment="1">
      <alignment horizontal="justify" vertical="top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63" fillId="0" borderId="0" xfId="0" applyFont="1"/>
    <xf numFmtId="0" fontId="10" fillId="0" borderId="0" xfId="0" applyFont="1"/>
    <xf numFmtId="0" fontId="10" fillId="0" borderId="56" xfId="0" applyFont="1" applyBorder="1" applyAlignment="1">
      <alignment horizontal="center" wrapText="1"/>
    </xf>
    <xf numFmtId="0" fontId="10" fillId="0" borderId="56" xfId="0" applyFont="1" applyBorder="1" applyAlignment="1">
      <alignment horizontal="center" vertical="center"/>
    </xf>
    <xf numFmtId="0" fontId="10" fillId="0" borderId="56" xfId="0" applyFont="1" applyBorder="1" applyAlignment="1">
      <alignment vertical="top"/>
    </xf>
    <xf numFmtId="165" fontId="10" fillId="0" borderId="56" xfId="0" applyNumberFormat="1" applyFont="1" applyBorder="1" applyAlignment="1">
      <alignment horizontal="center" vertical="center"/>
    </xf>
    <xf numFmtId="170" fontId="10" fillId="0" borderId="56" xfId="0" applyNumberFormat="1" applyFont="1" applyBorder="1" applyAlignment="1">
      <alignment horizontal="center" vertical="center"/>
    </xf>
    <xf numFmtId="4" fontId="63" fillId="0" borderId="0" xfId="0" applyNumberFormat="1" applyFont="1"/>
    <xf numFmtId="0" fontId="30" fillId="0" borderId="0" xfId="0" applyFont="1" applyAlignment="1">
      <alignment horizontal="right"/>
    </xf>
    <xf numFmtId="165" fontId="30" fillId="0" borderId="56" xfId="0" applyNumberFormat="1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 wrapText="1"/>
    </xf>
    <xf numFmtId="49" fontId="10" fillId="0" borderId="56" xfId="0" applyNumberFormat="1" applyFont="1" applyBorder="1" applyAlignment="1">
      <alignment horizontal="center" vertical="center"/>
    </xf>
    <xf numFmtId="49" fontId="30" fillId="0" borderId="56" xfId="0" applyNumberFormat="1" applyFont="1" applyBorder="1" applyAlignment="1">
      <alignment horizontal="center" vertical="center"/>
    </xf>
    <xf numFmtId="0" fontId="34" fillId="0" borderId="0" xfId="0" applyFont="1" applyFill="1" applyAlignment="1"/>
    <xf numFmtId="0" fontId="34" fillId="0" borderId="0" xfId="0" applyFont="1" applyFill="1" applyBorder="1" applyAlignment="1"/>
    <xf numFmtId="0" fontId="34" fillId="0" borderId="0" xfId="0" applyFont="1" applyFill="1" applyBorder="1"/>
    <xf numFmtId="0" fontId="34" fillId="0" borderId="0" xfId="0" applyFont="1" applyFill="1"/>
    <xf numFmtId="0" fontId="34" fillId="0" borderId="0" xfId="0" applyFont="1" applyFill="1" applyBorder="1" applyAlignment="1">
      <alignment horizontal="left"/>
    </xf>
    <xf numFmtId="0" fontId="64" fillId="0" borderId="0" xfId="0" applyFont="1" applyFill="1" applyAlignment="1">
      <alignment vertical="top"/>
    </xf>
    <xf numFmtId="0" fontId="64" fillId="0" borderId="0" xfId="0" applyFont="1" applyFill="1"/>
    <xf numFmtId="0" fontId="64" fillId="0" borderId="0" xfId="0" applyFont="1" applyFill="1" applyBorder="1" applyAlignment="1">
      <alignment vertical="top"/>
    </xf>
    <xf numFmtId="0" fontId="64" fillId="0" borderId="0" xfId="0" applyFont="1" applyFill="1" applyBorder="1" applyAlignment="1">
      <alignment horizontal="left" vertical="top"/>
    </xf>
    <xf numFmtId="0" fontId="64" fillId="0" borderId="0" xfId="0" applyFont="1" applyFill="1" applyAlignment="1">
      <alignment horizontal="left"/>
    </xf>
    <xf numFmtId="0" fontId="5" fillId="4" borderId="65" xfId="0" applyFont="1" applyFill="1" applyBorder="1" applyAlignment="1">
      <alignment horizontal="center" wrapText="1"/>
    </xf>
    <xf numFmtId="0" fontId="5" fillId="4" borderId="65" xfId="0" applyFont="1" applyFill="1" applyBorder="1" applyAlignment="1">
      <alignment horizontal="justify" wrapText="1"/>
    </xf>
    <xf numFmtId="0" fontId="5" fillId="4" borderId="65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65" fillId="4" borderId="56" xfId="0" applyFont="1" applyFill="1" applyBorder="1" applyAlignment="1">
      <alignment horizontal="center" vertical="center" wrapText="1"/>
    </xf>
    <xf numFmtId="0" fontId="1" fillId="4" borderId="56" xfId="0" applyFont="1" applyFill="1" applyBorder="1" applyAlignment="1">
      <alignment horizontal="center" vertical="center" wrapText="1"/>
    </xf>
    <xf numFmtId="0" fontId="65" fillId="0" borderId="72" xfId="0" applyFont="1" applyFill="1" applyBorder="1" applyAlignment="1">
      <alignment horizontal="center" vertical="center" wrapText="1"/>
    </xf>
    <xf numFmtId="0" fontId="65" fillId="0" borderId="56" xfId="0" applyFont="1" applyFill="1" applyBorder="1" applyAlignment="1" applyProtection="1">
      <alignment horizontal="left" vertical="center" wrapText="1"/>
    </xf>
    <xf numFmtId="4" fontId="65" fillId="0" borderId="56" xfId="0" applyNumberFormat="1" applyFont="1" applyFill="1" applyBorder="1" applyAlignment="1" applyProtection="1">
      <alignment horizontal="center" vertical="center"/>
    </xf>
    <xf numFmtId="3" fontId="65" fillId="0" borderId="56" xfId="0" applyNumberFormat="1" applyFont="1" applyFill="1" applyBorder="1" applyAlignment="1" applyProtection="1">
      <alignment horizontal="center" vertical="center"/>
    </xf>
    <xf numFmtId="4" fontId="65" fillId="0" borderId="56" xfId="0" applyNumberFormat="1" applyFont="1" applyFill="1" applyBorder="1" applyAlignment="1">
      <alignment horizontal="center" vertical="center" wrapText="1"/>
    </xf>
    <xf numFmtId="165" fontId="65" fillId="0" borderId="56" xfId="0" applyNumberFormat="1" applyFont="1" applyFill="1" applyBorder="1" applyAlignment="1">
      <alignment horizontal="center" vertical="center" wrapText="1"/>
    </xf>
    <xf numFmtId="165" fontId="66" fillId="4" borderId="56" xfId="0" applyNumberFormat="1" applyFont="1" applyFill="1" applyBorder="1" applyAlignment="1">
      <alignment horizontal="center" vertical="center" wrapText="1"/>
    </xf>
    <xf numFmtId="3" fontId="66" fillId="4" borderId="56" xfId="0" applyNumberFormat="1" applyFont="1" applyFill="1" applyBorder="1" applyAlignment="1">
      <alignment horizontal="center" vertical="center" wrapText="1"/>
    </xf>
    <xf numFmtId="165" fontId="65" fillId="4" borderId="56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2" fontId="9" fillId="0" borderId="0" xfId="0" applyNumberFormat="1" applyFont="1" applyFill="1"/>
    <xf numFmtId="0" fontId="11" fillId="0" borderId="73" xfId="0" applyFont="1" applyBorder="1" applyAlignment="1">
      <alignment horizontal="center" vertical="top"/>
    </xf>
    <xf numFmtId="0" fontId="19" fillId="0" borderId="73" xfId="0" applyFont="1" applyBorder="1" applyAlignment="1">
      <alignment horizontal="center" vertical="top"/>
    </xf>
    <xf numFmtId="0" fontId="5" fillId="4" borderId="75" xfId="0" applyFont="1" applyFill="1" applyBorder="1" applyAlignment="1">
      <alignment horizontal="justify" wrapText="1"/>
    </xf>
    <xf numFmtId="0" fontId="5" fillId="4" borderId="7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wrapText="1"/>
    </xf>
    <xf numFmtId="49" fontId="1" fillId="4" borderId="57" xfId="0" applyNumberFormat="1" applyFont="1" applyFill="1" applyBorder="1" applyAlignment="1">
      <alignment horizontal="center" vertical="center" wrapText="1"/>
    </xf>
    <xf numFmtId="0" fontId="1" fillId="0" borderId="59" xfId="0" applyFont="1" applyBorder="1" applyAlignment="1">
      <alignment horizontal="justify" vertical="center" wrapText="1"/>
    </xf>
    <xf numFmtId="165" fontId="1" fillId="0" borderId="56" xfId="0" applyNumberFormat="1" applyFont="1" applyBorder="1" applyAlignment="1">
      <alignment horizontal="right" vertical="center"/>
    </xf>
    <xf numFmtId="0" fontId="1" fillId="4" borderId="59" xfId="0" applyFont="1" applyFill="1" applyBorder="1" applyAlignment="1">
      <alignment horizontal="justify" vertical="center" wrapText="1"/>
    </xf>
    <xf numFmtId="165" fontId="1" fillId="0" borderId="56" xfId="0" applyNumberFormat="1" applyFont="1" applyBorder="1" applyAlignment="1">
      <alignment horizontal="right" vertical="center"/>
    </xf>
    <xf numFmtId="0" fontId="1" fillId="0" borderId="59" xfId="0" applyFont="1" applyBorder="1" applyAlignment="1">
      <alignment vertical="center" wrapText="1"/>
    </xf>
    <xf numFmtId="49" fontId="3" fillId="4" borderId="57" xfId="0" applyNumberFormat="1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justify" vertical="center" wrapText="1"/>
    </xf>
    <xf numFmtId="165" fontId="3" fillId="4" borderId="56" xfId="0" applyNumberFormat="1" applyFont="1" applyFill="1" applyBorder="1" applyAlignment="1">
      <alignment horizontal="right" vertical="center" wrapText="1"/>
    </xf>
    <xf numFmtId="165" fontId="3" fillId="4" borderId="56" xfId="0" applyNumberFormat="1" applyFont="1" applyFill="1" applyBorder="1" applyAlignment="1">
      <alignment horizontal="right" vertical="center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49" fontId="10" fillId="0" borderId="56" xfId="0" applyNumberFormat="1" applyFont="1" applyFill="1" applyBorder="1" applyAlignment="1">
      <alignment horizontal="center" vertical="center"/>
    </xf>
    <xf numFmtId="0" fontId="10" fillId="0" borderId="56" xfId="0" applyFont="1" applyFill="1" applyBorder="1" applyAlignment="1">
      <alignment horizontal="left" vertical="center" wrapText="1"/>
    </xf>
    <xf numFmtId="0" fontId="10" fillId="0" borderId="56" xfId="0" applyFont="1" applyFill="1" applyBorder="1" applyAlignment="1">
      <alignment horizontal="center" vertical="center"/>
    </xf>
    <xf numFmtId="165" fontId="10" fillId="0" borderId="56" xfId="0" applyNumberFormat="1" applyFont="1" applyFill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49" fontId="31" fillId="0" borderId="56" xfId="0" applyNumberFormat="1" applyFont="1" applyBorder="1" applyAlignment="1">
      <alignment horizontal="center" vertical="center"/>
    </xf>
    <xf numFmtId="49" fontId="32" fillId="0" borderId="56" xfId="0" applyNumberFormat="1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/>
    </xf>
    <xf numFmtId="0" fontId="31" fillId="0" borderId="56" xfId="0" applyFont="1" applyFill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0" fillId="0" borderId="56" xfId="0" applyFont="1" applyFill="1" applyBorder="1" applyAlignment="1">
      <alignment horizontal="left" vertical="center"/>
    </xf>
    <xf numFmtId="49" fontId="30" fillId="0" borderId="56" xfId="0" applyNumberFormat="1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left" vertical="center" wrapText="1"/>
    </xf>
    <xf numFmtId="0" fontId="31" fillId="0" borderId="56" xfId="0" applyFont="1" applyFill="1" applyBorder="1" applyAlignment="1">
      <alignment horizontal="left" vertical="center" wrapText="1"/>
    </xf>
    <xf numFmtId="49" fontId="31" fillId="0" borderId="56" xfId="0" applyNumberFormat="1" applyFont="1" applyFill="1" applyBorder="1" applyAlignment="1">
      <alignment horizontal="center" vertical="center"/>
    </xf>
    <xf numFmtId="165" fontId="31" fillId="0" borderId="56" xfId="0" applyNumberFormat="1" applyFont="1" applyBorder="1" applyAlignment="1">
      <alignment horizontal="center" vertical="center"/>
    </xf>
    <xf numFmtId="0" fontId="1" fillId="0" borderId="56" xfId="0" applyFont="1" applyFill="1" applyBorder="1" applyAlignment="1">
      <alignment horizontal="left" vertical="center" wrapText="1"/>
    </xf>
    <xf numFmtId="0" fontId="32" fillId="0" borderId="56" xfId="0" applyFont="1" applyFill="1" applyBorder="1" applyAlignment="1">
      <alignment horizontal="center" vertical="center"/>
    </xf>
    <xf numFmtId="165" fontId="1" fillId="0" borderId="56" xfId="0" applyNumberFormat="1" applyFont="1" applyBorder="1" applyAlignment="1">
      <alignment horizontal="center" vertical="center"/>
    </xf>
    <xf numFmtId="0" fontId="33" fillId="18" borderId="56" xfId="0" applyFont="1" applyFill="1" applyBorder="1" applyAlignment="1">
      <alignment horizontal="center" vertical="center"/>
    </xf>
    <xf numFmtId="49" fontId="33" fillId="0" borderId="56" xfId="0" applyNumberFormat="1" applyFont="1" applyFill="1" applyBorder="1" applyAlignment="1">
      <alignment horizontal="center" vertical="center"/>
    </xf>
    <xf numFmtId="165" fontId="33" fillId="0" borderId="56" xfId="0" applyNumberFormat="1" applyFont="1" applyBorder="1" applyAlignment="1">
      <alignment horizontal="center" vertical="center"/>
    </xf>
    <xf numFmtId="0" fontId="33" fillId="0" borderId="56" xfId="0" applyFont="1" applyFill="1" applyBorder="1" applyAlignment="1">
      <alignment horizontal="center" vertical="center"/>
    </xf>
    <xf numFmtId="165" fontId="33" fillId="0" borderId="56" xfId="0" applyNumberFormat="1" applyFont="1" applyFill="1" applyBorder="1" applyAlignment="1">
      <alignment horizontal="center" vertical="center"/>
    </xf>
    <xf numFmtId="0" fontId="30" fillId="0" borderId="56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63" fillId="0" borderId="0" xfId="0" applyFont="1" applyAlignment="1">
      <alignment horizontal="right"/>
    </xf>
    <xf numFmtId="0" fontId="63" fillId="0" borderId="56" xfId="0" applyFont="1" applyBorder="1" applyAlignment="1">
      <alignment horizontal="center" vertical="center" wrapText="1"/>
    </xf>
    <xf numFmtId="0" fontId="67" fillId="0" borderId="56" xfId="0" applyFont="1" applyBorder="1" applyAlignment="1">
      <alignment horizontal="center"/>
    </xf>
    <xf numFmtId="0" fontId="67" fillId="0" borderId="56" xfId="0" applyFont="1" applyBorder="1" applyAlignment="1">
      <alignment wrapText="1"/>
    </xf>
    <xf numFmtId="49" fontId="67" fillId="0" borderId="56" xfId="0" applyNumberFormat="1" applyFont="1" applyBorder="1" applyAlignment="1">
      <alignment horizontal="center"/>
    </xf>
    <xf numFmtId="4" fontId="67" fillId="0" borderId="56" xfId="0" applyNumberFormat="1" applyFont="1" applyBorder="1"/>
    <xf numFmtId="0" fontId="67" fillId="0" borderId="0" xfId="0" applyFont="1"/>
    <xf numFmtId="0" fontId="63" fillId="0" borderId="56" xfId="0" applyFont="1" applyBorder="1" applyAlignment="1">
      <alignment horizontal="center"/>
    </xf>
    <xf numFmtId="0" fontId="63" fillId="0" borderId="56" xfId="0" applyFont="1" applyBorder="1" applyAlignment="1">
      <alignment wrapText="1"/>
    </xf>
    <xf numFmtId="4" fontId="63" fillId="0" borderId="56" xfId="0" applyNumberFormat="1" applyFont="1" applyBorder="1"/>
    <xf numFmtId="49" fontId="63" fillId="0" borderId="56" xfId="0" applyNumberFormat="1" applyFont="1" applyBorder="1" applyAlignment="1">
      <alignment horizontal="center" vertical="center"/>
    </xf>
    <xf numFmtId="49" fontId="63" fillId="0" borderId="56" xfId="0" applyNumberFormat="1" applyFont="1" applyBorder="1" applyAlignment="1">
      <alignment wrapText="1"/>
    </xf>
    <xf numFmtId="4" fontId="63" fillId="3" borderId="56" xfId="0" applyNumberFormat="1" applyFont="1" applyFill="1" applyBorder="1"/>
    <xf numFmtId="0" fontId="10" fillId="3" borderId="15" xfId="0" applyFont="1" applyFill="1" applyBorder="1" applyAlignment="1">
      <alignment horizontal="center" vertical="center"/>
    </xf>
    <xf numFmtId="49" fontId="63" fillId="0" borderId="56" xfId="0" applyNumberFormat="1" applyFont="1" applyBorder="1"/>
    <xf numFmtId="0" fontId="11" fillId="0" borderId="0" xfId="0" applyFont="1" applyAlignment="1">
      <alignment horizontal="left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9" fillId="0" borderId="85" xfId="0" applyFont="1" applyBorder="1" applyAlignment="1">
      <alignment horizontal="center" vertical="top"/>
    </xf>
    <xf numFmtId="4" fontId="68" fillId="0" borderId="0" xfId="0" applyNumberFormat="1" applyFont="1" applyFill="1"/>
    <xf numFmtId="165" fontId="40" fillId="0" borderId="56" xfId="0" applyNumberFormat="1" applyFont="1" applyBorder="1"/>
    <xf numFmtId="165" fontId="3" fillId="0" borderId="56" xfId="0" applyNumberFormat="1" applyFont="1" applyBorder="1" applyAlignment="1">
      <alignment horizontal="right"/>
    </xf>
    <xf numFmtId="0" fontId="3" fillId="4" borderId="57" xfId="0" applyFont="1" applyFill="1" applyBorder="1" applyAlignment="1">
      <alignment horizontal="center" wrapText="1"/>
    </xf>
    <xf numFmtId="0" fontId="3" fillId="4" borderId="57" xfId="0" applyFont="1" applyFill="1" applyBorder="1" applyAlignment="1">
      <alignment horizontal="justify" vertical="top" wrapText="1"/>
    </xf>
    <xf numFmtId="0" fontId="14" fillId="4" borderId="57" xfId="0" applyFont="1" applyFill="1" applyBorder="1" applyAlignment="1">
      <alignment wrapText="1"/>
    </xf>
    <xf numFmtId="165" fontId="1" fillId="0" borderId="39" xfId="0" applyNumberFormat="1" applyFont="1" applyBorder="1" applyAlignment="1">
      <alignment horizontal="right"/>
    </xf>
    <xf numFmtId="165" fontId="5" fillId="0" borderId="39" xfId="0" applyNumberFormat="1" applyFont="1" applyFill="1" applyBorder="1" applyAlignment="1">
      <alignment wrapText="1"/>
    </xf>
    <xf numFmtId="0" fontId="2" fillId="17" borderId="0" xfId="0" applyFont="1" applyFill="1"/>
    <xf numFmtId="0" fontId="1" fillId="17" borderId="0" xfId="0" applyFont="1" applyFill="1"/>
    <xf numFmtId="49" fontId="69" fillId="0" borderId="0" xfId="0" applyNumberFormat="1" applyFont="1" applyAlignment="1">
      <alignment horizontal="center" vertical="center"/>
    </xf>
    <xf numFmtId="0" fontId="69" fillId="0" borderId="0" xfId="0" applyFont="1" applyAlignment="1">
      <alignment horizontal="center"/>
    </xf>
    <xf numFmtId="165" fontId="38" fillId="17" borderId="0" xfId="0" applyNumberFormat="1" applyFont="1" applyFill="1" applyBorder="1" applyAlignment="1"/>
    <xf numFmtId="167" fontId="7" fillId="17" borderId="0" xfId="0" applyNumberFormat="1" applyFont="1" applyFill="1" applyBorder="1" applyAlignment="1">
      <alignment horizontal="right"/>
    </xf>
    <xf numFmtId="0" fontId="0" fillId="17" borderId="0" xfId="0" applyFill="1"/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1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" fillId="4" borderId="4" xfId="0" applyFont="1" applyFill="1" applyBorder="1" applyAlignment="1">
      <alignment horizontal="center" vertical="center" wrapText="1"/>
    </xf>
    <xf numFmtId="0" fontId="1" fillId="4" borderId="56" xfId="0" applyFont="1" applyFill="1" applyBorder="1" applyAlignment="1">
      <alignment horizontal="center" vertical="center" wrapText="1"/>
    </xf>
    <xf numFmtId="167" fontId="7" fillId="0" borderId="86" xfId="0" applyNumberFormat="1" applyFont="1" applyBorder="1" applyAlignment="1">
      <alignment horizontal="center" vertical="center" wrapText="1"/>
    </xf>
    <xf numFmtId="167" fontId="7" fillId="0" borderId="56" xfId="0" applyNumberFormat="1" applyFont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justify" wrapText="1"/>
    </xf>
    <xf numFmtId="0" fontId="3" fillId="4" borderId="56" xfId="0" applyFont="1" applyFill="1" applyBorder="1" applyAlignment="1">
      <alignment wrapText="1"/>
    </xf>
    <xf numFmtId="165" fontId="3" fillId="4" borderId="56" xfId="0" applyNumberFormat="1" applyFont="1" applyFill="1" applyBorder="1" applyAlignment="1">
      <alignment horizontal="center" wrapText="1"/>
    </xf>
    <xf numFmtId="165" fontId="3" fillId="4" borderId="56" xfId="0" applyNumberFormat="1" applyFont="1" applyFill="1" applyBorder="1" applyAlignment="1">
      <alignment wrapText="1"/>
    </xf>
    <xf numFmtId="165" fontId="1" fillId="0" borderId="86" xfId="0" applyNumberFormat="1" applyFont="1" applyBorder="1" applyAlignment="1">
      <alignment wrapText="1"/>
    </xf>
    <xf numFmtId="165" fontId="5" fillId="0" borderId="56" xfId="0" applyNumberFormat="1" applyFont="1" applyBorder="1" applyAlignment="1"/>
    <xf numFmtId="0" fontId="14" fillId="0" borderId="56" xfId="0" applyFont="1" applyBorder="1" applyAlignment="1">
      <alignment wrapText="1"/>
    </xf>
    <xf numFmtId="0" fontId="1" fillId="0" borderId="56" xfId="0" applyFont="1" applyBorder="1" applyAlignment="1">
      <alignment wrapText="1"/>
    </xf>
    <xf numFmtId="165" fontId="14" fillId="0" borderId="56" xfId="0" applyNumberFormat="1" applyFont="1" applyBorder="1" applyAlignment="1">
      <alignment horizontal="center" wrapText="1"/>
    </xf>
    <xf numFmtId="165" fontId="1" fillId="0" borderId="56" xfId="0" applyNumberFormat="1" applyFont="1" applyBorder="1" applyAlignment="1">
      <alignment wrapText="1"/>
    </xf>
    <xf numFmtId="1" fontId="15" fillId="0" borderId="56" xfId="0" applyNumberFormat="1" applyFont="1" applyBorder="1" applyAlignment="1">
      <alignment horizontal="center" wrapText="1"/>
    </xf>
    <xf numFmtId="1" fontId="1" fillId="0" borderId="56" xfId="0" applyNumberFormat="1" applyFont="1" applyBorder="1" applyAlignment="1">
      <alignment horizontal="center" wrapText="1"/>
    </xf>
    <xf numFmtId="165" fontId="39" fillId="0" borderId="86" xfId="0" applyNumberFormat="1" applyFont="1" applyBorder="1" applyAlignment="1">
      <alignment wrapText="1"/>
    </xf>
    <xf numFmtId="0" fontId="1" fillId="4" borderId="56" xfId="0" applyFont="1" applyFill="1" applyBorder="1" applyAlignment="1">
      <alignment horizontal="justify" wrapText="1"/>
    </xf>
    <xf numFmtId="0" fontId="1" fillId="4" borderId="56" xfId="0" applyFont="1" applyFill="1" applyBorder="1" applyAlignment="1">
      <alignment wrapText="1"/>
    </xf>
    <xf numFmtId="165" fontId="1" fillId="4" borderId="56" xfId="0" applyNumberFormat="1" applyFont="1" applyFill="1" applyBorder="1" applyAlignment="1">
      <alignment horizontal="center" wrapText="1"/>
    </xf>
    <xf numFmtId="165" fontId="1" fillId="4" borderId="56" xfId="0" applyNumberFormat="1" applyFont="1" applyFill="1" applyBorder="1" applyAlignment="1">
      <alignment wrapText="1"/>
    </xf>
    <xf numFmtId="1" fontId="1" fillId="4" borderId="56" xfId="0" applyNumberFormat="1" applyFont="1" applyFill="1" applyBorder="1" applyAlignment="1">
      <alignment horizontal="center" wrapText="1"/>
    </xf>
    <xf numFmtId="1" fontId="3" fillId="4" borderId="56" xfId="0" applyNumberFormat="1" applyFont="1" applyFill="1" applyBorder="1" applyAlignment="1">
      <alignment horizontal="center" wrapText="1"/>
    </xf>
    <xf numFmtId="0" fontId="1" fillId="0" borderId="56" xfId="0" applyFont="1" applyBorder="1" applyAlignment="1">
      <alignment horizontal="justify" wrapText="1"/>
    </xf>
    <xf numFmtId="0" fontId="1" fillId="0" borderId="56" xfId="0" applyFont="1" applyBorder="1" applyAlignment="1">
      <alignment horizontal="left" wrapText="1"/>
    </xf>
    <xf numFmtId="165" fontId="1" fillId="0" borderId="56" xfId="0" applyNumberFormat="1" applyFont="1" applyBorder="1" applyAlignment="1">
      <alignment horizontal="justify" wrapText="1"/>
    </xf>
    <xf numFmtId="0" fontId="14" fillId="0" borderId="56" xfId="0" applyFont="1" applyFill="1" applyBorder="1" applyAlignment="1">
      <alignment wrapText="1"/>
    </xf>
    <xf numFmtId="0" fontId="1" fillId="0" borderId="56" xfId="0" applyFont="1" applyFill="1" applyBorder="1" applyAlignment="1">
      <alignment horizontal="justify" wrapText="1"/>
    </xf>
    <xf numFmtId="165" fontId="1" fillId="0" borderId="56" xfId="0" applyNumberFormat="1" applyFont="1" applyFill="1" applyBorder="1" applyAlignment="1">
      <alignment wrapText="1"/>
    </xf>
    <xf numFmtId="165" fontId="3" fillId="0" borderId="86" xfId="0" applyNumberFormat="1" applyFont="1" applyBorder="1" applyAlignment="1">
      <alignment horizontal="right" wrapText="1"/>
    </xf>
    <xf numFmtId="165" fontId="3" fillId="0" borderId="56" xfId="0" applyNumberFormat="1" applyFont="1" applyBorder="1" applyAlignment="1">
      <alignment wrapText="1"/>
    </xf>
    <xf numFmtId="165" fontId="40" fillId="0" borderId="56" xfId="0" applyNumberFormat="1" applyFont="1" applyBorder="1" applyAlignment="1"/>
    <xf numFmtId="0" fontId="19" fillId="0" borderId="87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" fillId="4" borderId="75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wrapText="1"/>
    </xf>
    <xf numFmtId="165" fontId="3" fillId="0" borderId="39" xfId="0" applyNumberFormat="1" applyFont="1" applyBorder="1" applyAlignment="1">
      <alignment horizontal="right"/>
    </xf>
    <xf numFmtId="0" fontId="15" fillId="4" borderId="39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justify" vertical="center" wrapText="1"/>
    </xf>
    <xf numFmtId="165" fontId="1" fillId="4" borderId="39" xfId="0" applyNumberFormat="1" applyFont="1" applyFill="1" applyBorder="1" applyAlignment="1">
      <alignment horizontal="center" vertical="center" wrapText="1"/>
    </xf>
    <xf numFmtId="165" fontId="1" fillId="4" borderId="39" xfId="0" applyNumberFormat="1" applyFont="1" applyFill="1" applyBorder="1" applyAlignment="1">
      <alignment horizontal="right" vertical="center" wrapText="1"/>
    </xf>
    <xf numFmtId="165" fontId="1" fillId="0" borderId="39" xfId="0" applyNumberFormat="1" applyFont="1" applyBorder="1" applyAlignment="1">
      <alignment horizontal="right" vertical="center"/>
    </xf>
    <xf numFmtId="0" fontId="15" fillId="0" borderId="39" xfId="0" applyFont="1" applyBorder="1" applyAlignment="1">
      <alignment horizontal="center" wrapText="1"/>
    </xf>
    <xf numFmtId="0" fontId="1" fillId="0" borderId="39" xfId="0" applyFont="1" applyBorder="1" applyAlignment="1">
      <alignment horizontal="justify" vertical="top" wrapText="1"/>
    </xf>
    <xf numFmtId="165" fontId="1" fillId="0" borderId="39" xfId="0" applyNumberFormat="1" applyFont="1" applyBorder="1" applyAlignment="1">
      <alignment horizontal="center" wrapText="1"/>
    </xf>
    <xf numFmtId="165" fontId="1" fillId="0" borderId="39" xfId="0" applyNumberFormat="1" applyFont="1" applyBorder="1" applyAlignment="1">
      <alignment wrapText="1"/>
    </xf>
    <xf numFmtId="165" fontId="1" fillId="0" borderId="57" xfId="0" applyNumberFormat="1" applyFont="1" applyBorder="1" applyAlignment="1">
      <alignment horizontal="justify" vertical="top" wrapText="1"/>
    </xf>
    <xf numFmtId="0" fontId="2" fillId="0" borderId="56" xfId="0" applyFont="1" applyFill="1" applyBorder="1" applyAlignment="1">
      <alignment wrapText="1"/>
    </xf>
    <xf numFmtId="0" fontId="2" fillId="0" borderId="88" xfId="0" applyFont="1" applyFill="1" applyBorder="1" applyAlignment="1">
      <alignment horizontal="center" wrapText="1"/>
    </xf>
    <xf numFmtId="49" fontId="2" fillId="0" borderId="88" xfId="0" applyNumberFormat="1" applyFont="1" applyFill="1" applyBorder="1" applyAlignment="1">
      <alignment horizontal="center" wrapText="1"/>
    </xf>
    <xf numFmtId="49" fontId="2" fillId="0" borderId="89" xfId="0" applyNumberFormat="1" applyFont="1" applyFill="1" applyBorder="1" applyAlignment="1">
      <alignment horizontal="center" wrapText="1"/>
    </xf>
    <xf numFmtId="49" fontId="2" fillId="0" borderId="90" xfId="0" applyNumberFormat="1" applyFont="1" applyFill="1" applyBorder="1" applyAlignment="1">
      <alignment horizontal="center" wrapText="1"/>
    </xf>
    <xf numFmtId="49" fontId="2" fillId="0" borderId="56" xfId="0" applyNumberFormat="1" applyFont="1" applyFill="1" applyBorder="1" applyAlignment="1">
      <alignment horizontal="center" wrapText="1"/>
    </xf>
    <xf numFmtId="165" fontId="2" fillId="0" borderId="56" xfId="0" applyNumberFormat="1" applyFont="1" applyFill="1" applyBorder="1" applyAlignment="1">
      <alignment wrapText="1"/>
    </xf>
    <xf numFmtId="165" fontId="2" fillId="0" borderId="56" xfId="0" applyNumberFormat="1" applyFont="1" applyFill="1" applyBorder="1" applyAlignment="1">
      <alignment horizontal="center" wrapText="1"/>
    </xf>
    <xf numFmtId="0" fontId="1" fillId="0" borderId="91" xfId="0" applyFont="1" applyFill="1" applyBorder="1" applyAlignment="1">
      <alignment horizontal="center"/>
    </xf>
    <xf numFmtId="49" fontId="1" fillId="0" borderId="92" xfId="0" applyNumberFormat="1" applyFont="1" applyFill="1" applyBorder="1" applyAlignment="1">
      <alignment horizontal="center"/>
    </xf>
    <xf numFmtId="2" fontId="2" fillId="0" borderId="56" xfId="0" applyNumberFormat="1" applyFont="1" applyFill="1" applyBorder="1" applyAlignment="1">
      <alignment horizontal="center" wrapText="1"/>
    </xf>
    <xf numFmtId="2" fontId="2" fillId="0" borderId="56" xfId="0" applyNumberFormat="1" applyFont="1" applyFill="1" applyBorder="1" applyAlignment="1">
      <alignment wrapText="1"/>
    </xf>
    <xf numFmtId="0" fontId="2" fillId="0" borderId="56" xfId="0" applyFont="1" applyFill="1" applyBorder="1" applyAlignment="1">
      <alignment horizontal="center" wrapText="1"/>
    </xf>
    <xf numFmtId="49" fontId="2" fillId="6" borderId="56" xfId="0" applyNumberFormat="1" applyFont="1" applyFill="1" applyBorder="1" applyAlignment="1">
      <alignment horizontal="center" wrapText="1"/>
    </xf>
    <xf numFmtId="165" fontId="2" fillId="6" borderId="56" xfId="0" applyNumberFormat="1" applyFont="1" applyFill="1" applyBorder="1" applyAlignment="1">
      <alignment wrapText="1"/>
    </xf>
    <xf numFmtId="165" fontId="2" fillId="6" borderId="56" xfId="0" applyNumberFormat="1" applyFont="1" applyFill="1" applyBorder="1" applyAlignment="1">
      <alignment horizontal="center" wrapText="1"/>
    </xf>
    <xf numFmtId="49" fontId="2" fillId="7" borderId="56" xfId="0" applyNumberFormat="1" applyFont="1" applyFill="1" applyBorder="1" applyAlignment="1">
      <alignment horizontal="center" wrapText="1"/>
    </xf>
    <xf numFmtId="165" fontId="2" fillId="7" borderId="56" xfId="0" applyNumberFormat="1" applyFont="1" applyFill="1" applyBorder="1" applyAlignment="1">
      <alignment wrapText="1"/>
    </xf>
    <xf numFmtId="165" fontId="2" fillId="7" borderId="56" xfId="0" applyNumberFormat="1" applyFont="1" applyFill="1" applyBorder="1" applyAlignment="1">
      <alignment horizontal="center" wrapText="1"/>
    </xf>
    <xf numFmtId="0" fontId="4" fillId="8" borderId="56" xfId="0" applyFont="1" applyFill="1" applyBorder="1" applyAlignment="1">
      <alignment wrapText="1"/>
    </xf>
    <xf numFmtId="0" fontId="4" fillId="8" borderId="88" xfId="0" applyFont="1" applyFill="1" applyBorder="1" applyAlignment="1">
      <alignment horizontal="center" wrapText="1"/>
    </xf>
    <xf numFmtId="165" fontId="4" fillId="8" borderId="56" xfId="0" applyNumberFormat="1" applyFont="1" applyFill="1" applyBorder="1" applyAlignment="1">
      <alignment wrapText="1"/>
    </xf>
    <xf numFmtId="165" fontId="4" fillId="8" borderId="56" xfId="0" applyNumberFormat="1" applyFont="1" applyFill="1" applyBorder="1" applyAlignment="1">
      <alignment horizontal="center" wrapText="1"/>
    </xf>
    <xf numFmtId="0" fontId="2" fillId="10" borderId="56" xfId="0" applyFont="1" applyFill="1" applyBorder="1" applyAlignment="1">
      <alignment wrapText="1"/>
    </xf>
    <xf numFmtId="0" fontId="2" fillId="10" borderId="88" xfId="0" applyFont="1" applyFill="1" applyBorder="1" applyAlignment="1">
      <alignment horizontal="center" wrapText="1"/>
    </xf>
    <xf numFmtId="49" fontId="2" fillId="10" borderId="90" xfId="0" applyNumberFormat="1" applyFont="1" applyFill="1" applyBorder="1" applyAlignment="1">
      <alignment horizontal="center" wrapText="1"/>
    </xf>
    <xf numFmtId="49" fontId="2" fillId="10" borderId="56" xfId="0" applyNumberFormat="1" applyFont="1" applyFill="1" applyBorder="1" applyAlignment="1">
      <alignment horizontal="center" wrapText="1"/>
    </xf>
    <xf numFmtId="165" fontId="2" fillId="10" borderId="56" xfId="0" applyNumberFormat="1" applyFont="1" applyFill="1" applyBorder="1" applyAlignment="1">
      <alignment wrapText="1"/>
    </xf>
    <xf numFmtId="165" fontId="2" fillId="10" borderId="56" xfId="0" applyNumberFormat="1" applyFont="1" applyFill="1" applyBorder="1" applyAlignment="1">
      <alignment horizontal="center" wrapText="1"/>
    </xf>
    <xf numFmtId="0" fontId="2" fillId="10" borderId="56" xfId="0" applyFont="1" applyFill="1" applyBorder="1" applyAlignment="1">
      <alignment wrapText="1"/>
    </xf>
    <xf numFmtId="0" fontId="2" fillId="10" borderId="88" xfId="0" applyFont="1" applyFill="1" applyBorder="1" applyAlignment="1">
      <alignment horizontal="center" wrapText="1"/>
    </xf>
    <xf numFmtId="165" fontId="2" fillId="10" borderId="56" xfId="0" applyNumberFormat="1" applyFont="1" applyFill="1" applyBorder="1" applyAlignment="1">
      <alignment wrapText="1"/>
    </xf>
    <xf numFmtId="0" fontId="2" fillId="0" borderId="56" xfId="0" applyFont="1" applyFill="1" applyBorder="1" applyAlignment="1">
      <alignment horizontal="left" wrapText="1"/>
    </xf>
    <xf numFmtId="0" fontId="2" fillId="0" borderId="56" xfId="0" applyFont="1" applyFill="1" applyBorder="1" applyAlignment="1">
      <alignment horizontal="left" wrapText="1"/>
    </xf>
    <xf numFmtId="0" fontId="2" fillId="0" borderId="56" xfId="0" applyNumberFormat="1" applyFont="1" applyFill="1" applyBorder="1" applyAlignment="1">
      <alignment wrapText="1"/>
    </xf>
    <xf numFmtId="0" fontId="2" fillId="0" borderId="56" xfId="0" applyFont="1" applyFill="1" applyBorder="1" applyAlignment="1">
      <alignment wrapText="1"/>
    </xf>
    <xf numFmtId="0" fontId="2" fillId="0" borderId="88" xfId="0" applyFont="1" applyFill="1" applyBorder="1" applyAlignment="1">
      <alignment horizontal="center" wrapText="1"/>
    </xf>
    <xf numFmtId="49" fontId="2" fillId="0" borderId="90" xfId="0" applyNumberFormat="1" applyFont="1" applyFill="1" applyBorder="1" applyAlignment="1">
      <alignment horizontal="center" wrapText="1"/>
    </xf>
    <xf numFmtId="49" fontId="2" fillId="0" borderId="56" xfId="0" applyNumberFormat="1" applyFont="1" applyFill="1" applyBorder="1" applyAlignment="1">
      <alignment horizontal="center" wrapText="1"/>
    </xf>
    <xf numFmtId="165" fontId="2" fillId="0" borderId="56" xfId="0" applyNumberFormat="1" applyFont="1" applyFill="1" applyBorder="1" applyAlignment="1">
      <alignment wrapText="1"/>
    </xf>
    <xf numFmtId="0" fontId="2" fillId="10" borderId="56" xfId="0" applyFont="1" applyFill="1" applyBorder="1" applyAlignment="1">
      <alignment wrapText="1"/>
    </xf>
    <xf numFmtId="0" fontId="2" fillId="10" borderId="88" xfId="0" applyFont="1" applyFill="1" applyBorder="1" applyAlignment="1">
      <alignment horizontal="center" wrapText="1"/>
    </xf>
    <xf numFmtId="0" fontId="2" fillId="0" borderId="56" xfId="0" applyFont="1" applyFill="1" applyBorder="1" applyAlignment="1">
      <alignment wrapText="1"/>
    </xf>
    <xf numFmtId="0" fontId="2" fillId="0" borderId="88" xfId="0" applyFont="1" applyFill="1" applyBorder="1" applyAlignment="1">
      <alignment horizontal="center" wrapText="1"/>
    </xf>
    <xf numFmtId="0" fontId="4" fillId="9" borderId="56" xfId="0" applyFont="1" applyFill="1" applyBorder="1" applyAlignment="1">
      <alignment wrapText="1"/>
    </xf>
    <xf numFmtId="0" fontId="4" fillId="9" borderId="56" xfId="0" applyFont="1" applyFill="1" applyBorder="1" applyAlignment="1">
      <alignment horizontal="center" wrapText="1"/>
    </xf>
    <xf numFmtId="165" fontId="4" fillId="9" borderId="56" xfId="0" applyNumberFormat="1" applyFont="1" applyFill="1" applyBorder="1" applyAlignment="1">
      <alignment wrapText="1"/>
    </xf>
    <xf numFmtId="165" fontId="4" fillId="9" borderId="56" xfId="0" applyNumberFormat="1" applyFont="1" applyFill="1" applyBorder="1" applyAlignment="1">
      <alignment horizontal="center" wrapText="1"/>
    </xf>
    <xf numFmtId="0" fontId="2" fillId="11" borderId="56" xfId="0" applyFont="1" applyFill="1" applyBorder="1" applyAlignment="1">
      <alignment wrapText="1"/>
    </xf>
    <xf numFmtId="0" fontId="2" fillId="11" borderId="56" xfId="0" applyFont="1" applyFill="1" applyBorder="1" applyAlignment="1">
      <alignment horizontal="center" wrapText="1"/>
    </xf>
    <xf numFmtId="165" fontId="2" fillId="11" borderId="56" xfId="0" applyNumberFormat="1" applyFont="1" applyFill="1" applyBorder="1" applyAlignment="1">
      <alignment wrapText="1"/>
    </xf>
    <xf numFmtId="165" fontId="2" fillId="11" borderId="56" xfId="0" applyNumberFormat="1" applyFont="1" applyFill="1" applyBorder="1" applyAlignment="1">
      <alignment horizontal="center" wrapText="1"/>
    </xf>
    <xf numFmtId="0" fontId="2" fillId="11" borderId="56" xfId="0" applyFont="1" applyFill="1" applyBorder="1" applyAlignment="1">
      <alignment horizontal="left" wrapText="1"/>
    </xf>
    <xf numFmtId="0" fontId="2" fillId="0" borderId="56" xfId="0" applyFont="1" applyFill="1" applyBorder="1" applyAlignment="1">
      <alignment vertical="center" wrapText="1"/>
    </xf>
    <xf numFmtId="0" fontId="2" fillId="0" borderId="56" xfId="0" applyFont="1" applyFill="1" applyBorder="1" applyAlignment="1">
      <alignment horizontal="center" vertical="center" wrapText="1"/>
    </xf>
    <xf numFmtId="165" fontId="2" fillId="0" borderId="56" xfId="0" applyNumberFormat="1" applyFont="1" applyFill="1" applyBorder="1" applyAlignment="1">
      <alignment wrapText="1"/>
    </xf>
    <xf numFmtId="0" fontId="2" fillId="0" borderId="56" xfId="0" applyFont="1" applyFill="1" applyBorder="1" applyAlignment="1">
      <alignment wrapText="1"/>
    </xf>
    <xf numFmtId="0" fontId="2" fillId="0" borderId="56" xfId="0" applyFont="1" applyFill="1" applyBorder="1" applyAlignment="1">
      <alignment horizontal="center" vertical="center" wrapText="1"/>
    </xf>
    <xf numFmtId="0" fontId="2" fillId="11" borderId="56" xfId="0" applyFont="1" applyFill="1" applyBorder="1" applyAlignment="1">
      <alignment horizontal="center" vertical="center" wrapText="1"/>
    </xf>
    <xf numFmtId="49" fontId="2" fillId="0" borderId="89" xfId="0" applyNumberFormat="1" applyFont="1" applyFill="1" applyBorder="1" applyAlignment="1">
      <alignment horizontal="center" wrapText="1"/>
    </xf>
    <xf numFmtId="165" fontId="2" fillId="11" borderId="56" xfId="0" applyNumberFormat="1" applyFont="1" applyFill="1" applyBorder="1" applyAlignment="1">
      <alignment wrapText="1"/>
    </xf>
    <xf numFmtId="165" fontId="2" fillId="11" borderId="56" xfId="0" applyNumberFormat="1" applyFont="1" applyFill="1" applyBorder="1" applyAlignment="1">
      <alignment horizontal="center" wrapText="1"/>
    </xf>
    <xf numFmtId="0" fontId="4" fillId="13" borderId="56" xfId="0" applyFont="1" applyFill="1" applyBorder="1" applyAlignment="1">
      <alignment wrapText="1"/>
    </xf>
    <xf numFmtId="0" fontId="4" fillId="13" borderId="56" xfId="0" applyFont="1" applyFill="1" applyBorder="1" applyAlignment="1">
      <alignment horizontal="center" wrapText="1"/>
    </xf>
    <xf numFmtId="165" fontId="4" fillId="13" borderId="56" xfId="0" applyNumberFormat="1" applyFont="1" applyFill="1" applyBorder="1" applyAlignment="1">
      <alignment wrapText="1"/>
    </xf>
    <xf numFmtId="165" fontId="4" fillId="13" borderId="56" xfId="0" applyNumberFormat="1" applyFont="1" applyFill="1" applyBorder="1" applyAlignment="1">
      <alignment horizontal="center" wrapText="1"/>
    </xf>
    <xf numFmtId="49" fontId="2" fillId="0" borderId="96" xfId="0" applyNumberFormat="1" applyFont="1" applyFill="1" applyBorder="1" applyAlignment="1">
      <alignment horizontal="center" wrapText="1"/>
    </xf>
    <xf numFmtId="49" fontId="2" fillId="0" borderId="97" xfId="0" applyNumberFormat="1" applyFont="1" applyFill="1" applyBorder="1" applyAlignment="1">
      <alignment horizontal="center" wrapText="1"/>
    </xf>
    <xf numFmtId="49" fontId="2" fillId="0" borderId="98" xfId="0" applyNumberFormat="1" applyFont="1" applyFill="1" applyBorder="1" applyAlignment="1">
      <alignment horizontal="center" wrapText="1"/>
    </xf>
    <xf numFmtId="49" fontId="2" fillId="0" borderId="99" xfId="0" applyNumberFormat="1" applyFont="1" applyFill="1" applyBorder="1" applyAlignment="1">
      <alignment horizontal="center" wrapText="1"/>
    </xf>
    <xf numFmtId="49" fontId="2" fillId="0" borderId="100" xfId="0" applyNumberFormat="1" applyFont="1" applyFill="1" applyBorder="1" applyAlignment="1">
      <alignment horizontal="center" wrapText="1"/>
    </xf>
    <xf numFmtId="49" fontId="2" fillId="0" borderId="101" xfId="0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/>
    </xf>
    <xf numFmtId="49" fontId="2" fillId="0" borderId="104" xfId="0" applyNumberFormat="1" applyFont="1" applyFill="1" applyBorder="1" applyAlignment="1">
      <alignment horizontal="center" wrapText="1"/>
    </xf>
    <xf numFmtId="49" fontId="2" fillId="0" borderId="105" xfId="0" applyNumberFormat="1" applyFont="1" applyFill="1" applyBorder="1" applyAlignment="1">
      <alignment horizontal="center" wrapText="1"/>
    </xf>
    <xf numFmtId="49" fontId="2" fillId="0" borderId="106" xfId="0" applyNumberFormat="1" applyFont="1" applyFill="1" applyBorder="1" applyAlignment="1">
      <alignment horizontal="center" wrapText="1"/>
    </xf>
    <xf numFmtId="0" fontId="2" fillId="0" borderId="104" xfId="0" applyFont="1" applyFill="1" applyBorder="1" applyAlignment="1">
      <alignment horizontal="center" wrapText="1"/>
    </xf>
    <xf numFmtId="0" fontId="1" fillId="4" borderId="107" xfId="0" applyFont="1" applyFill="1" applyBorder="1" applyAlignment="1">
      <alignment horizontal="center" vertical="center" wrapText="1"/>
    </xf>
    <xf numFmtId="0" fontId="1" fillId="4" borderId="108" xfId="0" applyFont="1" applyFill="1" applyBorder="1" applyAlignment="1">
      <alignment horizontal="center" vertical="center" wrapText="1"/>
    </xf>
    <xf numFmtId="165" fontId="3" fillId="0" borderId="106" xfId="0" applyNumberFormat="1" applyFont="1" applyBorder="1" applyAlignment="1">
      <alignment horizontal="right" wrapText="1"/>
    </xf>
    <xf numFmtId="0" fontId="19" fillId="0" borderId="109" xfId="0" applyFont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" fillId="4" borderId="56" xfId="0" applyFont="1" applyFill="1" applyBorder="1" applyAlignment="1">
      <alignment horizontal="center" wrapText="1"/>
    </xf>
    <xf numFmtId="0" fontId="15" fillId="4" borderId="56" xfId="0" applyFont="1" applyFill="1" applyBorder="1" applyAlignment="1">
      <alignment horizontal="center" vertical="center" wrapText="1"/>
    </xf>
    <xf numFmtId="0" fontId="1" fillId="4" borderId="56" xfId="0" applyFont="1" applyFill="1" applyBorder="1" applyAlignment="1">
      <alignment horizontal="justify" vertical="center" wrapText="1"/>
    </xf>
    <xf numFmtId="165" fontId="1" fillId="4" borderId="56" xfId="0" applyNumberFormat="1" applyFont="1" applyFill="1" applyBorder="1" applyAlignment="1">
      <alignment horizontal="center" vertical="center" wrapText="1"/>
    </xf>
    <xf numFmtId="165" fontId="1" fillId="4" borderId="56" xfId="0" applyNumberFormat="1" applyFont="1" applyFill="1" applyBorder="1" applyAlignment="1">
      <alignment horizontal="right" vertical="center" wrapText="1"/>
    </xf>
    <xf numFmtId="0" fontId="15" fillId="0" borderId="56" xfId="0" applyFont="1" applyBorder="1" applyAlignment="1">
      <alignment horizontal="center" wrapText="1"/>
    </xf>
    <xf numFmtId="0" fontId="1" fillId="0" borderId="56" xfId="0" applyFont="1" applyFill="1" applyBorder="1" applyAlignment="1">
      <alignment wrapText="1"/>
    </xf>
    <xf numFmtId="165" fontId="1" fillId="0" borderId="56" xfId="0" applyNumberFormat="1" applyFont="1" applyBorder="1" applyAlignment="1">
      <alignment horizontal="center" wrapText="1"/>
    </xf>
    <xf numFmtId="165" fontId="1" fillId="0" borderId="56" xfId="0" applyNumberFormat="1" applyFont="1" applyBorder="1" applyAlignment="1">
      <alignment horizontal="right"/>
    </xf>
    <xf numFmtId="0" fontId="1" fillId="0" borderId="56" xfId="0" applyFont="1" applyBorder="1" applyAlignment="1">
      <alignment horizontal="justify" vertical="top" wrapText="1"/>
    </xf>
    <xf numFmtId="0" fontId="14" fillId="0" borderId="56" xfId="0" applyFont="1" applyBorder="1" applyAlignment="1">
      <alignment vertical="top" wrapText="1"/>
    </xf>
    <xf numFmtId="49" fontId="1" fillId="0" borderId="56" xfId="0" applyNumberFormat="1" applyFont="1" applyBorder="1" applyAlignment="1">
      <alignment horizontal="justify" vertical="top" wrapText="1"/>
    </xf>
    <xf numFmtId="165" fontId="54" fillId="0" borderId="56" xfId="0" applyNumberFormat="1" applyFont="1" applyBorder="1" applyAlignment="1">
      <alignment horizontal="right"/>
    </xf>
    <xf numFmtId="0" fontId="1" fillId="0" borderId="56" xfId="0" applyFont="1" applyBorder="1" applyAlignment="1">
      <alignment horizontal="left" vertical="top" wrapText="1"/>
    </xf>
    <xf numFmtId="0" fontId="41" fillId="4" borderId="56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justify" vertical="center" wrapText="1"/>
    </xf>
    <xf numFmtId="165" fontId="3" fillId="4" borderId="56" xfId="0" applyNumberFormat="1" applyFont="1" applyFill="1" applyBorder="1" applyAlignment="1">
      <alignment horizontal="center" vertical="center" wrapText="1"/>
    </xf>
    <xf numFmtId="0" fontId="15" fillId="0" borderId="56" xfId="0" applyFont="1" applyBorder="1" applyAlignment="1">
      <alignment wrapText="1"/>
    </xf>
    <xf numFmtId="170" fontId="1" fillId="0" borderId="56" xfId="0" applyNumberFormat="1" applyFont="1" applyBorder="1" applyAlignment="1">
      <alignment horizontal="center" wrapText="1"/>
    </xf>
    <xf numFmtId="165" fontId="39" fillId="0" borderId="56" xfId="0" applyNumberFormat="1" applyFont="1" applyBorder="1" applyAlignment="1">
      <alignment horizontal="right"/>
    </xf>
    <xf numFmtId="0" fontId="14" fillId="0" borderId="39" xfId="0" applyFont="1" applyBorder="1" applyAlignment="1">
      <alignment wrapText="1"/>
    </xf>
    <xf numFmtId="165" fontId="3" fillId="0" borderId="112" xfId="0" applyNumberFormat="1" applyFont="1" applyBorder="1" applyAlignment="1">
      <alignment horizontal="right" wrapText="1"/>
    </xf>
    <xf numFmtId="0" fontId="1" fillId="3" borderId="0" xfId="0" applyNumberFormat="1" applyFont="1" applyFill="1" applyBorder="1" applyAlignment="1">
      <alignment wrapText="1"/>
    </xf>
    <xf numFmtId="0" fontId="1" fillId="16" borderId="17" xfId="0" applyFont="1" applyFill="1" applyBorder="1" applyAlignment="1">
      <alignment horizontal="center" wrapText="1"/>
    </xf>
    <xf numFmtId="0" fontId="1" fillId="16" borderId="57" xfId="0" applyFont="1" applyFill="1" applyBorder="1" applyAlignment="1">
      <alignment horizontal="center" wrapText="1"/>
    </xf>
    <xf numFmtId="0" fontId="1" fillId="16" borderId="59" xfId="0" applyFont="1" applyFill="1" applyBorder="1" applyAlignment="1">
      <alignment horizontal="center" wrapText="1"/>
    </xf>
    <xf numFmtId="2" fontId="1" fillId="16" borderId="39" xfId="0" applyNumberFormat="1" applyFont="1" applyFill="1" applyBorder="1" applyAlignment="1">
      <alignment horizontal="right"/>
    </xf>
    <xf numFmtId="0" fontId="5" fillId="0" borderId="57" xfId="0" applyFont="1" applyBorder="1" applyAlignment="1">
      <alignment horizontal="center" wrapText="1"/>
    </xf>
    <xf numFmtId="0" fontId="5" fillId="0" borderId="57" xfId="0" applyFont="1" applyFill="1" applyBorder="1" applyAlignment="1">
      <alignment horizontal="center" wrapText="1"/>
    </xf>
    <xf numFmtId="165" fontId="5" fillId="0" borderId="59" xfId="0" applyNumberFormat="1" applyFont="1" applyBorder="1" applyAlignment="1">
      <alignment wrapText="1"/>
    </xf>
    <xf numFmtId="165" fontId="5" fillId="0" borderId="56" xfId="0" applyNumberFormat="1" applyFont="1" applyBorder="1" applyAlignment="1">
      <alignment wrapText="1"/>
    </xf>
    <xf numFmtId="165" fontId="70" fillId="0" borderId="0" xfId="0" applyNumberFormat="1" applyFont="1" applyBorder="1" applyAlignment="1">
      <alignment horizontal="right" wrapText="1"/>
    </xf>
    <xf numFmtId="0" fontId="5" fillId="0" borderId="57" xfId="0" applyFont="1" applyFill="1" applyBorder="1" applyAlignment="1">
      <alignment horizontal="center" vertical="center" wrapText="1"/>
    </xf>
    <xf numFmtId="165" fontId="71" fillId="0" borderId="56" xfId="0" applyNumberFormat="1" applyFont="1" applyFill="1" applyBorder="1" applyAlignment="1">
      <alignment wrapText="1"/>
    </xf>
    <xf numFmtId="0" fontId="10" fillId="0" borderId="0" xfId="0" applyFont="1" applyAlignment="1">
      <alignment wrapText="1"/>
    </xf>
    <xf numFmtId="0" fontId="5" fillId="0" borderId="57" xfId="0" applyFont="1" applyBorder="1" applyAlignment="1">
      <alignment horizontal="left" vertical="top" wrapText="1"/>
    </xf>
    <xf numFmtId="165" fontId="71" fillId="0" borderId="39" xfId="0" applyNumberFormat="1" applyFont="1" applyFill="1" applyBorder="1" applyAlignment="1">
      <alignment wrapText="1"/>
    </xf>
    <xf numFmtId="165" fontId="71" fillId="0" borderId="0" xfId="0" applyNumberFormat="1" applyFont="1" applyBorder="1" applyAlignment="1">
      <alignment horizontal="right"/>
    </xf>
    <xf numFmtId="0" fontId="5" fillId="0" borderId="18" xfId="0" applyFont="1" applyFill="1" applyBorder="1" applyAlignment="1">
      <alignment horizontal="center" wrapText="1"/>
    </xf>
    <xf numFmtId="165" fontId="71" fillId="0" borderId="11" xfId="0" applyNumberFormat="1" applyFont="1" applyFill="1" applyBorder="1" applyAlignment="1">
      <alignment wrapText="1"/>
    </xf>
    <xf numFmtId="0" fontId="72" fillId="0" borderId="0" xfId="0" applyFont="1"/>
    <xf numFmtId="9" fontId="43" fillId="0" borderId="0" xfId="0" applyNumberFormat="1" applyFont="1"/>
    <xf numFmtId="0" fontId="73" fillId="0" borderId="0" xfId="0" applyFont="1"/>
    <xf numFmtId="165" fontId="70" fillId="0" borderId="11" xfId="0" applyNumberFormat="1" applyFont="1" applyBorder="1" applyAlignment="1">
      <alignment horizontal="right"/>
    </xf>
    <xf numFmtId="2" fontId="74" fillId="0" borderId="0" xfId="0" applyNumberFormat="1" applyFont="1" applyAlignment="1">
      <alignment horizontal="center" wrapText="1"/>
    </xf>
    <xf numFmtId="0" fontId="75" fillId="0" borderId="0" xfId="0" applyFont="1" applyAlignment="1">
      <alignment wrapText="1"/>
    </xf>
    <xf numFmtId="0" fontId="3" fillId="0" borderId="18" xfId="0" applyFont="1" applyBorder="1" applyAlignment="1">
      <alignment horizontal="justify" vertical="top" wrapText="1"/>
    </xf>
    <xf numFmtId="0" fontId="3" fillId="0" borderId="18" xfId="0" applyFont="1" applyBorder="1" applyAlignment="1">
      <alignment horizontal="center" wrapText="1"/>
    </xf>
    <xf numFmtId="165" fontId="3" fillId="0" borderId="59" xfId="0" applyNumberFormat="1" applyFont="1" applyFill="1" applyBorder="1" applyAlignment="1">
      <alignment horizontal="right" vertical="center" wrapText="1"/>
    </xf>
    <xf numFmtId="0" fontId="14" fillId="17" borderId="0" xfId="0" applyFont="1" applyFill="1"/>
    <xf numFmtId="0" fontId="1" fillId="0" borderId="1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wrapText="1"/>
    </xf>
    <xf numFmtId="165" fontId="1" fillId="0" borderId="59" xfId="0" applyNumberFormat="1" applyFont="1" applyFill="1" applyBorder="1" applyAlignment="1">
      <alignment horizontal="right" vertical="center" wrapText="1"/>
    </xf>
    <xf numFmtId="0" fontId="1" fillId="0" borderId="18" xfId="0" applyFont="1" applyFill="1" applyBorder="1" applyAlignment="1">
      <alignment horizontal="left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80" fillId="0" borderId="0" xfId="0" applyFont="1"/>
    <xf numFmtId="0" fontId="71" fillId="0" borderId="0" xfId="0" applyFont="1"/>
    <xf numFmtId="0" fontId="81" fillId="0" borderId="0" xfId="0" applyFont="1"/>
    <xf numFmtId="4" fontId="82" fillId="0" borderId="0" xfId="0" applyNumberFormat="1" applyFont="1"/>
    <xf numFmtId="4" fontId="83" fillId="0" borderId="0" xfId="0" applyNumberFormat="1" applyFont="1"/>
    <xf numFmtId="0" fontId="2" fillId="0" borderId="110" xfId="0" applyFont="1" applyFill="1" applyBorder="1" applyAlignment="1">
      <alignment horizontal="center" wrapText="1"/>
    </xf>
    <xf numFmtId="49" fontId="2" fillId="0" borderId="112" xfId="0" applyNumberFormat="1" applyFont="1" applyFill="1" applyBorder="1" applyAlignment="1">
      <alignment horizontal="center" wrapText="1"/>
    </xf>
    <xf numFmtId="49" fontId="2" fillId="0" borderId="110" xfId="0" applyNumberFormat="1" applyFont="1" applyFill="1" applyBorder="1" applyAlignment="1">
      <alignment horizontal="center" wrapText="1"/>
    </xf>
    <xf numFmtId="49" fontId="2" fillId="0" borderId="111" xfId="0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5" fillId="4" borderId="59" xfId="0" applyFont="1" applyFill="1" applyBorder="1" applyAlignment="1">
      <alignment horizontal="center" vertical="center" wrapText="1"/>
    </xf>
    <xf numFmtId="167" fontId="7" fillId="0" borderId="112" xfId="0" applyNumberFormat="1" applyFont="1" applyBorder="1" applyAlignment="1">
      <alignment horizontal="center" vertical="center" wrapText="1"/>
    </xf>
    <xf numFmtId="167" fontId="7" fillId="0" borderId="39" xfId="0" applyNumberFormat="1" applyFont="1" applyBorder="1" applyAlignment="1">
      <alignment horizontal="center" vertical="center" wrapText="1"/>
    </xf>
    <xf numFmtId="0" fontId="5" fillId="0" borderId="57" xfId="0" applyFont="1" applyBorder="1" applyAlignment="1">
      <alignment horizontal="left" wrapText="1"/>
    </xf>
    <xf numFmtId="0" fontId="5" fillId="0" borderId="57" xfId="0" applyFont="1" applyBorder="1" applyAlignment="1">
      <alignment horizontal="center" vertical="center" wrapText="1"/>
    </xf>
    <xf numFmtId="165" fontId="5" fillId="0" borderId="57" xfId="0" applyNumberFormat="1" applyFont="1" applyBorder="1" applyAlignment="1">
      <alignment horizontal="center" vertical="center" wrapText="1"/>
    </xf>
    <xf numFmtId="165" fontId="5" fillId="0" borderId="59" xfId="0" applyNumberFormat="1" applyFont="1" applyFill="1" applyBorder="1" applyAlignment="1">
      <alignment horizontal="right" vertical="center" wrapText="1"/>
    </xf>
    <xf numFmtId="165" fontId="1" fillId="0" borderId="112" xfId="0" applyNumberFormat="1" applyFont="1" applyBorder="1" applyAlignment="1">
      <alignment vertical="center" wrapText="1"/>
    </xf>
    <xf numFmtId="165" fontId="5" fillId="0" borderId="59" xfId="0" applyNumberFormat="1" applyFont="1" applyFill="1" applyBorder="1" applyAlignment="1">
      <alignment vertical="center" wrapText="1"/>
    </xf>
    <xf numFmtId="0" fontId="45" fillId="4" borderId="57" xfId="0" applyFont="1" applyFill="1" applyBorder="1" applyAlignment="1">
      <alignment wrapText="1"/>
    </xf>
    <xf numFmtId="165" fontId="7" fillId="4" borderId="57" xfId="0" applyNumberFormat="1" applyFont="1" applyFill="1" applyBorder="1" applyAlignment="1">
      <alignment horizontal="center" wrapText="1"/>
    </xf>
    <xf numFmtId="165" fontId="7" fillId="4" borderId="59" xfId="0" applyNumberFormat="1" applyFont="1" applyFill="1" applyBorder="1" applyAlignment="1">
      <alignment wrapText="1"/>
    </xf>
    <xf numFmtId="165" fontId="3" fillId="0" borderId="112" xfId="0" applyNumberFormat="1" applyFont="1" applyBorder="1" applyAlignment="1">
      <alignment horizontal="right"/>
    </xf>
    <xf numFmtId="0" fontId="19" fillId="0" borderId="116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center"/>
    </xf>
    <xf numFmtId="165" fontId="2" fillId="0" borderId="39" xfId="0" applyNumberFormat="1" applyFont="1" applyFill="1" applyBorder="1" applyAlignment="1">
      <alignment wrapText="1"/>
    </xf>
    <xf numFmtId="165" fontId="2" fillId="0" borderId="39" xfId="0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165" fontId="1" fillId="0" borderId="117" xfId="0" applyNumberFormat="1" applyFont="1" applyBorder="1" applyAlignment="1">
      <alignment vertical="center" wrapText="1"/>
    </xf>
    <xf numFmtId="165" fontId="1" fillId="0" borderId="14" xfId="0" applyNumberFormat="1" applyFont="1" applyBorder="1" applyAlignment="1">
      <alignment vertical="center" wrapText="1"/>
    </xf>
    <xf numFmtId="0" fontId="1" fillId="4" borderId="113" xfId="0" applyFont="1" applyFill="1" applyBorder="1" applyAlignment="1">
      <alignment horizontal="center" vertical="center" wrapText="1"/>
    </xf>
    <xf numFmtId="0" fontId="3" fillId="4" borderId="113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right" vertical="center" wrapText="1"/>
    </xf>
    <xf numFmtId="165" fontId="1" fillId="0" borderId="14" xfId="0" applyNumberFormat="1" applyFont="1" applyBorder="1" applyAlignment="1">
      <alignment horizontal="center" wrapText="1"/>
    </xf>
    <xf numFmtId="165" fontId="1" fillId="5" borderId="14" xfId="0" applyNumberFormat="1" applyFont="1" applyFill="1" applyBorder="1" applyAlignment="1">
      <alignment horizontal="center" wrapText="1"/>
    </xf>
    <xf numFmtId="165" fontId="1" fillId="0" borderId="14" xfId="0" applyNumberFormat="1" applyFont="1" applyFill="1" applyBorder="1" applyAlignment="1">
      <alignment horizontal="center" wrapText="1"/>
    </xf>
    <xf numFmtId="165" fontId="1" fillId="0" borderId="118" xfId="0" applyNumberFormat="1" applyFont="1" applyBorder="1" applyAlignment="1">
      <alignment horizontal="center" wrapText="1"/>
    </xf>
    <xf numFmtId="165" fontId="1" fillId="5" borderId="118" xfId="0" applyNumberFormat="1" applyFont="1" applyFill="1" applyBorder="1" applyAlignment="1">
      <alignment horizontal="center" wrapText="1"/>
    </xf>
    <xf numFmtId="4" fontId="1" fillId="0" borderId="118" xfId="0" applyNumberFormat="1" applyFont="1" applyFill="1" applyBorder="1" applyAlignment="1" applyProtection="1">
      <alignment horizontal="center" wrapText="1"/>
    </xf>
    <xf numFmtId="165" fontId="1" fillId="0" borderId="119" xfId="0" applyNumberFormat="1" applyFont="1" applyFill="1" applyBorder="1" applyAlignment="1">
      <alignment horizontal="center" wrapText="1"/>
    </xf>
    <xf numFmtId="165" fontId="1" fillId="0" borderId="120" xfId="0" applyNumberFormat="1" applyFont="1" applyFill="1" applyBorder="1" applyAlignment="1">
      <alignment horizontal="center" wrapText="1"/>
    </xf>
    <xf numFmtId="165" fontId="1" fillId="0" borderId="121" xfId="0" applyNumberFormat="1" applyFont="1" applyBorder="1" applyAlignment="1">
      <alignment horizontal="center" wrapText="1"/>
    </xf>
    <xf numFmtId="165" fontId="1" fillId="5" borderId="121" xfId="0" applyNumberFormat="1" applyFont="1" applyFill="1" applyBorder="1" applyAlignment="1">
      <alignment horizontal="center" wrapText="1"/>
    </xf>
    <xf numFmtId="165" fontId="3" fillId="0" borderId="122" xfId="0" applyNumberFormat="1" applyFont="1" applyFill="1" applyBorder="1" applyAlignment="1">
      <alignment horizontal="center" wrapText="1"/>
    </xf>
    <xf numFmtId="165" fontId="1" fillId="0" borderId="14" xfId="0" applyNumberFormat="1" applyFont="1" applyFill="1" applyBorder="1" applyAlignment="1">
      <alignment horizontal="left" wrapText="1"/>
    </xf>
    <xf numFmtId="165" fontId="1" fillId="0" borderId="117" xfId="0" applyNumberFormat="1" applyFont="1" applyBorder="1" applyAlignment="1">
      <alignment horizontal="center" wrapText="1"/>
    </xf>
    <xf numFmtId="165" fontId="1" fillId="5" borderId="117" xfId="0" applyNumberFormat="1" applyFont="1" applyFill="1" applyBorder="1" applyAlignment="1">
      <alignment horizontal="center" wrapText="1"/>
    </xf>
    <xf numFmtId="165" fontId="1" fillId="0" borderId="117" xfId="0" applyNumberFormat="1" applyFont="1" applyFill="1" applyBorder="1" applyAlignment="1">
      <alignment horizontal="center" wrapText="1"/>
    </xf>
    <xf numFmtId="2" fontId="1" fillId="0" borderId="123" xfId="0" applyNumberFormat="1" applyFont="1" applyBorder="1" applyAlignment="1">
      <alignment horizontal="center"/>
    </xf>
    <xf numFmtId="0" fontId="1" fillId="0" borderId="124" xfId="0" applyFont="1" applyBorder="1" applyAlignment="1">
      <alignment horizontal="right" vertical="center" wrapText="1"/>
    </xf>
    <xf numFmtId="0" fontId="1" fillId="0" borderId="125" xfId="0" applyFont="1" applyBorder="1" applyAlignment="1">
      <alignment horizontal="right" vertical="center" wrapText="1"/>
    </xf>
    <xf numFmtId="0" fontId="1" fillId="0" borderId="126" xfId="0" applyFont="1" applyBorder="1" applyAlignment="1">
      <alignment horizontal="right" vertical="center" wrapText="1"/>
    </xf>
    <xf numFmtId="0" fontId="1" fillId="0" borderId="127" xfId="0" applyFont="1" applyBorder="1" applyAlignment="1">
      <alignment horizontal="right" vertical="center" wrapText="1"/>
    </xf>
    <xf numFmtId="165" fontId="1" fillId="0" borderId="129" xfId="0" applyNumberFormat="1" applyFont="1" applyFill="1" applyBorder="1" applyAlignment="1">
      <alignment horizontal="left" wrapText="1"/>
    </xf>
    <xf numFmtId="0" fontId="0" fillId="0" borderId="131" xfId="0" applyBorder="1" applyAlignment="1">
      <alignment vertical="center" wrapText="1"/>
    </xf>
    <xf numFmtId="165" fontId="1" fillId="0" borderId="25" xfId="0" applyNumberFormat="1" applyFont="1" applyBorder="1" applyAlignment="1">
      <alignment vertical="center" wrapText="1"/>
    </xf>
    <xf numFmtId="165" fontId="1" fillId="3" borderId="128" xfId="0" applyNumberFormat="1" applyFont="1" applyFill="1" applyBorder="1" applyAlignment="1">
      <alignment horizontal="left" wrapText="1"/>
    </xf>
    <xf numFmtId="165" fontId="1" fillId="3" borderId="112" xfId="0" applyNumberFormat="1" applyFont="1" applyFill="1" applyBorder="1" applyAlignment="1">
      <alignment horizontal="left" wrapText="1"/>
    </xf>
    <xf numFmtId="165" fontId="1" fillId="3" borderId="129" xfId="0" applyNumberFormat="1" applyFont="1" applyFill="1" applyBorder="1" applyAlignment="1">
      <alignment horizontal="left" wrapText="1"/>
    </xf>
    <xf numFmtId="165" fontId="1" fillId="3" borderId="29" xfId="0" applyNumberFormat="1" applyFont="1" applyFill="1" applyBorder="1" applyAlignment="1">
      <alignment horizontal="left" wrapText="1"/>
    </xf>
    <xf numFmtId="165" fontId="1" fillId="3" borderId="11" xfId="0" applyNumberFormat="1" applyFont="1" applyFill="1" applyBorder="1" applyAlignment="1">
      <alignment horizontal="center" wrapText="1"/>
    </xf>
    <xf numFmtId="165" fontId="24" fillId="0" borderId="0" xfId="0" applyNumberFormat="1" applyFont="1"/>
    <xf numFmtId="49" fontId="2" fillId="0" borderId="110" xfId="0" applyNumberFormat="1" applyFont="1" applyFill="1" applyBorder="1" applyAlignment="1">
      <alignment horizontal="center" wrapText="1"/>
    </xf>
    <xf numFmtId="49" fontId="2" fillId="0" borderId="111" xfId="0" applyNumberFormat="1" applyFont="1" applyFill="1" applyBorder="1" applyAlignment="1">
      <alignment horizontal="center" wrapText="1"/>
    </xf>
    <xf numFmtId="49" fontId="2" fillId="0" borderId="112" xfId="0" applyNumberFormat="1" applyFont="1" applyFill="1" applyBorder="1" applyAlignment="1">
      <alignment horizontal="center" wrapText="1"/>
    </xf>
    <xf numFmtId="0" fontId="2" fillId="0" borderId="39" xfId="0" applyFont="1" applyFill="1" applyBorder="1" applyAlignment="1">
      <alignment wrapText="1"/>
    </xf>
    <xf numFmtId="49" fontId="2" fillId="0" borderId="39" xfId="0" applyNumberFormat="1" applyFont="1" applyFill="1" applyBorder="1" applyAlignment="1">
      <alignment horizontal="center" wrapText="1"/>
    </xf>
    <xf numFmtId="14" fontId="1" fillId="0" borderId="22" xfId="0" applyNumberFormat="1" applyFont="1" applyFill="1" applyBorder="1" applyAlignment="1">
      <alignment horizontal="center"/>
    </xf>
    <xf numFmtId="49" fontId="2" fillId="0" borderId="110" xfId="0" applyNumberFormat="1" applyFont="1" applyFill="1" applyBorder="1" applyAlignment="1">
      <alignment horizontal="center" wrapText="1"/>
    </xf>
    <xf numFmtId="49" fontId="2" fillId="0" borderId="111" xfId="0" applyNumberFormat="1" applyFont="1" applyFill="1" applyBorder="1" applyAlignment="1">
      <alignment horizontal="center" wrapText="1"/>
    </xf>
    <xf numFmtId="49" fontId="2" fillId="0" borderId="112" xfId="0" applyNumberFormat="1" applyFont="1" applyFill="1" applyBorder="1" applyAlignment="1">
      <alignment horizontal="center" wrapText="1"/>
    </xf>
    <xf numFmtId="0" fontId="2" fillId="0" borderId="11" xfId="0" applyFont="1" applyFill="1" applyBorder="1" applyAlignment="1">
      <alignment wrapText="1"/>
    </xf>
    <xf numFmtId="49" fontId="2" fillId="0" borderId="11" xfId="0" applyNumberFormat="1" applyFont="1" applyFill="1" applyBorder="1" applyAlignment="1">
      <alignment horizontal="center" wrapText="1"/>
    </xf>
    <xf numFmtId="165" fontId="2" fillId="0" borderId="11" xfId="0" applyNumberFormat="1" applyFont="1" applyFill="1" applyBorder="1" applyAlignment="1">
      <alignment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165" fontId="5" fillId="0" borderId="57" xfId="0" applyNumberFormat="1" applyFont="1" applyBorder="1" applyAlignment="1">
      <alignment horizontal="center" wrapText="1"/>
    </xf>
    <xf numFmtId="165" fontId="5" fillId="0" borderId="59" xfId="0" applyNumberFormat="1" applyFont="1" applyFill="1" applyBorder="1" applyAlignment="1">
      <alignment horizontal="right" wrapText="1"/>
    </xf>
    <xf numFmtId="0" fontId="5" fillId="0" borderId="57" xfId="0" applyFont="1" applyFill="1" applyBorder="1" applyAlignment="1">
      <alignment wrapText="1"/>
    </xf>
    <xf numFmtId="165" fontId="5" fillId="0" borderId="59" xfId="0" applyNumberFormat="1" applyFont="1" applyFill="1" applyBorder="1" applyAlignment="1">
      <alignment wrapText="1"/>
    </xf>
    <xf numFmtId="165" fontId="38" fillId="17" borderId="0" xfId="0" applyNumberFormat="1" applyFont="1" applyFill="1" applyBorder="1" applyAlignment="1">
      <alignment vertical="center" wrapText="1"/>
    </xf>
    <xf numFmtId="165" fontId="5" fillId="17" borderId="0" xfId="0" applyNumberFormat="1" applyFont="1" applyFill="1" applyBorder="1"/>
    <xf numFmtId="0" fontId="0" fillId="0" borderId="57" xfId="0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0" fillId="0" borderId="11" xfId="0" applyFont="1" applyBorder="1" applyAlignment="1">
      <alignment horizontal="center" vertical="center" wrapText="1"/>
    </xf>
    <xf numFmtId="0" fontId="19" fillId="0" borderId="138" xfId="0" applyFont="1" applyBorder="1" applyAlignment="1">
      <alignment horizontal="center" vertical="top"/>
    </xf>
    <xf numFmtId="165" fontId="5" fillId="0" borderId="56" xfId="0" applyNumberFormat="1" applyFont="1" applyFill="1" applyBorder="1" applyAlignment="1">
      <alignment wrapText="1"/>
    </xf>
    <xf numFmtId="0" fontId="1" fillId="4" borderId="59" xfId="0" applyFont="1" applyFill="1" applyBorder="1" applyAlignment="1">
      <alignment horizontal="center" wrapText="1"/>
    </xf>
    <xf numFmtId="0" fontId="1" fillId="4" borderId="57" xfId="0" applyFont="1" applyFill="1" applyBorder="1" applyAlignment="1">
      <alignment horizontal="center" wrapText="1"/>
    </xf>
    <xf numFmtId="165" fontId="3" fillId="4" borderId="57" xfId="0" applyNumberFormat="1" applyFont="1" applyFill="1" applyBorder="1" applyAlignment="1">
      <alignment wrapText="1"/>
    </xf>
    <xf numFmtId="0" fontId="3" fillId="4" borderId="57" xfId="0" applyFont="1" applyFill="1" applyBorder="1" applyAlignment="1">
      <alignment wrapText="1"/>
    </xf>
    <xf numFmtId="165" fontId="1" fillId="0" borderId="57" xfId="0" applyNumberFormat="1" applyFont="1" applyFill="1" applyBorder="1" applyAlignment="1">
      <alignment wrapText="1"/>
    </xf>
    <xf numFmtId="0" fontId="1" fillId="0" borderId="57" xfId="0" applyFont="1" applyFill="1" applyBorder="1" applyAlignment="1">
      <alignment horizontal="justify" vertical="top" wrapText="1"/>
    </xf>
    <xf numFmtId="0" fontId="1" fillId="0" borderId="62" xfId="0" applyFont="1" applyFill="1" applyBorder="1" applyAlignment="1">
      <alignment horizontal="justify" vertical="top" wrapText="1"/>
    </xf>
    <xf numFmtId="0" fontId="1" fillId="0" borderId="57" xfId="0" applyFont="1" applyBorder="1" applyAlignment="1">
      <alignment horizontal="justify" vertical="top" wrapText="1"/>
    </xf>
    <xf numFmtId="165" fontId="35" fillId="0" borderId="0" xfId="0" applyNumberFormat="1" applyFont="1" applyFill="1" applyAlignment="1">
      <alignment horizontal="center"/>
    </xf>
    <xf numFmtId="2" fontId="1" fillId="0" borderId="11" xfId="0" applyNumberFormat="1" applyFont="1" applyFill="1" applyBorder="1" applyAlignment="1">
      <alignment horizontal="right"/>
    </xf>
    <xf numFmtId="0" fontId="2" fillId="4" borderId="57" xfId="0" applyFont="1" applyFill="1" applyBorder="1" applyAlignment="1">
      <alignment horizontal="center" vertical="center" wrapText="1"/>
    </xf>
    <xf numFmtId="0" fontId="0" fillId="0" borderId="0" xfId="0"/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" fillId="0" borderId="56" xfId="0" applyFont="1" applyFill="1" applyBorder="1" applyAlignment="1">
      <alignment vertical="center" wrapText="1"/>
    </xf>
    <xf numFmtId="171" fontId="8" fillId="0" borderId="0" xfId="0" applyNumberFormat="1" applyFont="1"/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49" fontId="2" fillId="0" borderId="88" xfId="0" applyNumberFormat="1" applyFont="1" applyFill="1" applyBorder="1" applyAlignment="1">
      <alignment horizontal="center" wrapText="1"/>
    </xf>
    <xf numFmtId="49" fontId="2" fillId="0" borderId="89" xfId="0" applyNumberFormat="1" applyFont="1" applyFill="1" applyBorder="1" applyAlignment="1">
      <alignment horizontal="center" wrapText="1"/>
    </xf>
    <xf numFmtId="49" fontId="2" fillId="0" borderId="90" xfId="0" applyNumberFormat="1" applyFont="1" applyFill="1" applyBorder="1" applyAlignment="1">
      <alignment horizontal="center" wrapText="1"/>
    </xf>
    <xf numFmtId="49" fontId="2" fillId="0" borderId="104" xfId="0" applyNumberFormat="1" applyFont="1" applyFill="1" applyBorder="1" applyAlignment="1">
      <alignment horizontal="center" wrapText="1"/>
    </xf>
    <xf numFmtId="49" fontId="2" fillId="0" borderId="105" xfId="0" applyNumberFormat="1" applyFont="1" applyFill="1" applyBorder="1" applyAlignment="1">
      <alignment horizontal="center" wrapText="1"/>
    </xf>
    <xf numFmtId="49" fontId="2" fillId="0" borderId="106" xfId="0" applyNumberFormat="1" applyFont="1" applyFill="1" applyBorder="1" applyAlignment="1">
      <alignment horizontal="center" wrapText="1"/>
    </xf>
    <xf numFmtId="49" fontId="2" fillId="0" borderId="110" xfId="0" applyNumberFormat="1" applyFont="1" applyFill="1" applyBorder="1" applyAlignment="1">
      <alignment horizontal="center" wrapText="1"/>
    </xf>
    <xf numFmtId="49" fontId="2" fillId="0" borderId="111" xfId="0" applyNumberFormat="1" applyFont="1" applyFill="1" applyBorder="1" applyAlignment="1">
      <alignment horizontal="center" wrapText="1"/>
    </xf>
    <xf numFmtId="49" fontId="2" fillId="0" borderId="112" xfId="0" applyNumberFormat="1" applyFont="1" applyFill="1" applyBorder="1" applyAlignment="1">
      <alignment horizontal="center" wrapText="1"/>
    </xf>
    <xf numFmtId="49" fontId="2" fillId="0" borderId="56" xfId="0" applyNumberFormat="1" applyFont="1" applyFill="1" applyBorder="1" applyAlignment="1">
      <alignment horizontal="center" wrapText="1"/>
    </xf>
    <xf numFmtId="49" fontId="2" fillId="0" borderId="139" xfId="1" applyNumberFormat="1" applyFont="1" applyFill="1" applyBorder="1" applyAlignment="1">
      <alignment horizontal="center" wrapText="1"/>
    </xf>
    <xf numFmtId="49" fontId="2" fillId="0" borderId="140" xfId="1" applyNumberFormat="1" applyFont="1" applyFill="1" applyBorder="1" applyAlignment="1">
      <alignment horizontal="center" wrapText="1"/>
    </xf>
    <xf numFmtId="49" fontId="2" fillId="0" borderId="141" xfId="1" applyNumberFormat="1" applyFont="1" applyFill="1" applyBorder="1" applyAlignment="1">
      <alignment horizontal="center" wrapText="1"/>
    </xf>
    <xf numFmtId="49" fontId="2" fillId="0" borderId="56" xfId="1" applyNumberFormat="1" applyFont="1" applyFill="1" applyBorder="1" applyAlignment="1">
      <alignment horizontal="center" wrapText="1"/>
    </xf>
    <xf numFmtId="165" fontId="2" fillId="0" borderId="56" xfId="1" applyNumberFormat="1" applyFont="1" applyFill="1" applyBorder="1" applyAlignment="1">
      <alignment wrapText="1"/>
    </xf>
    <xf numFmtId="0" fontId="2" fillId="0" borderId="135" xfId="0" applyFont="1" applyFill="1" applyBorder="1" applyAlignment="1">
      <alignment horizontal="center" wrapText="1"/>
    </xf>
    <xf numFmtId="49" fontId="2" fillId="0" borderId="137" xfId="0" applyNumberFormat="1" applyFont="1" applyFill="1" applyBorder="1" applyAlignment="1">
      <alignment horizontal="center" wrapText="1"/>
    </xf>
    <xf numFmtId="0" fontId="2" fillId="0" borderId="56" xfId="1" applyFont="1" applyFill="1" applyBorder="1" applyAlignment="1">
      <alignment wrapText="1"/>
    </xf>
    <xf numFmtId="0" fontId="2" fillId="0" borderId="139" xfId="1" applyFont="1" applyFill="1" applyBorder="1" applyAlignment="1">
      <alignment horizontal="center" wrapText="1"/>
    </xf>
    <xf numFmtId="49" fontId="2" fillId="0" borderId="135" xfId="0" applyNumberFormat="1" applyFont="1" applyFill="1" applyBorder="1" applyAlignment="1">
      <alignment horizontal="center" wrapText="1"/>
    </xf>
    <xf numFmtId="49" fontId="2" fillId="0" borderId="136" xfId="0" applyNumberFormat="1" applyFont="1" applyFill="1" applyBorder="1" applyAlignment="1">
      <alignment horizontal="center" wrapText="1"/>
    </xf>
    <xf numFmtId="4" fontId="21" fillId="0" borderId="0" xfId="0" applyNumberFormat="1" applyFont="1" applyAlignment="1">
      <alignment horizontal="center" wrapText="1"/>
    </xf>
    <xf numFmtId="165" fontId="36" fillId="0" borderId="0" xfId="0" applyNumberFormat="1" applyFont="1" applyFill="1" applyAlignment="1">
      <alignment horizontal="center"/>
    </xf>
    <xf numFmtId="4" fontId="36" fillId="0" borderId="0" xfId="0" applyNumberFormat="1" applyFont="1"/>
    <xf numFmtId="0" fontId="14" fillId="4" borderId="145" xfId="0" applyFont="1" applyFill="1" applyBorder="1" applyAlignment="1">
      <alignment wrapText="1"/>
    </xf>
    <xf numFmtId="0" fontId="3" fillId="4" borderId="145" xfId="0" applyFont="1" applyFill="1" applyBorder="1" applyAlignment="1">
      <alignment horizontal="justify" vertical="top" wrapText="1"/>
    </xf>
    <xf numFmtId="0" fontId="3" fillId="4" borderId="145" xfId="0" applyFont="1" applyFill="1" applyBorder="1" applyAlignment="1">
      <alignment horizontal="center" wrapText="1"/>
    </xf>
    <xf numFmtId="165" fontId="3" fillId="4" borderId="146" xfId="0" applyNumberFormat="1" applyFont="1" applyFill="1" applyBorder="1" applyAlignment="1">
      <alignment horizontal="right" vertical="center" wrapText="1"/>
    </xf>
    <xf numFmtId="4" fontId="56" fillId="0" borderId="15" xfId="0" applyNumberFormat="1" applyFont="1" applyBorder="1" applyAlignment="1">
      <alignment horizontal="center" wrapText="1"/>
    </xf>
    <xf numFmtId="165" fontId="37" fillId="0" borderId="15" xfId="0" applyNumberFormat="1" applyFont="1" applyBorder="1" applyAlignment="1">
      <alignment horizontal="center" wrapText="1"/>
    </xf>
    <xf numFmtId="0" fontId="2" fillId="0" borderId="15" xfId="0" applyFont="1" applyFill="1" applyBorder="1"/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2" fillId="24" borderId="56" xfId="1" applyFont="1" applyFill="1" applyBorder="1" applyAlignment="1">
      <alignment wrapText="1"/>
    </xf>
    <xf numFmtId="0" fontId="2" fillId="24" borderId="147" xfId="1" applyFont="1" applyFill="1" applyBorder="1" applyAlignment="1">
      <alignment horizontal="center" wrapText="1"/>
    </xf>
    <xf numFmtId="49" fontId="2" fillId="24" borderId="149" xfId="1" applyNumberFormat="1" applyFont="1" applyFill="1" applyBorder="1" applyAlignment="1">
      <alignment horizontal="center" wrapText="1"/>
    </xf>
    <xf numFmtId="49" fontId="2" fillId="24" borderId="56" xfId="1" applyNumberFormat="1" applyFont="1" applyFill="1" applyBorder="1" applyAlignment="1">
      <alignment horizontal="center" wrapText="1"/>
    </xf>
    <xf numFmtId="165" fontId="2" fillId="24" borderId="56" xfId="1" applyNumberFormat="1" applyFont="1" applyFill="1" applyBorder="1" applyAlignment="1">
      <alignment wrapText="1"/>
    </xf>
    <xf numFmtId="49" fontId="2" fillId="24" borderId="147" xfId="1" applyNumberFormat="1" applyFont="1" applyFill="1" applyBorder="1" applyAlignment="1">
      <alignment horizontal="center" wrapText="1"/>
    </xf>
    <xf numFmtId="49" fontId="2" fillId="24" borderId="148" xfId="1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65" fontId="1" fillId="0" borderId="0" xfId="0" applyNumberFormat="1" applyFont="1" applyFill="1" applyAlignment="1">
      <alignment horizontal="center"/>
    </xf>
    <xf numFmtId="165" fontId="1" fillId="12" borderId="0" xfId="0" applyNumberFormat="1" applyFont="1" applyFill="1" applyAlignment="1">
      <alignment horizontal="center"/>
    </xf>
    <xf numFmtId="49" fontId="2" fillId="0" borderId="56" xfId="0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49" fontId="2" fillId="0" borderId="135" xfId="0" applyNumberFormat="1" applyFont="1" applyFill="1" applyBorder="1" applyAlignment="1">
      <alignment horizontal="center" wrapText="1"/>
    </xf>
    <xf numFmtId="49" fontId="2" fillId="0" borderId="136" xfId="0" applyNumberFormat="1" applyFont="1" applyFill="1" applyBorder="1" applyAlignment="1">
      <alignment horizontal="center" wrapText="1"/>
    </xf>
    <xf numFmtId="49" fontId="2" fillId="0" borderId="137" xfId="0" applyNumberFormat="1" applyFont="1" applyFill="1" applyBorder="1" applyAlignment="1">
      <alignment horizontal="center" wrapText="1"/>
    </xf>
    <xf numFmtId="49" fontId="2" fillId="0" borderId="139" xfId="1" applyNumberFormat="1" applyFont="1" applyFill="1" applyBorder="1" applyAlignment="1">
      <alignment horizontal="center" wrapText="1"/>
    </xf>
    <xf numFmtId="49" fontId="2" fillId="0" borderId="140" xfId="1" applyNumberFormat="1" applyFont="1" applyFill="1" applyBorder="1" applyAlignment="1">
      <alignment horizontal="center" wrapText="1"/>
    </xf>
    <xf numFmtId="49" fontId="2" fillId="0" borderId="141" xfId="1" applyNumberFormat="1" applyFont="1" applyFill="1" applyBorder="1" applyAlignment="1">
      <alignment horizontal="center" wrapText="1"/>
    </xf>
    <xf numFmtId="49" fontId="2" fillId="24" borderId="147" xfId="1" applyNumberFormat="1" applyFont="1" applyFill="1" applyBorder="1" applyAlignment="1">
      <alignment horizontal="center" wrapText="1"/>
    </xf>
    <xf numFmtId="49" fontId="2" fillId="24" borderId="148" xfId="1" applyNumberFormat="1" applyFont="1" applyFill="1" applyBorder="1" applyAlignment="1">
      <alignment horizontal="center" wrapText="1"/>
    </xf>
    <xf numFmtId="49" fontId="2" fillId="24" borderId="149" xfId="1" applyNumberFormat="1" applyFont="1" applyFill="1" applyBorder="1" applyAlignment="1">
      <alignment horizontal="center" wrapText="1"/>
    </xf>
    <xf numFmtId="49" fontId="2" fillId="0" borderId="88" xfId="0" applyNumberFormat="1" applyFont="1" applyFill="1" applyBorder="1" applyAlignment="1">
      <alignment horizontal="center" wrapText="1"/>
    </xf>
    <xf numFmtId="49" fontId="2" fillId="0" borderId="89" xfId="0" applyNumberFormat="1" applyFont="1" applyFill="1" applyBorder="1" applyAlignment="1">
      <alignment horizontal="center" wrapText="1"/>
    </xf>
    <xf numFmtId="49" fontId="2" fillId="0" borderId="90" xfId="0" applyNumberFormat="1" applyFont="1" applyFill="1" applyBorder="1" applyAlignment="1">
      <alignment horizontal="center" wrapText="1"/>
    </xf>
    <xf numFmtId="49" fontId="2" fillId="11" borderId="88" xfId="0" applyNumberFormat="1" applyFont="1" applyFill="1" applyBorder="1" applyAlignment="1">
      <alignment horizontal="center" wrapText="1"/>
    </xf>
    <xf numFmtId="49" fontId="2" fillId="11" borderId="89" xfId="0" applyNumberFormat="1" applyFont="1" applyFill="1" applyBorder="1" applyAlignment="1">
      <alignment horizontal="center" wrapText="1"/>
    </xf>
    <xf numFmtId="49" fontId="2" fillId="11" borderId="90" xfId="0" applyNumberFormat="1" applyFont="1" applyFill="1" applyBorder="1" applyAlignment="1">
      <alignment horizontal="center" wrapText="1"/>
    </xf>
    <xf numFmtId="4" fontId="2" fillId="0" borderId="89" xfId="0" applyNumberFormat="1" applyFont="1" applyFill="1" applyBorder="1" applyAlignment="1">
      <alignment horizontal="center" wrapText="1"/>
    </xf>
    <xf numFmtId="49" fontId="2" fillId="10" borderId="88" xfId="0" applyNumberFormat="1" applyFont="1" applyFill="1" applyBorder="1" applyAlignment="1">
      <alignment horizontal="center" wrapText="1"/>
    </xf>
    <xf numFmtId="49" fontId="2" fillId="10" borderId="89" xfId="0" applyNumberFormat="1" applyFont="1" applyFill="1" applyBorder="1" applyAlignment="1">
      <alignment horizontal="center" wrapText="1"/>
    </xf>
    <xf numFmtId="49" fontId="2" fillId="10" borderId="90" xfId="0" applyNumberFormat="1" applyFont="1" applyFill="1" applyBorder="1" applyAlignment="1">
      <alignment horizontal="center" wrapText="1"/>
    </xf>
    <xf numFmtId="49" fontId="2" fillId="0" borderId="104" xfId="0" applyNumberFormat="1" applyFont="1" applyFill="1" applyBorder="1" applyAlignment="1">
      <alignment horizontal="center" wrapText="1"/>
    </xf>
    <xf numFmtId="49" fontId="2" fillId="0" borderId="105" xfId="0" applyNumberFormat="1" applyFont="1" applyFill="1" applyBorder="1" applyAlignment="1">
      <alignment horizontal="center" wrapText="1"/>
    </xf>
    <xf numFmtId="49" fontId="2" fillId="0" borderId="106" xfId="0" applyNumberFormat="1" applyFont="1" applyFill="1" applyBorder="1" applyAlignment="1">
      <alignment horizontal="center" wrapText="1"/>
    </xf>
    <xf numFmtId="49" fontId="4" fillId="9" borderId="88" xfId="0" applyNumberFormat="1" applyFont="1" applyFill="1" applyBorder="1" applyAlignment="1">
      <alignment horizontal="center" wrapText="1"/>
    </xf>
    <xf numFmtId="49" fontId="4" fillId="9" borderId="89" xfId="0" applyNumberFormat="1" applyFont="1" applyFill="1" applyBorder="1" applyAlignment="1">
      <alignment horizontal="center" wrapText="1"/>
    </xf>
    <xf numFmtId="49" fontId="4" fillId="9" borderId="90" xfId="0" applyNumberFormat="1" applyFont="1" applyFill="1" applyBorder="1" applyAlignment="1">
      <alignment horizontal="center" wrapText="1"/>
    </xf>
    <xf numFmtId="49" fontId="2" fillId="0" borderId="93" xfId="0" applyNumberFormat="1" applyFont="1" applyFill="1" applyBorder="1" applyAlignment="1">
      <alignment horizontal="center" wrapText="1"/>
    </xf>
    <xf numFmtId="49" fontId="2" fillId="0" borderId="94" xfId="0" applyNumberFormat="1" applyFont="1" applyFill="1" applyBorder="1" applyAlignment="1">
      <alignment horizontal="center" wrapText="1"/>
    </xf>
    <xf numFmtId="49" fontId="2" fillId="0" borderId="27" xfId="0" applyNumberFormat="1" applyFont="1" applyFill="1" applyBorder="1" applyAlignment="1">
      <alignment horizontal="center" wrapText="1"/>
    </xf>
    <xf numFmtId="49" fontId="2" fillId="0" borderId="0" xfId="0" applyNumberFormat="1" applyFont="1" applyFill="1" applyBorder="1" applyAlignment="1">
      <alignment horizontal="center" wrapText="1"/>
    </xf>
    <xf numFmtId="49" fontId="2" fillId="0" borderId="28" xfId="0" applyNumberFormat="1" applyFont="1" applyFill="1" applyBorder="1" applyAlignment="1">
      <alignment horizontal="center" wrapText="1"/>
    </xf>
    <xf numFmtId="49" fontId="2" fillId="0" borderId="15" xfId="0" applyNumberFormat="1" applyFont="1" applyFill="1" applyBorder="1" applyAlignment="1">
      <alignment horizontal="center" wrapText="1"/>
    </xf>
    <xf numFmtId="2" fontId="2" fillId="0" borderId="56" xfId="0" applyNumberFormat="1" applyFont="1" applyFill="1" applyBorder="1" applyAlignment="1">
      <alignment horizontal="center" wrapText="1"/>
    </xf>
    <xf numFmtId="0" fontId="2" fillId="0" borderId="56" xfId="0" applyFont="1" applyFill="1" applyBorder="1" applyAlignment="1">
      <alignment horizontal="center" wrapText="1"/>
    </xf>
    <xf numFmtId="4" fontId="2" fillId="10" borderId="89" xfId="0" applyNumberFormat="1" applyFont="1" applyFill="1" applyBorder="1" applyAlignment="1">
      <alignment horizontal="center" wrapText="1"/>
    </xf>
    <xf numFmtId="49" fontId="2" fillId="0" borderId="110" xfId="0" applyNumberFormat="1" applyFont="1" applyFill="1" applyBorder="1" applyAlignment="1">
      <alignment horizontal="center" wrapText="1"/>
    </xf>
    <xf numFmtId="49" fontId="2" fillId="0" borderId="111" xfId="0" applyNumberFormat="1" applyFont="1" applyFill="1" applyBorder="1" applyAlignment="1">
      <alignment horizontal="center" wrapText="1"/>
    </xf>
    <xf numFmtId="49" fontId="2" fillId="0" borderId="112" xfId="0" applyNumberFormat="1" applyFont="1" applyFill="1" applyBorder="1" applyAlignment="1">
      <alignment horizontal="center" wrapText="1"/>
    </xf>
    <xf numFmtId="165" fontId="3" fillId="0" borderId="2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1" fillId="0" borderId="15" xfId="0" applyFont="1" applyFill="1" applyBorder="1" applyAlignment="1">
      <alignment horizontal="left" wrapText="1"/>
    </xf>
    <xf numFmtId="49" fontId="3" fillId="0" borderId="15" xfId="0" applyNumberFormat="1" applyFont="1" applyFill="1" applyBorder="1" applyAlignment="1">
      <alignment horizontal="center"/>
    </xf>
    <xf numFmtId="49" fontId="20" fillId="0" borderId="15" xfId="0" applyNumberFormat="1" applyFont="1" applyFill="1" applyBorder="1" applyAlignment="1">
      <alignment horizontal="center"/>
    </xf>
    <xf numFmtId="0" fontId="2" fillId="0" borderId="91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0" fontId="2" fillId="6" borderId="91" xfId="0" applyFont="1" applyFill="1" applyBorder="1" applyAlignment="1">
      <alignment horizontal="left" wrapText="1"/>
    </xf>
    <xf numFmtId="0" fontId="2" fillId="6" borderId="13" xfId="0" applyFont="1" applyFill="1" applyBorder="1" applyAlignment="1">
      <alignment horizontal="left" wrapText="1"/>
    </xf>
    <xf numFmtId="0" fontId="2" fillId="6" borderId="14" xfId="0" applyFont="1" applyFill="1" applyBorder="1" applyAlignment="1">
      <alignment horizontal="left" wrapText="1"/>
    </xf>
    <xf numFmtId="49" fontId="2" fillId="6" borderId="91" xfId="0" applyNumberFormat="1" applyFont="1" applyFill="1" applyBorder="1" applyAlignment="1">
      <alignment horizontal="center" wrapText="1"/>
    </xf>
    <xf numFmtId="49" fontId="2" fillId="6" borderId="13" xfId="0" applyNumberFormat="1" applyFont="1" applyFill="1" applyBorder="1" applyAlignment="1">
      <alignment horizontal="center" wrapText="1"/>
    </xf>
    <xf numFmtId="49" fontId="2" fillId="6" borderId="14" xfId="0" applyNumberFormat="1" applyFont="1" applyFill="1" applyBorder="1" applyAlignment="1">
      <alignment horizontal="center" wrapText="1"/>
    </xf>
    <xf numFmtId="49" fontId="2" fillId="6" borderId="93" xfId="0" applyNumberFormat="1" applyFont="1" applyFill="1" applyBorder="1" applyAlignment="1">
      <alignment horizontal="center" wrapText="1"/>
    </xf>
    <xf numFmtId="49" fontId="2" fillId="6" borderId="94" xfId="0" applyNumberFormat="1" applyFont="1" applyFill="1" applyBorder="1" applyAlignment="1">
      <alignment horizontal="center" wrapText="1"/>
    </xf>
    <xf numFmtId="49" fontId="2" fillId="6" borderId="95" xfId="0" applyNumberFormat="1" applyFont="1" applyFill="1" applyBorder="1" applyAlignment="1">
      <alignment horizontal="center" wrapText="1"/>
    </xf>
    <xf numFmtId="49" fontId="2" fillId="6" borderId="27" xfId="0" applyNumberFormat="1" applyFont="1" applyFill="1" applyBorder="1" applyAlignment="1">
      <alignment horizontal="center" wrapText="1"/>
    </xf>
    <xf numFmtId="49" fontId="2" fillId="6" borderId="0" xfId="0" applyNumberFormat="1" applyFont="1" applyFill="1" applyBorder="1" applyAlignment="1">
      <alignment horizontal="center" wrapText="1"/>
    </xf>
    <xf numFmtId="49" fontId="2" fillId="6" borderId="29" xfId="0" applyNumberFormat="1" applyFont="1" applyFill="1" applyBorder="1" applyAlignment="1">
      <alignment horizontal="center" wrapText="1"/>
    </xf>
    <xf numFmtId="49" fontId="2" fillId="6" borderId="28" xfId="0" applyNumberFormat="1" applyFont="1" applyFill="1" applyBorder="1" applyAlignment="1">
      <alignment horizontal="center" wrapText="1"/>
    </xf>
    <xf numFmtId="49" fontId="2" fillId="6" borderId="15" xfId="0" applyNumberFormat="1" applyFont="1" applyFill="1" applyBorder="1" applyAlignment="1">
      <alignment horizontal="center" wrapText="1"/>
    </xf>
    <xf numFmtId="49" fontId="2" fillId="6" borderId="30" xfId="0" applyNumberFormat="1" applyFont="1" applyFill="1" applyBorder="1" applyAlignment="1">
      <alignment horizontal="center" wrapText="1"/>
    </xf>
    <xf numFmtId="165" fontId="4" fillId="0" borderId="27" xfId="0" applyNumberFormat="1" applyFont="1" applyFill="1" applyBorder="1" applyAlignment="1">
      <alignment horizontal="center"/>
    </xf>
    <xf numFmtId="165" fontId="4" fillId="0" borderId="0" xfId="0" applyNumberFormat="1" applyFont="1" applyFill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1" fillId="0" borderId="15" xfId="0" applyFont="1" applyFill="1" applyBorder="1" applyAlignment="1">
      <alignment horizontal="center" wrapText="1"/>
    </xf>
    <xf numFmtId="0" fontId="2" fillId="7" borderId="91" xfId="0" applyFont="1" applyFill="1" applyBorder="1" applyAlignment="1">
      <alignment horizontal="left" wrapText="1"/>
    </xf>
    <xf numFmtId="0" fontId="2" fillId="7" borderId="13" xfId="0" applyFont="1" applyFill="1" applyBorder="1" applyAlignment="1">
      <alignment horizontal="left" wrapText="1"/>
    </xf>
    <xf numFmtId="0" fontId="2" fillId="7" borderId="14" xfId="0" applyFont="1" applyFill="1" applyBorder="1" applyAlignment="1">
      <alignment horizontal="left" wrapText="1"/>
    </xf>
    <xf numFmtId="49" fontId="2" fillId="7" borderId="91" xfId="0" applyNumberFormat="1" applyFont="1" applyFill="1" applyBorder="1" applyAlignment="1">
      <alignment horizontal="center" wrapText="1"/>
    </xf>
    <xf numFmtId="49" fontId="2" fillId="7" borderId="13" xfId="0" applyNumberFormat="1" applyFont="1" applyFill="1" applyBorder="1" applyAlignment="1">
      <alignment horizontal="center" wrapText="1"/>
    </xf>
    <xf numFmtId="49" fontId="2" fillId="7" borderId="14" xfId="0" applyNumberFormat="1" applyFont="1" applyFill="1" applyBorder="1" applyAlignment="1">
      <alignment horizontal="center" wrapText="1"/>
    </xf>
    <xf numFmtId="49" fontId="2" fillId="7" borderId="93" xfId="0" applyNumberFormat="1" applyFont="1" applyFill="1" applyBorder="1" applyAlignment="1">
      <alignment horizontal="center" wrapText="1"/>
    </xf>
    <xf numFmtId="49" fontId="2" fillId="7" borderId="94" xfId="0" applyNumberFormat="1" applyFont="1" applyFill="1" applyBorder="1" applyAlignment="1">
      <alignment horizontal="center" wrapText="1"/>
    </xf>
    <xf numFmtId="49" fontId="2" fillId="7" borderId="95" xfId="0" applyNumberFormat="1" applyFont="1" applyFill="1" applyBorder="1" applyAlignment="1">
      <alignment horizontal="center" wrapText="1"/>
    </xf>
    <xf numFmtId="49" fontId="2" fillId="7" borderId="27" xfId="0" applyNumberFormat="1" applyFont="1" applyFill="1" applyBorder="1" applyAlignment="1">
      <alignment horizontal="center" wrapText="1"/>
    </xf>
    <xf numFmtId="49" fontId="2" fillId="7" borderId="0" xfId="0" applyNumberFormat="1" applyFont="1" applyFill="1" applyBorder="1" applyAlignment="1">
      <alignment horizontal="center" wrapText="1"/>
    </xf>
    <xf numFmtId="49" fontId="2" fillId="7" borderId="29" xfId="0" applyNumberFormat="1" applyFont="1" applyFill="1" applyBorder="1" applyAlignment="1">
      <alignment horizontal="center" wrapText="1"/>
    </xf>
    <xf numFmtId="49" fontId="2" fillId="7" borderId="28" xfId="0" applyNumberFormat="1" applyFont="1" applyFill="1" applyBorder="1" applyAlignment="1">
      <alignment horizontal="center" wrapText="1"/>
    </xf>
    <xf numFmtId="49" fontId="2" fillId="7" borderId="15" xfId="0" applyNumberFormat="1" applyFont="1" applyFill="1" applyBorder="1" applyAlignment="1">
      <alignment horizontal="center" wrapText="1"/>
    </xf>
    <xf numFmtId="49" fontId="2" fillId="7" borderId="30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4" fillId="8" borderId="88" xfId="0" applyNumberFormat="1" applyFont="1" applyFill="1" applyBorder="1" applyAlignment="1">
      <alignment horizontal="center" wrapText="1"/>
    </xf>
    <xf numFmtId="49" fontId="4" fillId="8" borderId="89" xfId="0" applyNumberFormat="1" applyFont="1" applyFill="1" applyBorder="1" applyAlignment="1">
      <alignment horizontal="center" wrapText="1"/>
    </xf>
    <xf numFmtId="49" fontId="4" fillId="8" borderId="90" xfId="0" applyNumberFormat="1" applyFont="1" applyFill="1" applyBorder="1" applyAlignment="1">
      <alignment horizontal="center" wrapText="1"/>
    </xf>
    <xf numFmtId="4" fontId="4" fillId="8" borderId="89" xfId="0" applyNumberFormat="1" applyFont="1" applyFill="1" applyBorder="1" applyAlignment="1">
      <alignment horizontal="center" wrapText="1"/>
    </xf>
    <xf numFmtId="0" fontId="2" fillId="0" borderId="56" xfId="0" applyFont="1" applyFill="1" applyBorder="1" applyAlignment="1">
      <alignment horizontal="left" vertical="center" wrapText="1"/>
    </xf>
    <xf numFmtId="0" fontId="2" fillId="0" borderId="9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91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top" wrapText="1"/>
    </xf>
    <xf numFmtId="0" fontId="2" fillId="0" borderId="91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117" xfId="0" applyFont="1" applyFill="1" applyBorder="1" applyAlignment="1">
      <alignment horizontal="center" wrapText="1"/>
    </xf>
    <xf numFmtId="0" fontId="2" fillId="0" borderId="117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top" wrapText="1"/>
    </xf>
    <xf numFmtId="0" fontId="2" fillId="0" borderId="117" xfId="0" applyFont="1" applyFill="1" applyBorder="1" applyAlignment="1">
      <alignment horizontal="left" vertical="top" wrapTex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91" xfId="0" applyFont="1" applyFill="1" applyBorder="1" applyAlignment="1">
      <alignment horizontal="left" wrapText="1"/>
    </xf>
    <xf numFmtId="0" fontId="2" fillId="0" borderId="13" xfId="0" applyFont="1" applyFill="1" applyBorder="1" applyAlignment="1">
      <alignment horizontal="left" wrapText="1"/>
    </xf>
    <xf numFmtId="0" fontId="2" fillId="0" borderId="14" xfId="0" applyFont="1" applyFill="1" applyBorder="1" applyAlignment="1">
      <alignment horizontal="left" wrapText="1"/>
    </xf>
    <xf numFmtId="49" fontId="2" fillId="0" borderId="56" xfId="0" applyNumberFormat="1" applyFont="1" applyFill="1" applyBorder="1" applyAlignment="1">
      <alignment horizontal="center" wrapText="1"/>
    </xf>
    <xf numFmtId="49" fontId="2" fillId="13" borderId="88" xfId="0" applyNumberFormat="1" applyFont="1" applyFill="1" applyBorder="1" applyAlignment="1">
      <alignment horizontal="center" wrapText="1"/>
    </xf>
    <xf numFmtId="49" fontId="2" fillId="13" borderId="89" xfId="0" applyNumberFormat="1" applyFont="1" applyFill="1" applyBorder="1" applyAlignment="1">
      <alignment horizontal="center" wrapText="1"/>
    </xf>
    <xf numFmtId="49" fontId="2" fillId="13" borderId="90" xfId="0" applyNumberFormat="1" applyFont="1" applyFill="1" applyBorder="1" applyAlignment="1">
      <alignment horizontal="center" wrapText="1"/>
    </xf>
    <xf numFmtId="0" fontId="2" fillId="0" borderId="91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19" fillId="0" borderId="80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9" fillId="0" borderId="80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/>
    </xf>
    <xf numFmtId="0" fontId="30" fillId="0" borderId="15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76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67" fillId="0" borderId="0" xfId="0" applyFont="1" applyAlignment="1">
      <alignment horizontal="center"/>
    </xf>
    <xf numFmtId="0" fontId="63" fillId="0" borderId="81" xfId="0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63" fillId="0" borderId="81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82" xfId="0" applyFont="1" applyBorder="1" applyAlignment="1">
      <alignment horizontal="center" vertical="center"/>
    </xf>
    <xf numFmtId="0" fontId="63" fillId="0" borderId="83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top"/>
    </xf>
    <xf numFmtId="0" fontId="10" fillId="12" borderId="1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0" fillId="0" borderId="66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wrapText="1"/>
    </xf>
    <xf numFmtId="0" fontId="10" fillId="0" borderId="56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10" fillId="0" borderId="56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67" xfId="0" applyFont="1" applyBorder="1" applyAlignment="1">
      <alignment horizontal="left"/>
    </xf>
    <xf numFmtId="0" fontId="10" fillId="0" borderId="68" xfId="0" applyFont="1" applyBorder="1" applyAlignment="1">
      <alignment horizontal="left"/>
    </xf>
    <xf numFmtId="0" fontId="10" fillId="0" borderId="69" xfId="0" applyFont="1" applyBorder="1" applyAlignment="1">
      <alignment horizontal="left"/>
    </xf>
    <xf numFmtId="0" fontId="64" fillId="0" borderId="70" xfId="0" applyFont="1" applyFill="1" applyBorder="1" applyAlignment="1">
      <alignment horizontal="center" vertical="top"/>
    </xf>
    <xf numFmtId="0" fontId="64" fillId="0" borderId="0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top"/>
    </xf>
    <xf numFmtId="165" fontId="1" fillId="0" borderId="12" xfId="0" applyNumberFormat="1" applyFont="1" applyBorder="1" applyAlignment="1">
      <alignment horizontal="center" vertical="center" wrapText="1"/>
    </xf>
    <xf numFmtId="165" fontId="1" fillId="0" borderId="13" xfId="0" applyNumberFormat="1" applyFont="1" applyBorder="1" applyAlignment="1">
      <alignment horizontal="center" vertical="center" wrapText="1"/>
    </xf>
    <xf numFmtId="165" fontId="1" fillId="0" borderId="14" xfId="0" applyNumberFormat="1" applyFont="1" applyBorder="1" applyAlignment="1">
      <alignment horizontal="center" vertical="center" wrapText="1"/>
    </xf>
    <xf numFmtId="165" fontId="3" fillId="4" borderId="11" xfId="0" applyNumberFormat="1" applyFont="1" applyFill="1" applyBorder="1" applyAlignment="1">
      <alignment horizontal="justify" vertical="top" wrapText="1"/>
    </xf>
    <xf numFmtId="0" fontId="7" fillId="0" borderId="0" xfId="0" applyFont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14" borderId="40" xfId="0" applyFont="1" applyFill="1" applyBorder="1" applyAlignment="1">
      <alignment horizontal="center" wrapText="1"/>
    </xf>
    <xf numFmtId="0" fontId="7" fillId="14" borderId="20" xfId="0" applyFont="1" applyFill="1" applyBorder="1" applyAlignment="1">
      <alignment horizontal="center" wrapText="1"/>
    </xf>
    <xf numFmtId="0" fontId="7" fillId="14" borderId="21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165" fontId="38" fillId="0" borderId="102" xfId="0" applyNumberFormat="1" applyFont="1" applyBorder="1" applyAlignment="1">
      <alignment horizontal="left" vertical="center" wrapText="1"/>
    </xf>
    <xf numFmtId="165" fontId="38" fillId="0" borderId="103" xfId="0" applyNumberFormat="1" applyFont="1" applyBorder="1" applyAlignment="1">
      <alignment horizontal="left" vertical="center" wrapText="1"/>
    </xf>
    <xf numFmtId="0" fontId="3" fillId="14" borderId="11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wrapText="1"/>
    </xf>
    <xf numFmtId="0" fontId="7" fillId="14" borderId="5" xfId="0" applyFont="1" applyFill="1" applyBorder="1" applyAlignment="1">
      <alignment horizontal="center" wrapText="1"/>
    </xf>
    <xf numFmtId="0" fontId="7" fillId="14" borderId="33" xfId="0" applyFont="1" applyFill="1" applyBorder="1" applyAlignment="1">
      <alignment horizontal="center" wrapText="1"/>
    </xf>
    <xf numFmtId="0" fontId="3" fillId="14" borderId="34" xfId="0" applyFont="1" applyFill="1" applyBorder="1" applyAlignment="1">
      <alignment horizontal="center" vertical="center" wrapText="1"/>
    </xf>
    <xf numFmtId="0" fontId="3" fillId="14" borderId="2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3" fillId="14" borderId="4" xfId="0" applyFont="1" applyFill="1" applyBorder="1" applyAlignment="1">
      <alignment horizontal="center" vertical="center" wrapText="1"/>
    </xf>
    <xf numFmtId="0" fontId="3" fillId="14" borderId="5" xfId="0" applyFont="1" applyFill="1" applyBorder="1" applyAlignment="1">
      <alignment horizontal="center" vertical="center" wrapText="1"/>
    </xf>
    <xf numFmtId="0" fontId="3" fillId="14" borderId="33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165" fontId="1" fillId="0" borderId="130" xfId="0" applyNumberFormat="1" applyFont="1" applyBorder="1" applyAlignment="1">
      <alignment horizontal="center" vertical="center" wrapText="1"/>
    </xf>
    <xf numFmtId="165" fontId="1" fillId="0" borderId="131" xfId="0" applyNumberFormat="1" applyFont="1" applyBorder="1" applyAlignment="1">
      <alignment horizontal="center" vertical="center" wrapText="1"/>
    </xf>
    <xf numFmtId="165" fontId="1" fillId="0" borderId="132" xfId="0" applyNumberFormat="1" applyFont="1" applyBorder="1" applyAlignment="1">
      <alignment horizontal="center" vertical="center" wrapText="1"/>
    </xf>
    <xf numFmtId="165" fontId="1" fillId="0" borderId="133" xfId="0" applyNumberFormat="1" applyFont="1" applyBorder="1" applyAlignment="1">
      <alignment horizontal="center" vertical="center" wrapText="1"/>
    </xf>
    <xf numFmtId="165" fontId="3" fillId="4" borderId="142" xfId="0" applyNumberFormat="1" applyFont="1" applyFill="1" applyBorder="1" applyAlignment="1">
      <alignment horizontal="center" vertical="top" wrapText="1"/>
    </xf>
    <xf numFmtId="165" fontId="3" fillId="4" borderId="143" xfId="0" applyNumberFormat="1" applyFont="1" applyFill="1" applyBorder="1" applyAlignment="1">
      <alignment horizontal="center" vertical="top" wrapText="1"/>
    </xf>
    <xf numFmtId="165" fontId="3" fillId="4" borderId="144" xfId="0" applyNumberFormat="1" applyFont="1" applyFill="1" applyBorder="1" applyAlignment="1">
      <alignment horizontal="center" vertical="top" wrapText="1"/>
    </xf>
    <xf numFmtId="165" fontId="1" fillId="0" borderId="11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65" fontId="1" fillId="0" borderId="19" xfId="0" applyNumberFormat="1" applyFont="1" applyBorder="1" applyAlignment="1">
      <alignment horizontal="center" wrapText="1"/>
    </xf>
    <xf numFmtId="165" fontId="1" fillId="0" borderId="20" xfId="0" applyNumberFormat="1" applyFont="1" applyBorder="1" applyAlignment="1">
      <alignment horizontal="center" wrapText="1"/>
    </xf>
    <xf numFmtId="165" fontId="1" fillId="0" borderId="21" xfId="0" applyNumberFormat="1" applyFont="1" applyBorder="1" applyAlignment="1">
      <alignment horizontal="center" wrapText="1"/>
    </xf>
    <xf numFmtId="0" fontId="7" fillId="4" borderId="4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7" fillId="0" borderId="0" xfId="0" applyFont="1" applyAlignment="1">
      <alignment horizontal="center" wrapText="1"/>
    </xf>
    <xf numFmtId="0" fontId="7" fillId="14" borderId="19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/>
    </xf>
    <xf numFmtId="0" fontId="30" fillId="14" borderId="5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 wrapText="1"/>
    </xf>
    <xf numFmtId="0" fontId="3" fillId="17" borderId="34" xfId="0" applyFont="1" applyFill="1" applyBorder="1" applyAlignment="1">
      <alignment horizontal="center" vertical="center" wrapText="1"/>
    </xf>
    <xf numFmtId="0" fontId="3" fillId="17" borderId="20" xfId="0" applyFont="1" applyFill="1" applyBorder="1" applyAlignment="1">
      <alignment horizontal="center" vertical="center" wrapText="1"/>
    </xf>
    <xf numFmtId="0" fontId="3" fillId="14" borderId="56" xfId="0" applyFont="1" applyFill="1" applyBorder="1" applyAlignment="1">
      <alignment horizontal="center" wrapText="1"/>
    </xf>
    <xf numFmtId="0" fontId="1" fillId="4" borderId="56" xfId="0" applyFont="1" applyFill="1" applyBorder="1" applyAlignment="1">
      <alignment horizontal="center" vertical="center" wrapText="1"/>
    </xf>
    <xf numFmtId="0" fontId="1" fillId="4" borderId="56" xfId="0" applyFont="1" applyFill="1" applyBorder="1" applyAlignment="1">
      <alignment horizontal="center"/>
    </xf>
    <xf numFmtId="0" fontId="3" fillId="17" borderId="11" xfId="0" applyFont="1" applyFill="1" applyBorder="1" applyAlignment="1">
      <alignment horizontal="center" vertical="center" wrapText="1"/>
    </xf>
    <xf numFmtId="0" fontId="7" fillId="14" borderId="59" xfId="0" applyFont="1" applyFill="1" applyBorder="1" applyAlignment="1">
      <alignment horizontal="center" wrapText="1"/>
    </xf>
    <xf numFmtId="0" fontId="7" fillId="14" borderId="61" xfId="0" applyFont="1" applyFill="1" applyBorder="1" applyAlignment="1">
      <alignment horizontal="center" wrapText="1"/>
    </xf>
    <xf numFmtId="0" fontId="7" fillId="14" borderId="134" xfId="0" applyFont="1" applyFill="1" applyBorder="1" applyAlignment="1">
      <alignment horizontal="center" wrapText="1"/>
    </xf>
    <xf numFmtId="0" fontId="7" fillId="17" borderId="59" xfId="0" applyFont="1" applyFill="1" applyBorder="1" applyAlignment="1">
      <alignment horizontal="center" wrapText="1"/>
    </xf>
    <xf numFmtId="0" fontId="7" fillId="17" borderId="61" xfId="0" applyFont="1" applyFill="1" applyBorder="1" applyAlignment="1">
      <alignment horizontal="center" wrapText="1"/>
    </xf>
    <xf numFmtId="0" fontId="7" fillId="17" borderId="134" xfId="0" applyFont="1" applyFill="1" applyBorder="1" applyAlignment="1">
      <alignment horizontal="center" wrapText="1"/>
    </xf>
    <xf numFmtId="0" fontId="1" fillId="4" borderId="81" xfId="0" applyFont="1" applyFill="1" applyBorder="1" applyAlignment="1">
      <alignment horizontal="center" vertical="center" wrapText="1"/>
    </xf>
    <xf numFmtId="0" fontId="1" fillId="4" borderId="61" xfId="0" applyFont="1" applyFill="1" applyBorder="1" applyAlignment="1">
      <alignment horizontal="center" vertical="center" wrapText="1"/>
    </xf>
    <xf numFmtId="0" fontId="1" fillId="4" borderId="62" xfId="0" applyFont="1" applyFill="1" applyBorder="1" applyAlignment="1">
      <alignment horizontal="center" vertical="center" wrapText="1"/>
    </xf>
    <xf numFmtId="0" fontId="1" fillId="4" borderId="59" xfId="0" applyFont="1" applyFill="1" applyBorder="1" applyAlignment="1">
      <alignment horizontal="center" vertical="center" wrapText="1"/>
    </xf>
    <xf numFmtId="165" fontId="66" fillId="4" borderId="56" xfId="0" applyNumberFormat="1" applyFont="1" applyFill="1" applyBorder="1" applyAlignment="1">
      <alignment horizontal="justify" vertical="center" wrapText="1"/>
    </xf>
    <xf numFmtId="0" fontId="1" fillId="3" borderId="41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65" fillId="4" borderId="65" xfId="0" applyFont="1" applyFill="1" applyBorder="1" applyAlignment="1">
      <alignment horizontal="center" vertical="center" wrapText="1"/>
    </xf>
    <xf numFmtId="0" fontId="65" fillId="4" borderId="8" xfId="0" applyFont="1" applyFill="1" applyBorder="1" applyAlignment="1">
      <alignment horizontal="center" vertical="center" wrapText="1"/>
    </xf>
    <xf numFmtId="0" fontId="65" fillId="4" borderId="10" xfId="0" applyFont="1" applyFill="1" applyBorder="1" applyAlignment="1">
      <alignment horizontal="center" vertical="center" wrapText="1"/>
    </xf>
    <xf numFmtId="0" fontId="65" fillId="4" borderId="71" xfId="0" applyFont="1" applyFill="1" applyBorder="1" applyAlignment="1">
      <alignment horizontal="center" vertical="center" wrapText="1"/>
    </xf>
    <xf numFmtId="0" fontId="65" fillId="4" borderId="9" xfId="0" applyFont="1" applyFill="1" applyBorder="1" applyAlignment="1">
      <alignment horizontal="center" vertical="center" wrapText="1"/>
    </xf>
    <xf numFmtId="0" fontId="1" fillId="3" borderId="74" xfId="0" applyNumberFormat="1" applyFont="1" applyFill="1" applyBorder="1" applyAlignment="1">
      <alignment horizontal="left"/>
    </xf>
    <xf numFmtId="0" fontId="1" fillId="4" borderId="6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7" fillId="4" borderId="46" xfId="0" applyFont="1" applyFill="1" applyBorder="1" applyAlignment="1">
      <alignment horizontal="left" vertical="top" wrapText="1"/>
    </xf>
    <xf numFmtId="0" fontId="7" fillId="4" borderId="47" xfId="0" applyFont="1" applyFill="1" applyBorder="1" applyAlignment="1">
      <alignment horizontal="left" vertical="top" wrapText="1"/>
    </xf>
    <xf numFmtId="0" fontId="7" fillId="4" borderId="48" xfId="0" applyFont="1" applyFill="1" applyBorder="1" applyAlignment="1">
      <alignment horizontal="left" vertical="top" wrapText="1"/>
    </xf>
    <xf numFmtId="0" fontId="1" fillId="4" borderId="91" xfId="0" applyFont="1" applyFill="1" applyBorder="1" applyAlignment="1">
      <alignment horizontal="center" vertical="center" wrapText="1"/>
    </xf>
    <xf numFmtId="0" fontId="1" fillId="4" borderId="113" xfId="0" applyFont="1" applyFill="1" applyBorder="1" applyAlignment="1">
      <alignment horizontal="center" vertical="center" wrapText="1"/>
    </xf>
    <xf numFmtId="0" fontId="1" fillId="4" borderId="114" xfId="0" applyFont="1" applyFill="1" applyBorder="1" applyAlignment="1">
      <alignment horizontal="center" vertical="center" wrapText="1"/>
    </xf>
    <xf numFmtId="0" fontId="3" fillId="23" borderId="34" xfId="0" applyFont="1" applyFill="1" applyBorder="1" applyAlignment="1">
      <alignment horizontal="center" vertical="center" wrapText="1"/>
    </xf>
    <xf numFmtId="0" fontId="3" fillId="23" borderId="111" xfId="0" applyFont="1" applyFill="1" applyBorder="1" applyAlignment="1">
      <alignment horizontal="center" vertical="center" wrapText="1"/>
    </xf>
    <xf numFmtId="0" fontId="1" fillId="16" borderId="11" xfId="0" applyFont="1" applyFill="1" applyBorder="1" applyAlignment="1">
      <alignment horizontal="center" vertical="center" wrapText="1"/>
    </xf>
    <xf numFmtId="0" fontId="1" fillId="16" borderId="56" xfId="0" applyFont="1" applyFill="1" applyBorder="1" applyAlignment="1">
      <alignment horizontal="center" vertical="center" wrapText="1"/>
    </xf>
    <xf numFmtId="0" fontId="1" fillId="16" borderId="115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0" fontId="1" fillId="16" borderId="108" xfId="0" applyFont="1" applyFill="1" applyBorder="1" applyAlignment="1">
      <alignment horizontal="center" vertical="center" wrapText="1"/>
    </xf>
    <xf numFmtId="0" fontId="1" fillId="23" borderId="17" xfId="0" applyFont="1" applyFill="1" applyBorder="1" applyAlignment="1">
      <alignment horizontal="center" vertical="center" wrapText="1"/>
    </xf>
    <xf numFmtId="0" fontId="1" fillId="4" borderId="115" xfId="0" applyFont="1" applyFill="1" applyBorder="1" applyAlignment="1">
      <alignment horizontal="center" vertical="center" wrapText="1"/>
    </xf>
    <xf numFmtId="0" fontId="1" fillId="4" borderId="108" xfId="0" applyFont="1" applyFill="1" applyBorder="1" applyAlignment="1">
      <alignment horizontal="center" vertical="center" wrapText="1"/>
    </xf>
    <xf numFmtId="0" fontId="30" fillId="14" borderId="61" xfId="0" applyFont="1" applyFill="1" applyBorder="1" applyAlignment="1">
      <alignment horizontal="center"/>
    </xf>
    <xf numFmtId="49" fontId="2" fillId="17" borderId="19" xfId="0" applyNumberFormat="1" applyFont="1" applyFill="1" applyBorder="1" applyAlignment="1">
      <alignment horizontal="center" wrapText="1"/>
    </xf>
    <xf numFmtId="49" fontId="2" fillId="17" borderId="20" xfId="0" applyNumberFormat="1" applyFont="1" applyFill="1" applyBorder="1" applyAlignment="1">
      <alignment horizontal="center" wrapText="1"/>
    </xf>
    <xf numFmtId="49" fontId="2" fillId="17" borderId="21" xfId="0" applyNumberFormat="1" applyFont="1" applyFill="1" applyBorder="1" applyAlignment="1">
      <alignment horizontal="center" wrapText="1"/>
    </xf>
    <xf numFmtId="49" fontId="3" fillId="0" borderId="0" xfId="0" applyNumberFormat="1" applyFont="1" applyFill="1" applyBorder="1" applyAlignment="1">
      <alignment horizontal="center"/>
    </xf>
    <xf numFmtId="49" fontId="2" fillId="17" borderId="26" xfId="0" applyNumberFormat="1" applyFont="1" applyFill="1" applyBorder="1" applyAlignment="1">
      <alignment horizontal="center" wrapText="1"/>
    </xf>
    <xf numFmtId="49" fontId="2" fillId="17" borderId="16" xfId="0" applyNumberFormat="1" applyFont="1" applyFill="1" applyBorder="1" applyAlignment="1">
      <alignment horizontal="center" wrapText="1"/>
    </xf>
    <xf numFmtId="49" fontId="2" fillId="17" borderId="27" xfId="0" applyNumberFormat="1" applyFont="1" applyFill="1" applyBorder="1" applyAlignment="1">
      <alignment horizontal="center" wrapText="1"/>
    </xf>
    <xf numFmtId="49" fontId="2" fillId="17" borderId="0" xfId="0" applyNumberFormat="1" applyFont="1" applyFill="1" applyBorder="1" applyAlignment="1">
      <alignment horizontal="center" wrapText="1"/>
    </xf>
    <xf numFmtId="49" fontId="2" fillId="17" borderId="28" xfId="0" applyNumberFormat="1" applyFont="1" applyFill="1" applyBorder="1" applyAlignment="1">
      <alignment horizontal="center" wrapText="1"/>
    </xf>
    <xf numFmtId="49" fontId="2" fillId="17" borderId="15" xfId="0" applyNumberFormat="1" applyFont="1" applyFill="1" applyBorder="1" applyAlignment="1">
      <alignment horizontal="center" wrapText="1"/>
    </xf>
    <xf numFmtId="2" fontId="2" fillId="17" borderId="11" xfId="0" applyNumberFormat="1" applyFont="1" applyFill="1" applyBorder="1" applyAlignment="1">
      <alignment horizontal="center" wrapText="1"/>
    </xf>
    <xf numFmtId="0" fontId="2" fillId="17" borderId="11" xfId="0" applyFont="1" applyFill="1" applyBorder="1" applyAlignment="1">
      <alignment horizontal="center" wrapText="1"/>
    </xf>
    <xf numFmtId="0" fontId="4" fillId="18" borderId="11" xfId="0" applyFont="1" applyFill="1" applyBorder="1" applyAlignment="1">
      <alignment horizontal="center" wrapText="1"/>
    </xf>
    <xf numFmtId="0" fontId="2" fillId="18" borderId="11" xfId="0" applyFont="1" applyFill="1" applyBorder="1" applyAlignment="1">
      <alignment horizontal="center" wrapText="1"/>
    </xf>
    <xf numFmtId="0" fontId="4" fillId="19" borderId="11" xfId="0" applyFont="1" applyFill="1" applyBorder="1" applyAlignment="1">
      <alignment horizontal="center" wrapText="1"/>
    </xf>
    <xf numFmtId="165" fontId="2" fillId="0" borderId="0" xfId="0" applyNumberFormat="1" applyFont="1" applyFill="1" applyBorder="1" applyAlignment="1">
      <alignment horizontal="center"/>
    </xf>
    <xf numFmtId="0" fontId="2" fillId="19" borderId="11" xfId="0" applyFont="1" applyFill="1" applyBorder="1" applyAlignment="1">
      <alignment horizontal="center" wrapText="1"/>
    </xf>
    <xf numFmtId="0" fontId="4" fillId="9" borderId="11" xfId="0" applyFont="1" applyFill="1" applyBorder="1" applyAlignment="1">
      <alignment horizontal="center" wrapText="1"/>
    </xf>
    <xf numFmtId="0" fontId="2" fillId="9" borderId="11" xfId="0" applyFont="1" applyFill="1" applyBorder="1" applyAlignment="1">
      <alignment horizontal="center" wrapText="1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filterMode="1">
    <tabColor rgb="FFD99795"/>
    <pageSetUpPr fitToPage="1"/>
  </sheetPr>
  <dimension ref="A1:AE818"/>
  <sheetViews>
    <sheetView view="pageBreakPreview" topLeftCell="A527" zoomScale="70" zoomScaleNormal="75" zoomScaleSheetLayoutView="70" workbookViewId="0">
      <selection activeCell="K757" sqref="K757"/>
    </sheetView>
  </sheetViews>
  <sheetFormatPr defaultColWidth="9.140625" defaultRowHeight="12.75"/>
  <cols>
    <col min="1" max="1" width="48" style="116" customWidth="1"/>
    <col min="2" max="2" width="10.140625" style="938" customWidth="1"/>
    <col min="3" max="3" width="5.28515625" style="117" customWidth="1"/>
    <col min="4" max="4" width="3.85546875" style="117" customWidth="1"/>
    <col min="5" max="5" width="4.140625" style="117" customWidth="1"/>
    <col min="6" max="7" width="3.7109375" style="117" customWidth="1"/>
    <col min="8" max="8" width="3.5703125" style="117" customWidth="1"/>
    <col min="9" max="9" width="9.5703125" style="117" customWidth="1"/>
    <col min="10" max="10" width="4.85546875" style="117" customWidth="1"/>
    <col min="11" max="11" width="12.5703125" style="118" customWidth="1"/>
    <col min="12" max="12" width="11.28515625" style="118" customWidth="1"/>
    <col min="13" max="13" width="9.7109375" style="118" customWidth="1"/>
    <col min="14" max="14" width="13.42578125" style="118" customWidth="1"/>
    <col min="15" max="15" width="10.140625" style="117" customWidth="1"/>
    <col min="16" max="16" width="18.28515625" style="119" customWidth="1"/>
    <col min="17" max="17" width="22.85546875" style="119" customWidth="1"/>
    <col min="18" max="18" width="18" style="119" customWidth="1"/>
    <col min="19" max="19" width="16.28515625" style="119" customWidth="1"/>
    <col min="20" max="20" width="19.42578125" style="120" customWidth="1"/>
    <col min="21" max="21" width="20.28515625" style="121" customWidth="1"/>
    <col min="22" max="22" width="19.42578125" style="120" customWidth="1"/>
    <col min="23" max="23" width="19.85546875" style="121" customWidth="1"/>
    <col min="24" max="24" width="19.42578125" style="120" customWidth="1"/>
    <col min="25" max="25" width="17" style="121" customWidth="1"/>
    <col min="26" max="16384" width="9.140625" style="119"/>
  </cols>
  <sheetData>
    <row r="1" spans="1:31" ht="30" customHeight="1">
      <c r="Q1" s="1346" t="s">
        <v>230</v>
      </c>
      <c r="R1" s="1346"/>
      <c r="S1" s="1346"/>
      <c r="Z1" s="122"/>
      <c r="AA1" s="122"/>
      <c r="AB1" s="122"/>
      <c r="AC1" s="122"/>
      <c r="AD1" s="122"/>
      <c r="AE1" s="122"/>
    </row>
    <row r="2" spans="1:31" ht="30" customHeight="1">
      <c r="Q2" s="1347" t="s">
        <v>1324</v>
      </c>
      <c r="R2" s="1347"/>
      <c r="S2" s="1347"/>
      <c r="Z2" s="122"/>
      <c r="AA2" s="122"/>
      <c r="AB2" s="122"/>
      <c r="AC2" s="122"/>
      <c r="AD2" s="122"/>
      <c r="AE2" s="122"/>
    </row>
    <row r="3" spans="1:31" ht="14.25" customHeight="1">
      <c r="A3" s="123"/>
      <c r="B3" s="124"/>
      <c r="Q3" s="1348" t="s">
        <v>231</v>
      </c>
      <c r="R3" s="1348"/>
      <c r="S3" s="1348"/>
      <c r="Z3" s="122"/>
      <c r="AA3" s="122"/>
      <c r="AB3" s="122"/>
      <c r="AC3" s="122"/>
      <c r="AD3" s="122"/>
      <c r="AE3" s="122"/>
    </row>
    <row r="4" spans="1:31" ht="81.75" customHeight="1">
      <c r="Q4" s="1349" t="s">
        <v>1138</v>
      </c>
      <c r="R4" s="1349"/>
      <c r="S4" s="1349"/>
      <c r="Z4" s="122"/>
      <c r="AA4" s="122"/>
      <c r="AB4" s="122"/>
      <c r="AC4" s="122"/>
      <c r="AD4" s="122"/>
      <c r="AE4" s="122"/>
    </row>
    <row r="5" spans="1:31" ht="12" customHeight="1">
      <c r="Q5" s="1348" t="s">
        <v>232</v>
      </c>
      <c r="R5" s="1348"/>
      <c r="S5" s="1348"/>
      <c r="Z5" s="122"/>
      <c r="AA5" s="122"/>
      <c r="AB5" s="122"/>
      <c r="AC5" s="122"/>
      <c r="AD5" s="122"/>
      <c r="AE5" s="122"/>
    </row>
    <row r="6" spans="1:31" ht="30" customHeight="1">
      <c r="A6" s="123"/>
      <c r="B6" s="124"/>
      <c r="Q6" s="125"/>
      <c r="R6" s="1347" t="s">
        <v>1135</v>
      </c>
      <c r="S6" s="1347"/>
      <c r="Z6" s="122"/>
      <c r="AA6" s="122"/>
      <c r="AB6" s="122"/>
      <c r="AC6" s="122"/>
      <c r="AD6" s="122"/>
      <c r="AE6" s="122"/>
    </row>
    <row r="7" spans="1:31" ht="11.25" customHeight="1">
      <c r="M7" s="126"/>
      <c r="Q7" s="938" t="s">
        <v>131</v>
      </c>
      <c r="R7" s="1348" t="s">
        <v>132</v>
      </c>
      <c r="S7" s="1348"/>
      <c r="Z7" s="122"/>
      <c r="AA7" s="122"/>
      <c r="AB7" s="122"/>
      <c r="AC7" s="122"/>
      <c r="AD7" s="122"/>
      <c r="AE7" s="122"/>
    </row>
    <row r="8" spans="1:31" ht="30" customHeight="1">
      <c r="Q8" s="1319" t="s">
        <v>1325</v>
      </c>
      <c r="R8" s="1319"/>
      <c r="S8" s="1319"/>
      <c r="Z8" s="122"/>
      <c r="AA8" s="122"/>
      <c r="AB8" s="122"/>
      <c r="AC8" s="122"/>
      <c r="AD8" s="122"/>
      <c r="AE8" s="122"/>
    </row>
    <row r="9" spans="1:31" ht="30" customHeight="1">
      <c r="Z9" s="122"/>
      <c r="AA9" s="122"/>
      <c r="AB9" s="122"/>
      <c r="AC9" s="122"/>
      <c r="AD9" s="122"/>
      <c r="AE9" s="122"/>
    </row>
    <row r="10" spans="1:31">
      <c r="Z10" s="122"/>
      <c r="AA10" s="122"/>
      <c r="AB10" s="122"/>
      <c r="AC10" s="122"/>
      <c r="AD10" s="122"/>
      <c r="AE10" s="122"/>
    </row>
    <row r="11" spans="1:31" s="130" customFormat="1" ht="18.75">
      <c r="A11" s="1365" t="s">
        <v>218</v>
      </c>
      <c r="B11" s="1365"/>
      <c r="C11" s="1365"/>
      <c r="D11" s="1365"/>
      <c r="E11" s="1365"/>
      <c r="F11" s="1365"/>
      <c r="G11" s="1365"/>
      <c r="H11" s="1365"/>
      <c r="I11" s="1365"/>
      <c r="J11" s="1365"/>
      <c r="K11" s="1365"/>
      <c r="L11" s="1365"/>
      <c r="M11" s="1365"/>
      <c r="N11" s="1365"/>
      <c r="O11" s="1365"/>
      <c r="P11" s="1365"/>
      <c r="Q11" s="1365"/>
      <c r="R11" s="1365"/>
      <c r="S11" s="1365"/>
      <c r="T11" s="127"/>
      <c r="U11" s="128"/>
      <c r="V11" s="127"/>
      <c r="W11" s="128"/>
      <c r="X11" s="127"/>
      <c r="Y11" s="128"/>
      <c r="Z11" s="129"/>
      <c r="AA11" s="129"/>
      <c r="AB11" s="129"/>
      <c r="AC11" s="129"/>
      <c r="AD11" s="129"/>
      <c r="AE11" s="129"/>
    </row>
    <row r="12" spans="1:31" s="130" customFormat="1" ht="18.75">
      <c r="A12" s="1365" t="s">
        <v>968</v>
      </c>
      <c r="B12" s="1365"/>
      <c r="C12" s="1365"/>
      <c r="D12" s="1365"/>
      <c r="E12" s="1365"/>
      <c r="F12" s="1365"/>
      <c r="G12" s="1365"/>
      <c r="H12" s="1365"/>
      <c r="I12" s="1365"/>
      <c r="J12" s="1365"/>
      <c r="K12" s="1365"/>
      <c r="L12" s="1365"/>
      <c r="M12" s="1365"/>
      <c r="N12" s="1365"/>
      <c r="O12" s="1365"/>
      <c r="P12" s="1365"/>
      <c r="Q12" s="1365"/>
      <c r="R12" s="1365"/>
      <c r="S12" s="1365"/>
      <c r="T12" s="127"/>
      <c r="U12" s="128"/>
      <c r="V12" s="127"/>
      <c r="W12" s="128"/>
      <c r="X12" s="127"/>
      <c r="Y12" s="128"/>
      <c r="Z12" s="129"/>
      <c r="AA12" s="129"/>
      <c r="AB12" s="129"/>
      <c r="AC12" s="129"/>
      <c r="AD12" s="129"/>
      <c r="AE12" s="129"/>
    </row>
    <row r="13" spans="1:31" s="130" customFormat="1" ht="18.75">
      <c r="A13" s="1365" t="s">
        <v>1326</v>
      </c>
      <c r="B13" s="1365"/>
      <c r="C13" s="1365"/>
      <c r="D13" s="1365"/>
      <c r="E13" s="1365"/>
      <c r="F13" s="1365"/>
      <c r="G13" s="1365"/>
      <c r="H13" s="1365"/>
      <c r="I13" s="1365"/>
      <c r="J13" s="1365"/>
      <c r="K13" s="1365"/>
      <c r="L13" s="1365"/>
      <c r="M13" s="1365"/>
      <c r="N13" s="1365"/>
      <c r="O13" s="1365"/>
      <c r="P13" s="1365"/>
      <c r="Q13" s="1365"/>
      <c r="R13" s="1365"/>
      <c r="S13" s="1365"/>
      <c r="T13" s="127"/>
      <c r="U13" s="128"/>
      <c r="V13" s="127"/>
      <c r="W13" s="128"/>
      <c r="X13" s="127"/>
      <c r="Y13" s="128"/>
      <c r="Z13" s="129"/>
      <c r="AA13" s="129"/>
      <c r="AB13" s="129"/>
      <c r="AC13" s="129"/>
      <c r="AD13" s="129"/>
      <c r="AE13" s="129"/>
    </row>
    <row r="14" spans="1:31" s="130" customFormat="1" ht="18.75">
      <c r="A14" s="937"/>
      <c r="B14" s="937"/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  <c r="P14" s="937"/>
      <c r="Q14" s="937"/>
      <c r="R14" s="937"/>
      <c r="S14" s="937"/>
      <c r="T14" s="127"/>
      <c r="U14" s="128"/>
      <c r="V14" s="127"/>
      <c r="W14" s="128"/>
      <c r="X14" s="127"/>
      <c r="Y14" s="128"/>
      <c r="Z14" s="129"/>
      <c r="AA14" s="129"/>
      <c r="AB14" s="129"/>
      <c r="AC14" s="129"/>
      <c r="AD14" s="129"/>
      <c r="AE14" s="129"/>
    </row>
    <row r="15" spans="1:31" s="130" customFormat="1" ht="19.5" thickBot="1">
      <c r="A15" s="937"/>
      <c r="B15" s="937"/>
      <c r="C15" s="937"/>
      <c r="D15" s="937"/>
      <c r="E15" s="937"/>
      <c r="F15" s="937"/>
      <c r="G15" s="937"/>
      <c r="H15" s="937"/>
      <c r="I15" s="937"/>
      <c r="J15" s="937"/>
      <c r="K15" s="937"/>
      <c r="L15" s="937"/>
      <c r="M15" s="937"/>
      <c r="N15" s="937"/>
      <c r="O15" s="937"/>
      <c r="P15" s="937"/>
      <c r="Q15" s="937"/>
      <c r="R15" s="937"/>
      <c r="S15" s="960" t="s">
        <v>229</v>
      </c>
      <c r="T15" s="127"/>
      <c r="U15" s="128"/>
      <c r="V15" s="127"/>
      <c r="W15" s="128"/>
      <c r="X15" s="127"/>
      <c r="Y15" s="128"/>
      <c r="Z15" s="129"/>
      <c r="AA15" s="129"/>
      <c r="AB15" s="129"/>
      <c r="AC15" s="129"/>
      <c r="AD15" s="129"/>
      <c r="AE15" s="129"/>
    </row>
    <row r="16" spans="1:31" s="130" customFormat="1" ht="18.75">
      <c r="A16" s="936"/>
      <c r="B16" s="937"/>
      <c r="C16" s="937"/>
      <c r="D16" s="937"/>
      <c r="E16" s="937"/>
      <c r="F16" s="937"/>
      <c r="G16" s="937"/>
      <c r="H16" s="937"/>
      <c r="I16" s="937"/>
      <c r="J16" s="937"/>
      <c r="K16" s="937"/>
      <c r="L16" s="937"/>
      <c r="M16" s="937"/>
      <c r="N16" s="937"/>
      <c r="O16" s="937"/>
      <c r="P16" s="937"/>
      <c r="Q16" s="937"/>
      <c r="R16" s="131" t="s">
        <v>228</v>
      </c>
      <c r="S16" s="1177">
        <v>44823</v>
      </c>
      <c r="T16" s="127"/>
      <c r="U16" s="128"/>
      <c r="V16" s="127"/>
      <c r="W16" s="128"/>
      <c r="X16" s="127"/>
      <c r="Y16" s="128"/>
      <c r="Z16" s="129"/>
      <c r="AA16" s="129"/>
      <c r="AB16" s="129"/>
      <c r="AC16" s="129"/>
      <c r="AD16" s="129"/>
      <c r="AE16" s="129"/>
    </row>
    <row r="17" spans="1:31" s="130" customFormat="1" ht="18.75">
      <c r="A17" s="936" t="s">
        <v>219</v>
      </c>
      <c r="B17" s="1344" t="s">
        <v>487</v>
      </c>
      <c r="C17" s="1344"/>
      <c r="D17" s="1344"/>
      <c r="E17" s="1344"/>
      <c r="F17" s="1344"/>
      <c r="G17" s="1344"/>
      <c r="H17" s="1344"/>
      <c r="I17" s="1344"/>
      <c r="J17" s="1344"/>
      <c r="K17" s="1344"/>
      <c r="L17" s="1344"/>
      <c r="M17" s="1344"/>
      <c r="N17" s="1344"/>
      <c r="O17" s="1344"/>
      <c r="P17" s="1344"/>
      <c r="Q17" s="937"/>
      <c r="R17" s="131" t="s">
        <v>226</v>
      </c>
      <c r="S17" s="132" t="s">
        <v>500</v>
      </c>
      <c r="T17" s="1318" t="s">
        <v>653</v>
      </c>
      <c r="U17" s="128"/>
      <c r="V17" s="127"/>
      <c r="W17" s="128"/>
      <c r="X17" s="127"/>
      <c r="Y17" s="128"/>
      <c r="Z17" s="129"/>
      <c r="AA17" s="129"/>
      <c r="AB17" s="129"/>
      <c r="AC17" s="129"/>
      <c r="AD17" s="129"/>
      <c r="AE17" s="129"/>
    </row>
    <row r="18" spans="1:31" s="130" customFormat="1" ht="18.75">
      <c r="A18" s="936" t="s">
        <v>220</v>
      </c>
      <c r="B18" s="1345"/>
      <c r="C18" s="1345"/>
      <c r="D18" s="1345"/>
      <c r="E18" s="1345"/>
      <c r="F18" s="1345"/>
      <c r="G18" s="1345"/>
      <c r="H18" s="1345"/>
      <c r="I18" s="1345"/>
      <c r="J18" s="1345"/>
      <c r="K18" s="1345"/>
      <c r="L18" s="1345"/>
      <c r="M18" s="1345"/>
      <c r="N18" s="1345"/>
      <c r="O18" s="1345"/>
      <c r="P18" s="1345"/>
      <c r="Q18" s="937"/>
      <c r="R18" s="131" t="s">
        <v>227</v>
      </c>
      <c r="S18" s="132">
        <v>925</v>
      </c>
      <c r="T18" s="1318"/>
      <c r="U18" s="128"/>
      <c r="V18" s="127"/>
      <c r="W18" s="128"/>
      <c r="X18" s="127"/>
      <c r="Y18" s="128"/>
      <c r="Z18" s="129"/>
      <c r="AA18" s="129"/>
      <c r="AB18" s="129"/>
      <c r="AC18" s="129"/>
      <c r="AD18" s="129"/>
      <c r="AE18" s="129"/>
    </row>
    <row r="19" spans="1:31" s="130" customFormat="1" ht="18.75">
      <c r="A19" s="1319"/>
      <c r="B19" s="1319"/>
      <c r="C19" s="1319"/>
      <c r="D19" s="1319"/>
      <c r="E19" s="1319"/>
      <c r="F19" s="1319"/>
      <c r="G19" s="1319"/>
      <c r="H19" s="1319"/>
      <c r="I19" s="1319"/>
      <c r="J19" s="1319"/>
      <c r="K19" s="1319"/>
      <c r="L19" s="1319"/>
      <c r="M19" s="1319"/>
      <c r="N19" s="937"/>
      <c r="O19" s="937"/>
      <c r="P19" s="937"/>
      <c r="Q19" s="937"/>
      <c r="R19" s="131" t="s">
        <v>226</v>
      </c>
      <c r="S19" s="133" t="s">
        <v>1139</v>
      </c>
      <c r="T19" s="1318"/>
      <c r="U19" s="128"/>
      <c r="V19" s="127"/>
      <c r="W19" s="128"/>
      <c r="X19" s="127"/>
      <c r="Y19" s="128"/>
      <c r="Z19" s="129"/>
      <c r="AA19" s="129"/>
      <c r="AB19" s="129"/>
      <c r="AC19" s="129"/>
      <c r="AD19" s="129"/>
      <c r="AE19" s="129"/>
    </row>
    <row r="20" spans="1:31" s="130" customFormat="1" ht="18.75" customHeight="1">
      <c r="A20" s="937"/>
      <c r="B20" s="937"/>
      <c r="C20" s="937"/>
      <c r="D20" s="937"/>
      <c r="E20" s="937"/>
      <c r="F20" s="937"/>
      <c r="G20" s="937"/>
      <c r="H20" s="937"/>
      <c r="I20" s="937"/>
      <c r="J20" s="937"/>
      <c r="K20" s="937"/>
      <c r="L20" s="937"/>
      <c r="M20" s="937"/>
      <c r="N20" s="937"/>
      <c r="O20" s="937"/>
      <c r="P20" s="937"/>
      <c r="Q20" s="937"/>
      <c r="R20" s="131" t="s">
        <v>225</v>
      </c>
      <c r="S20" s="133">
        <v>2325012010</v>
      </c>
      <c r="T20" s="1318"/>
      <c r="U20" s="128"/>
      <c r="V20" s="127"/>
      <c r="W20" s="128"/>
      <c r="X20" s="127"/>
      <c r="Y20" s="128"/>
      <c r="Z20" s="129"/>
      <c r="AA20" s="129"/>
      <c r="AB20" s="129"/>
      <c r="AC20" s="129"/>
      <c r="AD20" s="129"/>
      <c r="AE20" s="129"/>
    </row>
    <row r="21" spans="1:31" ht="25.5" customHeight="1">
      <c r="B21" s="1320" t="s">
        <v>1138</v>
      </c>
      <c r="C21" s="1320"/>
      <c r="D21" s="1320"/>
      <c r="E21" s="1320"/>
      <c r="F21" s="1320"/>
      <c r="G21" s="1320"/>
      <c r="H21" s="1320"/>
      <c r="I21" s="1320"/>
      <c r="J21" s="1320"/>
      <c r="K21" s="1320"/>
      <c r="L21" s="1320"/>
      <c r="M21" s="1320"/>
      <c r="N21" s="1320"/>
      <c r="O21" s="1320"/>
      <c r="P21" s="1320"/>
      <c r="R21" s="131" t="s">
        <v>224</v>
      </c>
      <c r="S21" s="133">
        <v>232501001</v>
      </c>
      <c r="T21" s="1318"/>
      <c r="Z21" s="122"/>
      <c r="AA21" s="122"/>
      <c r="AB21" s="122"/>
      <c r="AC21" s="122"/>
      <c r="AD21" s="122"/>
      <c r="AE21" s="122"/>
    </row>
    <row r="22" spans="1:31" ht="25.5" customHeight="1">
      <c r="A22" s="936" t="s">
        <v>488</v>
      </c>
      <c r="B22" s="1321"/>
      <c r="C22" s="1321"/>
      <c r="D22" s="1321"/>
      <c r="E22" s="1321"/>
      <c r="F22" s="1321"/>
      <c r="G22" s="1321"/>
      <c r="H22" s="1321"/>
      <c r="I22" s="1321"/>
      <c r="J22" s="1321"/>
      <c r="K22" s="1321"/>
      <c r="L22" s="1321"/>
      <c r="M22" s="1321"/>
      <c r="N22" s="1321"/>
      <c r="O22" s="1321"/>
      <c r="P22" s="1321"/>
      <c r="R22" s="131"/>
      <c r="S22" s="961"/>
      <c r="T22" s="1318"/>
      <c r="Z22" s="122"/>
      <c r="AA22" s="122"/>
      <c r="AB22" s="122"/>
      <c r="AC22" s="122"/>
      <c r="AD22" s="122"/>
      <c r="AE22" s="122"/>
    </row>
    <row r="23" spans="1:31" ht="19.5" thickBot="1">
      <c r="A23" s="116" t="s">
        <v>221</v>
      </c>
      <c r="R23" s="131" t="s">
        <v>223</v>
      </c>
      <c r="S23" s="134">
        <v>383</v>
      </c>
      <c r="Z23" s="122"/>
      <c r="AA23" s="122"/>
      <c r="AB23" s="122"/>
      <c r="AC23" s="122"/>
      <c r="AD23" s="122"/>
      <c r="AE23" s="122"/>
    </row>
    <row r="24" spans="1:31" ht="30" customHeight="1">
      <c r="I24" s="1322" t="s">
        <v>222</v>
      </c>
      <c r="J24" s="1323"/>
      <c r="K24" s="1323"/>
      <c r="L24" s="1323"/>
      <c r="M24" s="1323"/>
      <c r="N24" s="1323"/>
    </row>
    <row r="25" spans="1:31" s="137" customFormat="1" ht="12.75" customHeight="1">
      <c r="A25" s="1313" t="s">
        <v>0</v>
      </c>
      <c r="B25" s="1324" t="s">
        <v>1</v>
      </c>
      <c r="C25" s="1306" t="s">
        <v>2</v>
      </c>
      <c r="D25" s="1307"/>
      <c r="E25" s="1307"/>
      <c r="F25" s="1307"/>
      <c r="G25" s="1307"/>
      <c r="H25" s="1307"/>
      <c r="I25" s="1307"/>
      <c r="J25" s="1307"/>
      <c r="K25" s="1312" t="s">
        <v>3</v>
      </c>
      <c r="L25" s="1312"/>
      <c r="M25" s="1312"/>
      <c r="N25" s="1312"/>
      <c r="O25" s="1312"/>
      <c r="P25" s="1313" t="s">
        <v>135</v>
      </c>
      <c r="Q25" s="1313"/>
      <c r="R25" s="1313"/>
      <c r="S25" s="1313"/>
      <c r="T25" s="135"/>
      <c r="U25" s="136"/>
      <c r="V25" s="135"/>
      <c r="W25" s="136"/>
      <c r="X25" s="135"/>
      <c r="Y25" s="136"/>
    </row>
    <row r="26" spans="1:31" s="137" customFormat="1" ht="48" customHeight="1">
      <c r="A26" s="1313"/>
      <c r="B26" s="1325"/>
      <c r="C26" s="1308"/>
      <c r="D26" s="1309"/>
      <c r="E26" s="1309"/>
      <c r="F26" s="1309"/>
      <c r="G26" s="1309"/>
      <c r="H26" s="1309"/>
      <c r="I26" s="1309"/>
      <c r="J26" s="1309"/>
      <c r="K26" s="1312"/>
      <c r="L26" s="1312"/>
      <c r="M26" s="1312"/>
      <c r="N26" s="1312"/>
      <c r="O26" s="1312"/>
      <c r="P26" s="1313" t="s">
        <v>965</v>
      </c>
      <c r="Q26" s="1313" t="s">
        <v>966</v>
      </c>
      <c r="R26" s="1313" t="s">
        <v>967</v>
      </c>
      <c r="S26" s="1313" t="s">
        <v>134</v>
      </c>
      <c r="T26" s="135"/>
      <c r="U26" s="136"/>
      <c r="V26" s="135"/>
      <c r="W26" s="136"/>
      <c r="X26" s="135"/>
      <c r="Y26" s="136"/>
    </row>
    <row r="27" spans="1:31" s="137" customFormat="1" ht="67.5" customHeight="1">
      <c r="A27" s="1313"/>
      <c r="B27" s="1326"/>
      <c r="C27" s="1310"/>
      <c r="D27" s="1311"/>
      <c r="E27" s="1311"/>
      <c r="F27" s="1311"/>
      <c r="G27" s="1311"/>
      <c r="H27" s="1311"/>
      <c r="I27" s="1311"/>
      <c r="J27" s="1311"/>
      <c r="K27" s="962" t="s">
        <v>4</v>
      </c>
      <c r="L27" s="962" t="s">
        <v>5</v>
      </c>
      <c r="M27" s="962" t="s">
        <v>6</v>
      </c>
      <c r="N27" s="962" t="s">
        <v>7</v>
      </c>
      <c r="O27" s="963" t="s">
        <v>8</v>
      </c>
      <c r="P27" s="1313"/>
      <c r="Q27" s="1313"/>
      <c r="R27" s="1313"/>
      <c r="S27" s="1313"/>
      <c r="T27" s="135"/>
      <c r="U27" s="135"/>
      <c r="V27" s="135"/>
      <c r="W27" s="136"/>
      <c r="X27" s="135"/>
      <c r="Y27" s="136"/>
    </row>
    <row r="28" spans="1:31" s="139" customFormat="1" ht="15.75">
      <c r="A28" s="964">
        <v>1</v>
      </c>
      <c r="B28" s="964">
        <v>2</v>
      </c>
      <c r="C28" s="1290" t="s">
        <v>9</v>
      </c>
      <c r="D28" s="1291"/>
      <c r="E28" s="1291"/>
      <c r="F28" s="1291"/>
      <c r="G28" s="1291"/>
      <c r="H28" s="1291"/>
      <c r="I28" s="1291"/>
      <c r="J28" s="1292"/>
      <c r="K28" s="1290" t="s">
        <v>136</v>
      </c>
      <c r="L28" s="1291"/>
      <c r="M28" s="1291"/>
      <c r="N28" s="1291"/>
      <c r="O28" s="1292"/>
      <c r="P28" s="964">
        <v>5</v>
      </c>
      <c r="Q28" s="964">
        <v>6</v>
      </c>
      <c r="R28" s="964">
        <v>7</v>
      </c>
      <c r="S28" s="964">
        <v>8</v>
      </c>
      <c r="T28" s="1342" t="s">
        <v>621</v>
      </c>
      <c r="U28" s="1343"/>
      <c r="V28" s="1342" t="s">
        <v>671</v>
      </c>
      <c r="W28" s="1343"/>
      <c r="X28" s="1342" t="s">
        <v>970</v>
      </c>
      <c r="Y28" s="1343"/>
    </row>
    <row r="29" spans="1:31" s="139" customFormat="1" ht="27" customHeight="1">
      <c r="A29" s="964"/>
      <c r="B29" s="964"/>
      <c r="C29" s="954"/>
      <c r="D29" s="955"/>
      <c r="E29" s="955"/>
      <c r="F29" s="955"/>
      <c r="G29" s="955"/>
      <c r="H29" s="955"/>
      <c r="I29" s="955"/>
      <c r="J29" s="956"/>
      <c r="K29" s="954"/>
      <c r="L29" s="955"/>
      <c r="M29" s="955"/>
      <c r="N29" s="955"/>
      <c r="O29" s="956"/>
      <c r="P29" s="964"/>
      <c r="Q29" s="964"/>
      <c r="R29" s="964"/>
      <c r="S29" s="964"/>
      <c r="T29" s="140"/>
      <c r="U29" s="141"/>
      <c r="V29" s="140"/>
      <c r="W29" s="141"/>
      <c r="X29" s="140"/>
      <c r="Y29" s="142"/>
    </row>
    <row r="30" spans="1:31" s="145" customFormat="1" ht="31.5" customHeight="1">
      <c r="A30" s="1327" t="s">
        <v>129</v>
      </c>
      <c r="B30" s="1330" t="s">
        <v>137</v>
      </c>
      <c r="C30" s="1333" t="s">
        <v>10</v>
      </c>
      <c r="D30" s="1334"/>
      <c r="E30" s="1334"/>
      <c r="F30" s="1334"/>
      <c r="G30" s="1334"/>
      <c r="H30" s="1334"/>
      <c r="I30" s="1334"/>
      <c r="J30" s="1335"/>
      <c r="K30" s="1333" t="s">
        <v>10</v>
      </c>
      <c r="L30" s="1334"/>
      <c r="M30" s="1334"/>
      <c r="N30" s="1334"/>
      <c r="O30" s="965" t="s">
        <v>14</v>
      </c>
      <c r="P30" s="966">
        <f>P182+P192+P201+P211+P217+P223+P231+P238+P256+P265+P302+P313+P318+P322+P327+P331+P335+P339+P347+P353+P361+P370+P426+P443+P450+P458+P462+P489+P537+P541+P570+P599+P625+P645+P663+P667+P684+P706+P733+P745+P758</f>
        <v>37377.86</v>
      </c>
      <c r="Q30" s="966">
        <f>Q182+Q192+Q201+Q211+Q217+Q223+Q231+Q238+Q256+Q265+Q302+Q313+Q318+Q322+Q327+Q331+Q335+Q339+Q347+Q353+Q361+Q370+Q426+Q443+Q450+Q458+Q462+Q489+Q537+Q541+Q570+Q599+Q625+Q645+Q663+Q667+Q684+Q706+Q733+Q745+Q758</f>
        <v>0</v>
      </c>
      <c r="R30" s="966">
        <f>R182+R192+R201+R211+R217+R223+R231+R238+R256+R265+R302+R313+R318+R322+R327+R331+R335+R339+R347+R353+R361+R370+R426+R443+R450+R458+R462+R489+R537+R541+R570+R599+R625+R645+R663+R667+R684+R706+R733+R745+R758</f>
        <v>0</v>
      </c>
      <c r="S30" s="967" t="s">
        <v>10</v>
      </c>
      <c r="T30" s="143">
        <v>37377.86</v>
      </c>
      <c r="U30" s="144">
        <f>T30-P30</f>
        <v>0</v>
      </c>
      <c r="V30" s="143"/>
      <c r="W30" s="144">
        <f>V30-Q30</f>
        <v>0</v>
      </c>
      <c r="X30" s="143"/>
      <c r="Y30" s="144">
        <f>X30-R30</f>
        <v>0</v>
      </c>
    </row>
    <row r="31" spans="1:31" s="145" customFormat="1" ht="31.5" hidden="1" customHeight="1">
      <c r="A31" s="1328"/>
      <c r="B31" s="1331"/>
      <c r="C31" s="1336"/>
      <c r="D31" s="1337"/>
      <c r="E31" s="1337"/>
      <c r="F31" s="1337"/>
      <c r="G31" s="1337"/>
      <c r="H31" s="1337"/>
      <c r="I31" s="1337"/>
      <c r="J31" s="1338"/>
      <c r="K31" s="1336"/>
      <c r="L31" s="1337"/>
      <c r="M31" s="1337"/>
      <c r="N31" s="1337"/>
      <c r="O31" s="965" t="s">
        <v>654</v>
      </c>
      <c r="P31" s="966">
        <f>P372+P428+P464+P491+P543+P572+P601+P627+P669+P686+P708+P735</f>
        <v>0</v>
      </c>
      <c r="Q31" s="966">
        <f>Q372+Q428+Q464+Q491+Q543+Q572+Q601+Q627+Q669+Q686+Q708+Q735</f>
        <v>0</v>
      </c>
      <c r="R31" s="966">
        <f>R372+R428+R464+R491+R543+R572+R601+R627+R669+R686+R708+R735</f>
        <v>0</v>
      </c>
      <c r="S31" s="967" t="s">
        <v>10</v>
      </c>
      <c r="T31" s="143"/>
      <c r="U31" s="144">
        <f t="shared" ref="U31:U37" si="0">T31-P31</f>
        <v>0</v>
      </c>
      <c r="V31" s="143"/>
      <c r="W31" s="144">
        <f t="shared" ref="W31:W37" si="1">V31-Q31</f>
        <v>0</v>
      </c>
      <c r="X31" s="143"/>
      <c r="Y31" s="144">
        <f t="shared" ref="Y31:Y37" si="2">X31-R31</f>
        <v>0</v>
      </c>
    </row>
    <row r="32" spans="1:31" s="145" customFormat="1" ht="31.5" hidden="1" customHeight="1">
      <c r="A32" s="1328"/>
      <c r="B32" s="1331"/>
      <c r="C32" s="1336"/>
      <c r="D32" s="1337"/>
      <c r="E32" s="1337"/>
      <c r="F32" s="1337"/>
      <c r="G32" s="1337"/>
      <c r="H32" s="1337"/>
      <c r="I32" s="1337"/>
      <c r="J32" s="1338"/>
      <c r="K32" s="1336"/>
      <c r="L32" s="1337"/>
      <c r="M32" s="1337"/>
      <c r="N32" s="1337"/>
      <c r="O32" s="965" t="s">
        <v>655</v>
      </c>
      <c r="P32" s="966">
        <f>P374+P430+P466+P493+P545+P574+P603+P710</f>
        <v>0</v>
      </c>
      <c r="Q32" s="966">
        <f>Q374+Q430+Q466+Q493+Q545+Q574+Q603+Q710</f>
        <v>0</v>
      </c>
      <c r="R32" s="966">
        <f>R374+R430+R466+R493+R545+R574+R603+R710</f>
        <v>0</v>
      </c>
      <c r="S32" s="967" t="s">
        <v>10</v>
      </c>
      <c r="T32" s="143"/>
      <c r="U32" s="144">
        <f t="shared" si="0"/>
        <v>0</v>
      </c>
      <c r="V32" s="143"/>
      <c r="W32" s="144">
        <f t="shared" si="1"/>
        <v>0</v>
      </c>
      <c r="X32" s="143"/>
      <c r="Y32" s="144">
        <f t="shared" si="2"/>
        <v>0</v>
      </c>
    </row>
    <row r="33" spans="1:25" s="145" customFormat="1" ht="31.5" customHeight="1">
      <c r="A33" s="1329"/>
      <c r="B33" s="1332"/>
      <c r="C33" s="1339"/>
      <c r="D33" s="1340"/>
      <c r="E33" s="1340"/>
      <c r="F33" s="1340"/>
      <c r="G33" s="1340"/>
      <c r="H33" s="1340"/>
      <c r="I33" s="1340"/>
      <c r="J33" s="1341"/>
      <c r="K33" s="1339"/>
      <c r="L33" s="1340"/>
      <c r="M33" s="1340"/>
      <c r="N33" s="1340"/>
      <c r="O33" s="965" t="s">
        <v>25</v>
      </c>
      <c r="P33" s="966">
        <f>P184+P194+P203+P213+P219+P225+P233+P240+P258+P267+P304+P315+P320+P324+P329+P333+P337+P341+P349+P355+P363+P376+P432+P445+P452+P460+P471+P495+P539+P547+P576+P605+P629+P647+P665+P671+P688+P712+P737+P747+P760-P176</f>
        <v>135943.91</v>
      </c>
      <c r="Q33" s="966">
        <f>Q184+Q194+Q203+Q213+Q219+Q225+Q233+Q240+Q258+Q267+Q304+Q315+Q320+Q324+Q329+Q333+Q337+Q341+Q349+Q355+Q363+Q376+Q432+Q445+Q452+Q460+Q471+Q495+Q539+Q547+Q576+Q605+Q629+Q647+Q665+Q671+Q688+Q712+Q737+Q747+Q760-Q176</f>
        <v>0</v>
      </c>
      <c r="R33" s="966">
        <f>R184+R194+R203+R213+R219+R225+R233+R240+R258+R267+R304+R315+R320+R324+R329+R333+R337+R341+R349+R355+R363+R376+R432+R445+R452+R460+R471+R495+R539+R547+R576+R605+R629+R647+R665+R671+R688+R712+R737+R747+R760-R176</f>
        <v>0</v>
      </c>
      <c r="S33" s="967" t="s">
        <v>10</v>
      </c>
      <c r="T33" s="143">
        <v>135943.91</v>
      </c>
      <c r="U33" s="144">
        <f t="shared" si="0"/>
        <v>0</v>
      </c>
      <c r="V33" s="143"/>
      <c r="W33" s="144">
        <f t="shared" si="1"/>
        <v>0</v>
      </c>
      <c r="X33" s="143"/>
      <c r="Y33" s="144">
        <f t="shared" si="2"/>
        <v>0</v>
      </c>
    </row>
    <row r="34" spans="1:25" s="145" customFormat="1" ht="31.5" hidden="1" customHeight="1">
      <c r="A34" s="1350" t="s">
        <v>130</v>
      </c>
      <c r="B34" s="1353" t="s">
        <v>138</v>
      </c>
      <c r="C34" s="1356" t="s">
        <v>10</v>
      </c>
      <c r="D34" s="1357"/>
      <c r="E34" s="1357"/>
      <c r="F34" s="1357"/>
      <c r="G34" s="1357"/>
      <c r="H34" s="1357"/>
      <c r="I34" s="1357"/>
      <c r="J34" s="1358"/>
      <c r="K34" s="1356" t="s">
        <v>10</v>
      </c>
      <c r="L34" s="1357"/>
      <c r="M34" s="1357"/>
      <c r="N34" s="1357"/>
      <c r="O34" s="968" t="s">
        <v>14</v>
      </c>
      <c r="P34" s="969">
        <v>0</v>
      </c>
      <c r="Q34" s="969">
        <v>0</v>
      </c>
      <c r="R34" s="969">
        <v>0</v>
      </c>
      <c r="S34" s="970" t="s">
        <v>10</v>
      </c>
      <c r="T34" s="143"/>
      <c r="U34" s="144">
        <f t="shared" si="0"/>
        <v>0</v>
      </c>
      <c r="V34" s="143"/>
      <c r="W34" s="144">
        <f t="shared" si="1"/>
        <v>0</v>
      </c>
      <c r="X34" s="143"/>
      <c r="Y34" s="144">
        <f t="shared" si="2"/>
        <v>0</v>
      </c>
    </row>
    <row r="35" spans="1:25" s="145" customFormat="1" ht="31.5" hidden="1" customHeight="1">
      <c r="A35" s="1351"/>
      <c r="B35" s="1354"/>
      <c r="C35" s="1359"/>
      <c r="D35" s="1360"/>
      <c r="E35" s="1360"/>
      <c r="F35" s="1360"/>
      <c r="G35" s="1360"/>
      <c r="H35" s="1360"/>
      <c r="I35" s="1360"/>
      <c r="J35" s="1361"/>
      <c r="K35" s="1359"/>
      <c r="L35" s="1360"/>
      <c r="M35" s="1360"/>
      <c r="N35" s="1360"/>
      <c r="O35" s="968" t="s">
        <v>654</v>
      </c>
      <c r="P35" s="969">
        <v>0</v>
      </c>
      <c r="Q35" s="969">
        <v>0</v>
      </c>
      <c r="R35" s="969">
        <v>0</v>
      </c>
      <c r="S35" s="970" t="s">
        <v>10</v>
      </c>
      <c r="T35" s="143"/>
      <c r="U35" s="144">
        <f t="shared" si="0"/>
        <v>0</v>
      </c>
      <c r="V35" s="143"/>
      <c r="W35" s="144">
        <f t="shared" si="1"/>
        <v>0</v>
      </c>
      <c r="X35" s="143"/>
      <c r="Y35" s="144">
        <f t="shared" si="2"/>
        <v>0</v>
      </c>
    </row>
    <row r="36" spans="1:25" s="145" customFormat="1" ht="31.5" hidden="1" customHeight="1">
      <c r="A36" s="1351"/>
      <c r="B36" s="1354"/>
      <c r="C36" s="1359"/>
      <c r="D36" s="1360"/>
      <c r="E36" s="1360"/>
      <c r="F36" s="1360"/>
      <c r="G36" s="1360"/>
      <c r="H36" s="1360"/>
      <c r="I36" s="1360"/>
      <c r="J36" s="1361"/>
      <c r="K36" s="1359"/>
      <c r="L36" s="1360"/>
      <c r="M36" s="1360"/>
      <c r="N36" s="1360"/>
      <c r="O36" s="968" t="s">
        <v>655</v>
      </c>
      <c r="P36" s="969">
        <v>0</v>
      </c>
      <c r="Q36" s="969">
        <v>0</v>
      </c>
      <c r="R36" s="969">
        <v>0</v>
      </c>
      <c r="S36" s="970" t="s">
        <v>10</v>
      </c>
      <c r="T36" s="143"/>
      <c r="U36" s="144">
        <f t="shared" si="0"/>
        <v>0</v>
      </c>
      <c r="V36" s="143"/>
      <c r="W36" s="144">
        <f t="shared" si="1"/>
        <v>0</v>
      </c>
      <c r="X36" s="143"/>
      <c r="Y36" s="144">
        <f t="shared" si="2"/>
        <v>0</v>
      </c>
    </row>
    <row r="37" spans="1:25" s="145" customFormat="1" ht="31.5" hidden="1" customHeight="1">
      <c r="A37" s="1352"/>
      <c r="B37" s="1355"/>
      <c r="C37" s="1362"/>
      <c r="D37" s="1363"/>
      <c r="E37" s="1363"/>
      <c r="F37" s="1363"/>
      <c r="G37" s="1363"/>
      <c r="H37" s="1363"/>
      <c r="I37" s="1363"/>
      <c r="J37" s="1364"/>
      <c r="K37" s="1362"/>
      <c r="L37" s="1363"/>
      <c r="M37" s="1363"/>
      <c r="N37" s="1363"/>
      <c r="O37" s="968" t="s">
        <v>25</v>
      </c>
      <c r="P37" s="969">
        <v>0</v>
      </c>
      <c r="Q37" s="969">
        <v>0</v>
      </c>
      <c r="R37" s="969">
        <v>0</v>
      </c>
      <c r="S37" s="970" t="s">
        <v>10</v>
      </c>
      <c r="T37" s="143"/>
      <c r="U37" s="144">
        <f t="shared" si="0"/>
        <v>0</v>
      </c>
      <c r="V37" s="143"/>
      <c r="W37" s="144">
        <f t="shared" si="1"/>
        <v>0</v>
      </c>
      <c r="X37" s="143"/>
      <c r="Y37" s="144">
        <f t="shared" si="2"/>
        <v>0</v>
      </c>
    </row>
    <row r="38" spans="1:25" s="147" customFormat="1" ht="45.75" customHeight="1">
      <c r="A38" s="971" t="s">
        <v>139</v>
      </c>
      <c r="B38" s="972">
        <v>1000</v>
      </c>
      <c r="C38" s="1366" t="s">
        <v>10</v>
      </c>
      <c r="D38" s="1367"/>
      <c r="E38" s="1369"/>
      <c r="F38" s="1367"/>
      <c r="G38" s="1367"/>
      <c r="H38" s="1367"/>
      <c r="I38" s="1367"/>
      <c r="J38" s="1368"/>
      <c r="K38" s="1366" t="s">
        <v>10</v>
      </c>
      <c r="L38" s="1367"/>
      <c r="M38" s="1367"/>
      <c r="N38" s="1367"/>
      <c r="O38" s="1368"/>
      <c r="P38" s="973">
        <f>P39+P40+P54+P55+P59+P171+P174</f>
        <v>31189539.23</v>
      </c>
      <c r="Q38" s="973">
        <f>Q39+Q40+Q54+Q55+Q59+Q171+Q174</f>
        <v>27058904.339999996</v>
      </c>
      <c r="R38" s="973">
        <f>R39+R40+R54+R55+R59+R171+R174</f>
        <v>27421991.779999997</v>
      </c>
      <c r="S38" s="974" t="s">
        <v>10</v>
      </c>
      <c r="T38" s="146"/>
      <c r="U38" s="144"/>
      <c r="V38" s="143"/>
      <c r="W38" s="144"/>
      <c r="X38" s="143"/>
      <c r="Y38" s="144"/>
    </row>
    <row r="39" spans="1:25" s="147" customFormat="1" ht="45.75" hidden="1" customHeight="1">
      <c r="A39" s="975" t="s">
        <v>141</v>
      </c>
      <c r="B39" s="976">
        <v>1100</v>
      </c>
      <c r="C39" s="1297" t="s">
        <v>11</v>
      </c>
      <c r="D39" s="1298"/>
      <c r="E39" s="1314"/>
      <c r="F39" s="1298"/>
      <c r="G39" s="1298"/>
      <c r="H39" s="1298"/>
      <c r="I39" s="1298"/>
      <c r="J39" s="1299"/>
      <c r="K39" s="977" t="s">
        <v>10</v>
      </c>
      <c r="L39" s="977" t="s">
        <v>12</v>
      </c>
      <c r="M39" s="978" t="s">
        <v>13</v>
      </c>
      <c r="N39" s="978" t="s">
        <v>10</v>
      </c>
      <c r="O39" s="978" t="s">
        <v>14</v>
      </c>
      <c r="P39" s="979">
        <f>'Собственность (120)'!H13</f>
        <v>0</v>
      </c>
      <c r="Q39" s="979">
        <f>'Собственность (120)'!I13</f>
        <v>0</v>
      </c>
      <c r="R39" s="979">
        <f>'Собственность (120)'!J13</f>
        <v>0</v>
      </c>
      <c r="S39" s="980" t="s">
        <v>10</v>
      </c>
      <c r="T39" s="146"/>
      <c r="U39" s="144">
        <f>T39-P39</f>
        <v>0</v>
      </c>
      <c r="V39" s="143"/>
      <c r="W39" s="144">
        <f>V39-Q39</f>
        <v>0</v>
      </c>
      <c r="X39" s="143"/>
      <c r="Y39" s="144">
        <f>X39-R39</f>
        <v>0</v>
      </c>
    </row>
    <row r="40" spans="1:25" s="147" customFormat="1" ht="45.75" customHeight="1">
      <c r="A40" s="981" t="s">
        <v>140</v>
      </c>
      <c r="B40" s="982">
        <v>1200</v>
      </c>
      <c r="C40" s="1297" t="s">
        <v>15</v>
      </c>
      <c r="D40" s="1298"/>
      <c r="E40" s="1298"/>
      <c r="F40" s="1298"/>
      <c r="G40" s="1298"/>
      <c r="H40" s="1298"/>
      <c r="I40" s="1298"/>
      <c r="J40" s="1299"/>
      <c r="K40" s="977" t="s">
        <v>10</v>
      </c>
      <c r="L40" s="977" t="s">
        <v>12</v>
      </c>
      <c r="M40" s="978" t="s">
        <v>13</v>
      </c>
      <c r="N40" s="978" t="s">
        <v>10</v>
      </c>
      <c r="O40" s="978" t="s">
        <v>10</v>
      </c>
      <c r="P40" s="983">
        <f>SUM(P41:P43)</f>
        <v>21732646.91</v>
      </c>
      <c r="Q40" s="983">
        <f t="shared" ref="Q40:R40" si="3">SUM(Q41:Q43)</f>
        <v>20639071.559999999</v>
      </c>
      <c r="R40" s="983">
        <f t="shared" si="3"/>
        <v>21052342.149999999</v>
      </c>
      <c r="S40" s="980" t="s">
        <v>10</v>
      </c>
      <c r="T40" s="146"/>
      <c r="U40" s="144"/>
      <c r="V40" s="143"/>
      <c r="W40" s="144"/>
      <c r="X40" s="143"/>
      <c r="Y40" s="144"/>
    </row>
    <row r="41" spans="1:25" s="150" customFormat="1" ht="58.5" hidden="1" customHeight="1">
      <c r="A41" s="952" t="s">
        <v>142</v>
      </c>
      <c r="B41" s="953">
        <v>1210</v>
      </c>
      <c r="C41" s="1290" t="s">
        <v>16</v>
      </c>
      <c r="D41" s="1291"/>
      <c r="E41" s="1296"/>
      <c r="F41" s="1291"/>
      <c r="G41" s="1291"/>
      <c r="H41" s="1291"/>
      <c r="I41" s="1291"/>
      <c r="J41" s="1292"/>
      <c r="K41" s="956" t="s">
        <v>10</v>
      </c>
      <c r="L41" s="956" t="s">
        <v>12</v>
      </c>
      <c r="M41" s="957" t="s">
        <v>13</v>
      </c>
      <c r="N41" s="956" t="s">
        <v>10</v>
      </c>
      <c r="O41" s="957" t="s">
        <v>14</v>
      </c>
      <c r="P41" s="958">
        <f>'Оказание услуг (130)'!H14</f>
        <v>0</v>
      </c>
      <c r="Q41" s="958">
        <f>'Оказание услуг (130)'!I14</f>
        <v>0</v>
      </c>
      <c r="R41" s="958">
        <f>'Оказание услуг (130)'!J14</f>
        <v>0</v>
      </c>
      <c r="S41" s="959" t="s">
        <v>10</v>
      </c>
      <c r="T41" s="148"/>
      <c r="U41" s="149">
        <f>T41-P41</f>
        <v>0</v>
      </c>
      <c r="V41" s="148"/>
      <c r="W41" s="149">
        <f>V41-Q41</f>
        <v>0</v>
      </c>
      <c r="X41" s="148"/>
      <c r="Y41" s="149">
        <f>X41-R41</f>
        <v>0</v>
      </c>
    </row>
    <row r="42" spans="1:25" s="150" customFormat="1" ht="47.25" customHeight="1">
      <c r="A42" s="952" t="s">
        <v>17</v>
      </c>
      <c r="B42" s="953">
        <v>1220</v>
      </c>
      <c r="C42" s="1290" t="s">
        <v>16</v>
      </c>
      <c r="D42" s="1291"/>
      <c r="E42" s="1296"/>
      <c r="F42" s="1291"/>
      <c r="G42" s="1291"/>
      <c r="H42" s="1291"/>
      <c r="I42" s="1291"/>
      <c r="J42" s="1292"/>
      <c r="K42" s="956" t="s">
        <v>10</v>
      </c>
      <c r="L42" s="956" t="s">
        <v>12</v>
      </c>
      <c r="M42" s="957" t="s">
        <v>13</v>
      </c>
      <c r="N42" s="956" t="s">
        <v>10</v>
      </c>
      <c r="O42" s="957" t="s">
        <v>14</v>
      </c>
      <c r="P42" s="958">
        <f>'Оказание услуг (130)'!F26</f>
        <v>102500</v>
      </c>
      <c r="Q42" s="958">
        <f>'Оказание услуг (130)'!G26</f>
        <v>102500</v>
      </c>
      <c r="R42" s="958">
        <f>'Оказание услуг (130)'!H26</f>
        <v>102500</v>
      </c>
      <c r="S42" s="959" t="s">
        <v>10</v>
      </c>
      <c r="T42" s="148">
        <v>102500</v>
      </c>
      <c r="U42" s="149">
        <f>T42-P42</f>
        <v>0</v>
      </c>
      <c r="V42" s="148">
        <v>102500</v>
      </c>
      <c r="W42" s="149">
        <f>V42-Q42</f>
        <v>0</v>
      </c>
      <c r="X42" s="148">
        <v>102500</v>
      </c>
      <c r="Y42" s="149">
        <f>X42-R42</f>
        <v>0</v>
      </c>
    </row>
    <row r="43" spans="1:25" s="147" customFormat="1" ht="47.25" customHeight="1">
      <c r="A43" s="975" t="s">
        <v>144</v>
      </c>
      <c r="B43" s="976">
        <v>1230</v>
      </c>
      <c r="C43" s="1297" t="s">
        <v>16</v>
      </c>
      <c r="D43" s="1298"/>
      <c r="E43" s="1314"/>
      <c r="F43" s="1298"/>
      <c r="G43" s="1298"/>
      <c r="H43" s="1298"/>
      <c r="I43" s="1298"/>
      <c r="J43" s="1299"/>
      <c r="K43" s="977" t="s">
        <v>10</v>
      </c>
      <c r="L43" s="977" t="s">
        <v>12</v>
      </c>
      <c r="M43" s="978" t="s">
        <v>13</v>
      </c>
      <c r="N43" s="978" t="s">
        <v>10</v>
      </c>
      <c r="O43" s="978" t="s">
        <v>10</v>
      </c>
      <c r="P43" s="979">
        <f>SUM(P44:P53)</f>
        <v>21630146.91</v>
      </c>
      <c r="Q43" s="979">
        <f t="shared" ref="Q43:R43" si="4">SUM(Q44:Q53)</f>
        <v>20536571.559999999</v>
      </c>
      <c r="R43" s="979">
        <f t="shared" si="4"/>
        <v>20949842.149999999</v>
      </c>
      <c r="S43" s="980" t="s">
        <v>10</v>
      </c>
      <c r="T43" s="146"/>
      <c r="U43" s="144"/>
      <c r="V43" s="143"/>
      <c r="W43" s="144"/>
      <c r="X43" s="143"/>
      <c r="Y43" s="144"/>
    </row>
    <row r="44" spans="1:25" s="150" customFormat="1" ht="54" customHeight="1">
      <c r="A44" s="984" t="s">
        <v>19</v>
      </c>
      <c r="B44" s="953"/>
      <c r="C44" s="1290" t="s">
        <v>16</v>
      </c>
      <c r="D44" s="1291"/>
      <c r="E44" s="1296"/>
      <c r="F44" s="1291"/>
      <c r="G44" s="1291"/>
      <c r="H44" s="1291"/>
      <c r="I44" s="1291"/>
      <c r="J44" s="1292"/>
      <c r="K44" s="956" t="s">
        <v>10</v>
      </c>
      <c r="L44" s="956" t="s">
        <v>12</v>
      </c>
      <c r="M44" s="957" t="s">
        <v>13</v>
      </c>
      <c r="N44" s="957" t="s">
        <v>20</v>
      </c>
      <c r="O44" s="957" t="s">
        <v>21</v>
      </c>
      <c r="P44" s="958">
        <f>P185+P187+P195+P197+P204+P206+P214+P220+P226+P234+P241+P243+P249+P250+P253+P254+P259+P261+P268+P270+P275+P276+P279+P280+P283+P284+P287+P288+P291+P292+P305+P307+P342+P350+P356+P358+P364+P446+P453+P472+P496+P577+P606+P630+P689+P713+P748</f>
        <v>17537043</v>
      </c>
      <c r="Q44" s="958">
        <f>Q185+Q187+Q195+Q197+Q204+Q206+Q214+Q220+Q226+Q234+Q241+Q243+Q249+Q250+Q253+Q254+Q259+Q261+Q268+Q270+Q275+Q276+Q279+Q280+Q283+Q284+Q287+Q288+Q291+Q292+Q305+Q307+Q342+Q350+Q356+Q358+Q364+Q446+Q453+Q472+Q496+Q577+Q606+Q630+Q689+Q713+Q748</f>
        <v>17667043</v>
      </c>
      <c r="R44" s="958">
        <f>R185+R187+R195+R197+R204+R206+R214+R220+R226+R234+R241+R243+R249+R250+R253+R254+R259+R261+R268+R270+R275+R276+R279+R280+R283+R284+R287+R288+R291+R292+R305+R307+R342+R350+R356+R358+R364+R446+R453+R472+R496+R577+R606+R630+R689+R713+R748</f>
        <v>17667043</v>
      </c>
      <c r="S44" s="959" t="s">
        <v>10</v>
      </c>
      <c r="T44" s="148">
        <v>17537043</v>
      </c>
      <c r="U44" s="149">
        <f t="shared" ref="U44:U54" si="5">T44-P44</f>
        <v>0</v>
      </c>
      <c r="V44" s="148">
        <v>17667043</v>
      </c>
      <c r="W44" s="149">
        <f t="shared" ref="W44:W54" si="6">V44-Q44</f>
        <v>0</v>
      </c>
      <c r="X44" s="148">
        <v>17667043</v>
      </c>
      <c r="Y44" s="149">
        <f t="shared" ref="Y44:Y54" si="7">X44-R44</f>
        <v>0</v>
      </c>
    </row>
    <row r="45" spans="1:25" s="150" customFormat="1" ht="55.5" customHeight="1">
      <c r="A45" s="985" t="s">
        <v>22</v>
      </c>
      <c r="B45" s="953"/>
      <c r="C45" s="1290" t="s">
        <v>16</v>
      </c>
      <c r="D45" s="1291"/>
      <c r="E45" s="1296"/>
      <c r="F45" s="1291"/>
      <c r="G45" s="1291"/>
      <c r="H45" s="1291"/>
      <c r="I45" s="1291"/>
      <c r="J45" s="1292"/>
      <c r="K45" s="956" t="s">
        <v>10</v>
      </c>
      <c r="L45" s="956" t="s">
        <v>12</v>
      </c>
      <c r="M45" s="957" t="s">
        <v>23</v>
      </c>
      <c r="N45" s="957" t="s">
        <v>24</v>
      </c>
      <c r="O45" s="957" t="s">
        <v>25</v>
      </c>
      <c r="P45" s="958">
        <f>P183+P193+P202+P239+P248+P252+P257+P266+P274+P278+P282+P286+P290+P303+P340+P354</f>
        <v>239600</v>
      </c>
      <c r="Q45" s="958">
        <f>Q183+Q193+Q202+Q239+Q248+Q252+Q257+Q266+Q274+Q278+Q282+Q286+Q290+Q303+Q340+Q354</f>
        <v>212900</v>
      </c>
      <c r="R45" s="958">
        <f>R183+R193+R202+R239+R248+R252+R257+R266+R274+R278+R282+R286+R290+R303+R340+R354</f>
        <v>212900</v>
      </c>
      <c r="S45" s="959" t="s">
        <v>10</v>
      </c>
      <c r="T45" s="148">
        <v>239600</v>
      </c>
      <c r="U45" s="149">
        <f t="shared" si="5"/>
        <v>0</v>
      </c>
      <c r="V45" s="148">
        <v>212900</v>
      </c>
      <c r="W45" s="149">
        <f t="shared" si="6"/>
        <v>0</v>
      </c>
      <c r="X45" s="148">
        <v>212900</v>
      </c>
      <c r="Y45" s="149">
        <f t="shared" si="7"/>
        <v>0</v>
      </c>
    </row>
    <row r="46" spans="1:25" s="150" customFormat="1" ht="39" customHeight="1">
      <c r="A46" s="984" t="s">
        <v>26</v>
      </c>
      <c r="B46" s="953"/>
      <c r="C46" s="1290" t="s">
        <v>16</v>
      </c>
      <c r="D46" s="1291"/>
      <c r="E46" s="1296"/>
      <c r="F46" s="1291"/>
      <c r="G46" s="1291"/>
      <c r="H46" s="1291"/>
      <c r="I46" s="1291"/>
      <c r="J46" s="1292"/>
      <c r="K46" s="956" t="s">
        <v>10</v>
      </c>
      <c r="L46" s="956" t="s">
        <v>12</v>
      </c>
      <c r="M46" s="957" t="s">
        <v>13</v>
      </c>
      <c r="N46" s="957" t="s">
        <v>27</v>
      </c>
      <c r="O46" s="957" t="s">
        <v>25</v>
      </c>
      <c r="P46" s="958">
        <f>P459+P759</f>
        <v>2199486.8799999994</v>
      </c>
      <c r="Q46" s="958">
        <f>Q459+Q759</f>
        <v>1956634.41</v>
      </c>
      <c r="R46" s="958">
        <f>R459+R759</f>
        <v>2034891.66</v>
      </c>
      <c r="S46" s="959" t="s">
        <v>10</v>
      </c>
      <c r="T46" s="148">
        <v>2199486.88</v>
      </c>
      <c r="U46" s="149">
        <f t="shared" si="5"/>
        <v>0</v>
      </c>
      <c r="V46" s="148">
        <v>1956634.41</v>
      </c>
      <c r="W46" s="149">
        <f t="shared" si="6"/>
        <v>0</v>
      </c>
      <c r="X46" s="148">
        <v>2034891.66</v>
      </c>
      <c r="Y46" s="149">
        <f t="shared" si="7"/>
        <v>0</v>
      </c>
    </row>
    <row r="47" spans="1:25" s="150" customFormat="1" ht="58.5" customHeight="1">
      <c r="A47" s="984" t="s">
        <v>28</v>
      </c>
      <c r="B47" s="953"/>
      <c r="C47" s="1290" t="s">
        <v>16</v>
      </c>
      <c r="D47" s="1291"/>
      <c r="E47" s="1296"/>
      <c r="F47" s="1291"/>
      <c r="G47" s="1291"/>
      <c r="H47" s="1291"/>
      <c r="I47" s="1291"/>
      <c r="J47" s="1292"/>
      <c r="K47" s="956" t="s">
        <v>10</v>
      </c>
      <c r="L47" s="956" t="s">
        <v>12</v>
      </c>
      <c r="M47" s="957" t="s">
        <v>29</v>
      </c>
      <c r="N47" s="957" t="s">
        <v>30</v>
      </c>
      <c r="O47" s="957" t="s">
        <v>25</v>
      </c>
      <c r="P47" s="958">
        <f>P314</f>
        <v>159790</v>
      </c>
      <c r="Q47" s="958">
        <f t="shared" ref="Q47:R47" si="8">Q314</f>
        <v>160433</v>
      </c>
      <c r="R47" s="958">
        <f t="shared" si="8"/>
        <v>158715</v>
      </c>
      <c r="S47" s="959" t="s">
        <v>10</v>
      </c>
      <c r="T47" s="148">
        <v>159790</v>
      </c>
      <c r="U47" s="149">
        <f t="shared" si="5"/>
        <v>0</v>
      </c>
      <c r="V47" s="148">
        <v>160433</v>
      </c>
      <c r="W47" s="149">
        <f t="shared" si="6"/>
        <v>0</v>
      </c>
      <c r="X47" s="148">
        <v>158715</v>
      </c>
      <c r="Y47" s="149">
        <f t="shared" si="7"/>
        <v>0</v>
      </c>
    </row>
    <row r="48" spans="1:25" s="150" customFormat="1" ht="42.75" hidden="1" customHeight="1">
      <c r="A48" s="984" t="s">
        <v>31</v>
      </c>
      <c r="B48" s="953"/>
      <c r="C48" s="1290" t="s">
        <v>16</v>
      </c>
      <c r="D48" s="1291"/>
      <c r="E48" s="1296"/>
      <c r="F48" s="1291"/>
      <c r="G48" s="1291"/>
      <c r="H48" s="1291"/>
      <c r="I48" s="1291"/>
      <c r="J48" s="1292"/>
      <c r="K48" s="956" t="s">
        <v>10</v>
      </c>
      <c r="L48" s="956" t="s">
        <v>12</v>
      </c>
      <c r="M48" s="957" t="s">
        <v>13</v>
      </c>
      <c r="N48" s="957" t="s">
        <v>32</v>
      </c>
      <c r="O48" s="957" t="s">
        <v>25</v>
      </c>
      <c r="P48" s="958">
        <f>P575</f>
        <v>0</v>
      </c>
      <c r="Q48" s="958">
        <f t="shared" ref="Q48:R48" si="9">Q575</f>
        <v>0</v>
      </c>
      <c r="R48" s="958">
        <f t="shared" si="9"/>
        <v>0</v>
      </c>
      <c r="S48" s="959" t="s">
        <v>10</v>
      </c>
      <c r="T48" s="148">
        <v>0</v>
      </c>
      <c r="U48" s="149">
        <f t="shared" si="5"/>
        <v>0</v>
      </c>
      <c r="V48" s="148">
        <v>0</v>
      </c>
      <c r="W48" s="149">
        <f t="shared" si="6"/>
        <v>0</v>
      </c>
      <c r="X48" s="148">
        <v>0</v>
      </c>
      <c r="Y48" s="149">
        <f t="shared" si="7"/>
        <v>0</v>
      </c>
    </row>
    <row r="49" spans="1:25" s="150" customFormat="1" ht="50.25" hidden="1" customHeight="1">
      <c r="A49" s="984" t="s">
        <v>675</v>
      </c>
      <c r="B49" s="953"/>
      <c r="C49" s="1290" t="s">
        <v>16</v>
      </c>
      <c r="D49" s="1291"/>
      <c r="E49" s="1296"/>
      <c r="F49" s="1291"/>
      <c r="G49" s="1291"/>
      <c r="H49" s="1291"/>
      <c r="I49" s="1291"/>
      <c r="J49" s="1292"/>
      <c r="K49" s="956" t="s">
        <v>10</v>
      </c>
      <c r="L49" s="956" t="s">
        <v>12</v>
      </c>
      <c r="M49" s="957" t="s">
        <v>13</v>
      </c>
      <c r="N49" s="957" t="s">
        <v>674</v>
      </c>
      <c r="O49" s="957" t="s">
        <v>25</v>
      </c>
      <c r="P49" s="958">
        <f>P451</f>
        <v>0</v>
      </c>
      <c r="Q49" s="958">
        <f t="shared" ref="Q49:R49" si="10">Q451</f>
        <v>0</v>
      </c>
      <c r="R49" s="958">
        <f t="shared" si="10"/>
        <v>0</v>
      </c>
      <c r="S49" s="959" t="s">
        <v>10</v>
      </c>
      <c r="T49" s="148">
        <v>0</v>
      </c>
      <c r="U49" s="149">
        <f t="shared" si="5"/>
        <v>0</v>
      </c>
      <c r="V49" s="148">
        <v>0</v>
      </c>
      <c r="W49" s="149">
        <f t="shared" si="6"/>
        <v>0</v>
      </c>
      <c r="X49" s="148">
        <v>0</v>
      </c>
      <c r="Y49" s="149">
        <f t="shared" si="7"/>
        <v>0</v>
      </c>
    </row>
    <row r="50" spans="1:25" s="150" customFormat="1" ht="99.75" customHeight="1">
      <c r="A50" s="984" t="s">
        <v>825</v>
      </c>
      <c r="B50" s="953"/>
      <c r="C50" s="1290" t="s">
        <v>16</v>
      </c>
      <c r="D50" s="1291"/>
      <c r="E50" s="1296"/>
      <c r="F50" s="1291"/>
      <c r="G50" s="1291"/>
      <c r="H50" s="1291"/>
      <c r="I50" s="1291"/>
      <c r="J50" s="1292"/>
      <c r="K50" s="956" t="s">
        <v>10</v>
      </c>
      <c r="L50" s="956" t="s">
        <v>12</v>
      </c>
      <c r="M50" s="957" t="s">
        <v>13</v>
      </c>
      <c r="N50" s="957" t="s">
        <v>811</v>
      </c>
      <c r="O50" s="957" t="s">
        <v>25</v>
      </c>
      <c r="P50" s="958">
        <f>P467</f>
        <v>149820</v>
      </c>
      <c r="Q50" s="958">
        <f t="shared" ref="Q50:R50" si="11">Q467</f>
        <v>149820</v>
      </c>
      <c r="R50" s="958">
        <f t="shared" si="11"/>
        <v>149820</v>
      </c>
      <c r="S50" s="959" t="s">
        <v>10</v>
      </c>
      <c r="T50" s="148">
        <v>149820</v>
      </c>
      <c r="U50" s="149">
        <f t="shared" si="5"/>
        <v>0</v>
      </c>
      <c r="V50" s="148">
        <v>149820</v>
      </c>
      <c r="W50" s="149">
        <f t="shared" si="6"/>
        <v>0</v>
      </c>
      <c r="X50" s="148">
        <v>149820</v>
      </c>
      <c r="Y50" s="149">
        <f t="shared" si="7"/>
        <v>0</v>
      </c>
    </row>
    <row r="51" spans="1:25" s="150" customFormat="1" ht="87" customHeight="1">
      <c r="A51" s="984" t="s">
        <v>824</v>
      </c>
      <c r="B51" s="953"/>
      <c r="C51" s="1290" t="s">
        <v>16</v>
      </c>
      <c r="D51" s="1291"/>
      <c r="E51" s="1296"/>
      <c r="F51" s="1291"/>
      <c r="G51" s="1291"/>
      <c r="H51" s="1291"/>
      <c r="I51" s="1291"/>
      <c r="J51" s="1292"/>
      <c r="K51" s="956" t="s">
        <v>10</v>
      </c>
      <c r="L51" s="956" t="s">
        <v>12</v>
      </c>
      <c r="M51" s="957" t="s">
        <v>13</v>
      </c>
      <c r="N51" s="957" t="s">
        <v>810</v>
      </c>
      <c r="O51" s="957" t="s">
        <v>25</v>
      </c>
      <c r="P51" s="958">
        <f>P468</f>
        <v>25020</v>
      </c>
      <c r="Q51" s="958">
        <f t="shared" ref="Q51:R51" si="12">Q468</f>
        <v>25020</v>
      </c>
      <c r="R51" s="958">
        <f t="shared" si="12"/>
        <v>25020</v>
      </c>
      <c r="S51" s="959" t="s">
        <v>10</v>
      </c>
      <c r="T51" s="148">
        <v>25020</v>
      </c>
      <c r="U51" s="149">
        <f t="shared" si="5"/>
        <v>0</v>
      </c>
      <c r="V51" s="148">
        <v>25020</v>
      </c>
      <c r="W51" s="149">
        <f t="shared" si="6"/>
        <v>0</v>
      </c>
      <c r="X51" s="148">
        <v>25020</v>
      </c>
      <c r="Y51" s="149">
        <f t="shared" si="7"/>
        <v>0</v>
      </c>
    </row>
    <row r="52" spans="1:25" s="150" customFormat="1" ht="39" customHeight="1">
      <c r="A52" s="984" t="s">
        <v>823</v>
      </c>
      <c r="B52" s="953"/>
      <c r="C52" s="1290" t="s">
        <v>16</v>
      </c>
      <c r="D52" s="1291"/>
      <c r="E52" s="1296"/>
      <c r="F52" s="1291"/>
      <c r="G52" s="1291"/>
      <c r="H52" s="1291"/>
      <c r="I52" s="1291"/>
      <c r="J52" s="1292"/>
      <c r="K52" s="956" t="s">
        <v>10</v>
      </c>
      <c r="L52" s="956" t="s">
        <v>12</v>
      </c>
      <c r="M52" s="957" t="s">
        <v>13</v>
      </c>
      <c r="N52" s="957" t="s">
        <v>809</v>
      </c>
      <c r="O52" s="957" t="s">
        <v>25</v>
      </c>
      <c r="P52" s="958">
        <f>P469</f>
        <v>695500</v>
      </c>
      <c r="Q52" s="958">
        <f t="shared" ref="Q52:R52" si="13">Q469</f>
        <v>0</v>
      </c>
      <c r="R52" s="958">
        <f t="shared" si="13"/>
        <v>0</v>
      </c>
      <c r="S52" s="959" t="s">
        <v>10</v>
      </c>
      <c r="T52" s="148">
        <v>695500</v>
      </c>
      <c r="U52" s="149">
        <f t="shared" si="5"/>
        <v>0</v>
      </c>
      <c r="V52" s="148">
        <v>0</v>
      </c>
      <c r="W52" s="149">
        <f t="shared" si="6"/>
        <v>0</v>
      </c>
      <c r="X52" s="148">
        <v>0</v>
      </c>
      <c r="Y52" s="149">
        <f t="shared" si="7"/>
        <v>0</v>
      </c>
    </row>
    <row r="53" spans="1:25" s="150" customFormat="1" ht="37.5" customHeight="1">
      <c r="A53" s="984" t="s">
        <v>33</v>
      </c>
      <c r="B53" s="953"/>
      <c r="C53" s="1290" t="s">
        <v>16</v>
      </c>
      <c r="D53" s="1291"/>
      <c r="E53" s="1296"/>
      <c r="F53" s="1291"/>
      <c r="G53" s="1291"/>
      <c r="H53" s="1291"/>
      <c r="I53" s="1291"/>
      <c r="J53" s="1292"/>
      <c r="K53" s="956" t="s">
        <v>10</v>
      </c>
      <c r="L53" s="956" t="s">
        <v>12</v>
      </c>
      <c r="M53" s="957" t="s">
        <v>13</v>
      </c>
      <c r="N53" s="957" t="s">
        <v>34</v>
      </c>
      <c r="O53" s="957" t="s">
        <v>25</v>
      </c>
      <c r="P53" s="958">
        <f>P212+P218+P224+P232+P319+P323+P328+P332+P336+P348+P362+P375+P431+P444+P470+P494+P538+P546+P604+P628+P646+P664+P670+P687+P711+P736+P746</f>
        <v>623887.03</v>
      </c>
      <c r="Q53" s="958">
        <f>Q212+Q218+Q224+Q232+Q319+Q323+Q328+Q332+Q336+Q348+Q362+Q375+Q431+Q444+Q470+Q494+Q538+Q546+Q604+Q628+Q646+Q664+Q670+Q687+Q711+Q736+Q746</f>
        <v>364721.15</v>
      </c>
      <c r="R53" s="958">
        <f>R212+R218+R224+R232+R319+R323+R328+R332+R336+R348+R362+R375+R431+R444+R470+R494+R538+R546+R604+R628+R646+R664+R670+R687+R711+R736+R746</f>
        <v>701452.49</v>
      </c>
      <c r="S53" s="959" t="s">
        <v>10</v>
      </c>
      <c r="T53" s="148">
        <v>623887.03</v>
      </c>
      <c r="U53" s="149">
        <f t="shared" si="5"/>
        <v>0</v>
      </c>
      <c r="V53" s="148">
        <v>364721.15</v>
      </c>
      <c r="W53" s="149">
        <f t="shared" si="6"/>
        <v>0</v>
      </c>
      <c r="X53" s="148">
        <v>701452.49</v>
      </c>
      <c r="Y53" s="149">
        <f t="shared" si="7"/>
        <v>0</v>
      </c>
    </row>
    <row r="54" spans="1:25" s="147" customFormat="1" ht="48" hidden="1" customHeight="1">
      <c r="A54" s="975" t="s">
        <v>35</v>
      </c>
      <c r="B54" s="976">
        <v>1300</v>
      </c>
      <c r="C54" s="1297" t="s">
        <v>36</v>
      </c>
      <c r="D54" s="1298"/>
      <c r="E54" s="1298"/>
      <c r="F54" s="1298"/>
      <c r="G54" s="1298"/>
      <c r="H54" s="1298"/>
      <c r="I54" s="1298"/>
      <c r="J54" s="1299"/>
      <c r="K54" s="977" t="s">
        <v>10</v>
      </c>
      <c r="L54" s="977" t="s">
        <v>12</v>
      </c>
      <c r="M54" s="978" t="s">
        <v>13</v>
      </c>
      <c r="N54" s="978" t="s">
        <v>10</v>
      </c>
      <c r="O54" s="978" t="s">
        <v>14</v>
      </c>
      <c r="P54" s="979">
        <f>'Штрафы (140)'!D11</f>
        <v>0</v>
      </c>
      <c r="Q54" s="979">
        <f>'Штрафы (140)'!G11</f>
        <v>0</v>
      </c>
      <c r="R54" s="979">
        <f>'Штрафы (140)'!J11</f>
        <v>0</v>
      </c>
      <c r="S54" s="980" t="s">
        <v>10</v>
      </c>
      <c r="T54" s="146"/>
      <c r="U54" s="144">
        <f t="shared" si="5"/>
        <v>0</v>
      </c>
      <c r="V54" s="143"/>
      <c r="W54" s="144">
        <f t="shared" si="6"/>
        <v>0</v>
      </c>
      <c r="X54" s="143"/>
      <c r="Y54" s="144">
        <f t="shared" si="7"/>
        <v>0</v>
      </c>
    </row>
    <row r="55" spans="1:25" s="147" customFormat="1" ht="51" hidden="1" customHeight="1">
      <c r="A55" s="975" t="s">
        <v>152</v>
      </c>
      <c r="B55" s="976">
        <v>1400</v>
      </c>
      <c r="C55" s="1297" t="s">
        <v>15</v>
      </c>
      <c r="D55" s="1298"/>
      <c r="E55" s="1298"/>
      <c r="F55" s="1298"/>
      <c r="G55" s="1298"/>
      <c r="H55" s="1298"/>
      <c r="I55" s="1298"/>
      <c r="J55" s="1299"/>
      <c r="K55" s="977" t="s">
        <v>10</v>
      </c>
      <c r="L55" s="977" t="s">
        <v>12</v>
      </c>
      <c r="M55" s="978" t="s">
        <v>13</v>
      </c>
      <c r="N55" s="978" t="s">
        <v>10</v>
      </c>
      <c r="O55" s="978" t="s">
        <v>10</v>
      </c>
      <c r="P55" s="979">
        <f>SUM(P56:P58)</f>
        <v>0</v>
      </c>
      <c r="Q55" s="979">
        <f>SUM(Q56:Q58)</f>
        <v>0</v>
      </c>
      <c r="R55" s="979">
        <f>SUM(R56:R58)</f>
        <v>0</v>
      </c>
      <c r="S55" s="980" t="s">
        <v>10</v>
      </c>
      <c r="T55" s="146"/>
      <c r="U55" s="144"/>
      <c r="V55" s="143"/>
      <c r="W55" s="144"/>
      <c r="X55" s="143"/>
      <c r="Y55" s="144"/>
    </row>
    <row r="56" spans="1:25" s="150" customFormat="1" ht="37.5" hidden="1" customHeight="1">
      <c r="A56" s="1391" t="s">
        <v>153</v>
      </c>
      <c r="B56" s="953">
        <v>1410</v>
      </c>
      <c r="C56" s="1290" t="s">
        <v>37</v>
      </c>
      <c r="D56" s="1291"/>
      <c r="E56" s="1291"/>
      <c r="F56" s="1291"/>
      <c r="G56" s="1291"/>
      <c r="H56" s="1291"/>
      <c r="I56" s="1291"/>
      <c r="J56" s="1292"/>
      <c r="K56" s="956" t="s">
        <v>10</v>
      </c>
      <c r="L56" s="956" t="s">
        <v>12</v>
      </c>
      <c r="M56" s="957" t="s">
        <v>13</v>
      </c>
      <c r="N56" s="957" t="s">
        <v>10</v>
      </c>
      <c r="O56" s="957" t="s">
        <v>14</v>
      </c>
      <c r="P56" s="958">
        <f>'Безвозмездные (150)'!B11</f>
        <v>0</v>
      </c>
      <c r="Q56" s="958">
        <f>'Безвозмездные (150)'!C11</f>
        <v>0</v>
      </c>
      <c r="R56" s="958">
        <f>'Безвозмездные (150)'!D11</f>
        <v>0</v>
      </c>
      <c r="S56" s="959" t="s">
        <v>10</v>
      </c>
      <c r="T56" s="148"/>
      <c r="U56" s="149">
        <f>T56-P56</f>
        <v>0</v>
      </c>
      <c r="V56" s="148"/>
      <c r="W56" s="149">
        <f>V56-Q56</f>
        <v>0</v>
      </c>
      <c r="X56" s="148"/>
      <c r="Y56" s="149">
        <f>X56-R56</f>
        <v>0</v>
      </c>
    </row>
    <row r="57" spans="1:25" s="150" customFormat="1" ht="37.5" hidden="1" customHeight="1">
      <c r="A57" s="1392"/>
      <c r="B57" s="953">
        <v>1420</v>
      </c>
      <c r="C57" s="1290" t="s">
        <v>37</v>
      </c>
      <c r="D57" s="1291"/>
      <c r="E57" s="1291"/>
      <c r="F57" s="1291"/>
      <c r="G57" s="1291"/>
      <c r="H57" s="1291"/>
      <c r="I57" s="1291"/>
      <c r="J57" s="1292"/>
      <c r="K57" s="956" t="s">
        <v>10</v>
      </c>
      <c r="L57" s="956" t="s">
        <v>12</v>
      </c>
      <c r="M57" s="957" t="s">
        <v>13</v>
      </c>
      <c r="N57" s="957" t="s">
        <v>10</v>
      </c>
      <c r="O57" s="957" t="s">
        <v>654</v>
      </c>
      <c r="P57" s="958">
        <f>P371+P427+P463+P490+P542+P571+P600+P626+P668+P685+P707+P734</f>
        <v>0</v>
      </c>
      <c r="Q57" s="958">
        <f>Q371+Q427+Q463+Q490+Q542+Q571+Q600+Q626+Q668+Q685+Q707+Q734</f>
        <v>0</v>
      </c>
      <c r="R57" s="958">
        <f>R371+R427+R463+R490+R542+R571+R600+R626+R668+R685+R707+R734</f>
        <v>0</v>
      </c>
      <c r="S57" s="959" t="s">
        <v>10</v>
      </c>
      <c r="T57" s="148"/>
      <c r="U57" s="149"/>
      <c r="V57" s="148"/>
      <c r="W57" s="149"/>
      <c r="X57" s="148"/>
      <c r="Y57" s="149"/>
    </row>
    <row r="58" spans="1:25" s="150" customFormat="1" ht="37.5" hidden="1" customHeight="1">
      <c r="A58" s="1393"/>
      <c r="B58" s="953">
        <v>1430</v>
      </c>
      <c r="C58" s="1290" t="s">
        <v>37</v>
      </c>
      <c r="D58" s="1291"/>
      <c r="E58" s="1291"/>
      <c r="F58" s="1291"/>
      <c r="G58" s="1291"/>
      <c r="H58" s="1291"/>
      <c r="I58" s="1291"/>
      <c r="J58" s="1292"/>
      <c r="K58" s="956" t="s">
        <v>10</v>
      </c>
      <c r="L58" s="956" t="s">
        <v>12</v>
      </c>
      <c r="M58" s="957" t="s">
        <v>13</v>
      </c>
      <c r="N58" s="957" t="s">
        <v>10</v>
      </c>
      <c r="O58" s="957" t="s">
        <v>655</v>
      </c>
      <c r="P58" s="958">
        <f>P373+P429+P465+P492+P544+P573+P602+P709</f>
        <v>0</v>
      </c>
      <c r="Q58" s="958">
        <f>Q373+Q429+Q465+Q492+Q544+Q573+Q602+Q709</f>
        <v>0</v>
      </c>
      <c r="R58" s="958">
        <f>R373+R429+R465+R492+R544+R573+R602+R709</f>
        <v>0</v>
      </c>
      <c r="S58" s="959" t="s">
        <v>10</v>
      </c>
      <c r="T58" s="148"/>
      <c r="U58" s="149">
        <f>T58-P58</f>
        <v>0</v>
      </c>
      <c r="V58" s="148"/>
      <c r="W58" s="149">
        <f>V58-Q58</f>
        <v>0</v>
      </c>
      <c r="X58" s="148"/>
      <c r="Y58" s="149">
        <f>X58-R58</f>
        <v>0</v>
      </c>
    </row>
    <row r="59" spans="1:25" s="147" customFormat="1" ht="39" customHeight="1">
      <c r="A59" s="975" t="s">
        <v>143</v>
      </c>
      <c r="B59" s="976">
        <v>1500</v>
      </c>
      <c r="C59" s="1297" t="s">
        <v>15</v>
      </c>
      <c r="D59" s="1298"/>
      <c r="E59" s="1298"/>
      <c r="F59" s="1298"/>
      <c r="G59" s="1298"/>
      <c r="H59" s="1298"/>
      <c r="I59" s="1298"/>
      <c r="J59" s="1299"/>
      <c r="K59" s="977" t="s">
        <v>10</v>
      </c>
      <c r="L59" s="977" t="s">
        <v>12</v>
      </c>
      <c r="M59" s="978" t="s">
        <v>13</v>
      </c>
      <c r="N59" s="978" t="s">
        <v>10</v>
      </c>
      <c r="O59" s="978" t="s">
        <v>10</v>
      </c>
      <c r="P59" s="979">
        <f>SUM(P60:P170)</f>
        <v>9456892.3200000003</v>
      </c>
      <c r="Q59" s="979">
        <f>SUM(Q60:Q170)</f>
        <v>6419832.7799999993</v>
      </c>
      <c r="R59" s="979">
        <f>SUM(R60:R170)</f>
        <v>6369649.6299999999</v>
      </c>
      <c r="S59" s="980" t="s">
        <v>10</v>
      </c>
      <c r="T59" s="146"/>
      <c r="U59" s="144"/>
      <c r="V59" s="143"/>
      <c r="W59" s="144"/>
      <c r="X59" s="143"/>
      <c r="Y59" s="144"/>
    </row>
    <row r="60" spans="1:25" s="150" customFormat="1" ht="49.5" hidden="1" customHeight="1">
      <c r="A60" s="952" t="s">
        <v>1086</v>
      </c>
      <c r="B60" s="953"/>
      <c r="C60" s="1290" t="s">
        <v>37</v>
      </c>
      <c r="D60" s="1291"/>
      <c r="E60" s="1291"/>
      <c r="F60" s="1291"/>
      <c r="G60" s="1291"/>
      <c r="H60" s="1291"/>
      <c r="I60" s="1291"/>
      <c r="J60" s="1292"/>
      <c r="K60" s="956" t="s">
        <v>10</v>
      </c>
      <c r="L60" s="956" t="s">
        <v>12</v>
      </c>
      <c r="M60" s="957" t="s">
        <v>13</v>
      </c>
      <c r="N60" s="957" t="s">
        <v>1085</v>
      </c>
      <c r="O60" s="957" t="s">
        <v>43</v>
      </c>
      <c r="P60" s="958">
        <f t="shared" ref="P60:P69" si="14">P377</f>
        <v>0</v>
      </c>
      <c r="Q60" s="958">
        <f t="shared" ref="Q60:R60" si="15">Q377</f>
        <v>0</v>
      </c>
      <c r="R60" s="958">
        <f t="shared" si="15"/>
        <v>0</v>
      </c>
      <c r="S60" s="959" t="s">
        <v>10</v>
      </c>
      <c r="T60" s="148"/>
      <c r="U60" s="149">
        <f t="shared" ref="U60:U112" si="16">T60-P60</f>
        <v>0</v>
      </c>
      <c r="V60" s="148"/>
      <c r="W60" s="149">
        <f t="shared" ref="W60:W112" si="17">V60-Q60</f>
        <v>0</v>
      </c>
      <c r="X60" s="148"/>
      <c r="Y60" s="149">
        <f t="shared" ref="Y60:Y112" si="18">X60-R60</f>
        <v>0</v>
      </c>
    </row>
    <row r="61" spans="1:25" s="150" customFormat="1" ht="54.75" hidden="1" customHeight="1">
      <c r="A61" s="952" t="s">
        <v>1088</v>
      </c>
      <c r="B61" s="953"/>
      <c r="C61" s="1290" t="s">
        <v>37</v>
      </c>
      <c r="D61" s="1291"/>
      <c r="E61" s="1291"/>
      <c r="F61" s="1291"/>
      <c r="G61" s="1291"/>
      <c r="H61" s="1291"/>
      <c r="I61" s="1291"/>
      <c r="J61" s="1292"/>
      <c r="K61" s="956" t="s">
        <v>10</v>
      </c>
      <c r="L61" s="956" t="s">
        <v>12</v>
      </c>
      <c r="M61" s="957" t="s">
        <v>13</v>
      </c>
      <c r="N61" s="957" t="s">
        <v>1087</v>
      </c>
      <c r="O61" s="957" t="s">
        <v>43</v>
      </c>
      <c r="P61" s="958">
        <f t="shared" si="14"/>
        <v>0</v>
      </c>
      <c r="Q61" s="958">
        <v>0</v>
      </c>
      <c r="R61" s="958">
        <v>0</v>
      </c>
      <c r="S61" s="959" t="s">
        <v>10</v>
      </c>
      <c r="T61" s="148"/>
      <c r="U61" s="149">
        <f t="shared" si="16"/>
        <v>0</v>
      </c>
      <c r="V61" s="148"/>
      <c r="W61" s="149">
        <f t="shared" si="17"/>
        <v>0</v>
      </c>
      <c r="X61" s="148"/>
      <c r="Y61" s="149">
        <f t="shared" si="18"/>
        <v>0</v>
      </c>
    </row>
    <row r="62" spans="1:25" s="150" customFormat="1" ht="49.5" hidden="1" customHeight="1">
      <c r="A62" s="952" t="s">
        <v>1090</v>
      </c>
      <c r="B62" s="953"/>
      <c r="C62" s="1290" t="s">
        <v>37</v>
      </c>
      <c r="D62" s="1291"/>
      <c r="E62" s="1291"/>
      <c r="F62" s="1291"/>
      <c r="G62" s="1291"/>
      <c r="H62" s="1291"/>
      <c r="I62" s="1291"/>
      <c r="J62" s="1292"/>
      <c r="K62" s="956" t="s">
        <v>10</v>
      </c>
      <c r="L62" s="956" t="s">
        <v>12</v>
      </c>
      <c r="M62" s="957" t="s">
        <v>13</v>
      </c>
      <c r="N62" s="957" t="s">
        <v>1089</v>
      </c>
      <c r="O62" s="957" t="s">
        <v>43</v>
      </c>
      <c r="P62" s="958">
        <f t="shared" si="14"/>
        <v>0</v>
      </c>
      <c r="Q62" s="958">
        <v>0</v>
      </c>
      <c r="R62" s="958">
        <v>0</v>
      </c>
      <c r="S62" s="959" t="s">
        <v>10</v>
      </c>
      <c r="T62" s="148"/>
      <c r="U62" s="149">
        <f t="shared" si="16"/>
        <v>0</v>
      </c>
      <c r="V62" s="148"/>
      <c r="W62" s="149">
        <f t="shared" si="17"/>
        <v>0</v>
      </c>
      <c r="X62" s="148"/>
      <c r="Y62" s="149">
        <f t="shared" si="18"/>
        <v>0</v>
      </c>
    </row>
    <row r="63" spans="1:25" s="150" customFormat="1" ht="49.5" hidden="1" customHeight="1">
      <c r="A63" s="952" t="s">
        <v>1091</v>
      </c>
      <c r="B63" s="953"/>
      <c r="C63" s="1290" t="s">
        <v>37</v>
      </c>
      <c r="D63" s="1291"/>
      <c r="E63" s="1291"/>
      <c r="F63" s="1291"/>
      <c r="G63" s="1291"/>
      <c r="H63" s="1291"/>
      <c r="I63" s="1291"/>
      <c r="J63" s="1292"/>
      <c r="K63" s="956" t="s">
        <v>10</v>
      </c>
      <c r="L63" s="956" t="s">
        <v>12</v>
      </c>
      <c r="M63" s="957" t="s">
        <v>13</v>
      </c>
      <c r="N63" s="957" t="s">
        <v>1092</v>
      </c>
      <c r="O63" s="957" t="s">
        <v>43</v>
      </c>
      <c r="P63" s="958">
        <f t="shared" si="14"/>
        <v>0</v>
      </c>
      <c r="Q63" s="958">
        <v>0</v>
      </c>
      <c r="R63" s="958">
        <v>0</v>
      </c>
      <c r="S63" s="959" t="s">
        <v>10</v>
      </c>
      <c r="T63" s="148"/>
      <c r="U63" s="149">
        <f t="shared" si="16"/>
        <v>0</v>
      </c>
      <c r="V63" s="148"/>
      <c r="W63" s="149">
        <f t="shared" si="17"/>
        <v>0</v>
      </c>
      <c r="X63" s="148"/>
      <c r="Y63" s="149">
        <f t="shared" si="18"/>
        <v>0</v>
      </c>
    </row>
    <row r="64" spans="1:25" s="150" customFormat="1" ht="49.5" hidden="1" customHeight="1">
      <c r="A64" s="952" t="s">
        <v>1094</v>
      </c>
      <c r="B64" s="953"/>
      <c r="C64" s="1290" t="s">
        <v>37</v>
      </c>
      <c r="D64" s="1291"/>
      <c r="E64" s="1291"/>
      <c r="F64" s="1291"/>
      <c r="G64" s="1291"/>
      <c r="H64" s="1291"/>
      <c r="I64" s="1291"/>
      <c r="J64" s="1292"/>
      <c r="K64" s="956" t="s">
        <v>10</v>
      </c>
      <c r="L64" s="956" t="s">
        <v>12</v>
      </c>
      <c r="M64" s="957" t="s">
        <v>13</v>
      </c>
      <c r="N64" s="957" t="s">
        <v>1093</v>
      </c>
      <c r="O64" s="957" t="s">
        <v>43</v>
      </c>
      <c r="P64" s="958">
        <f t="shared" si="14"/>
        <v>0</v>
      </c>
      <c r="Q64" s="958">
        <v>0</v>
      </c>
      <c r="R64" s="958">
        <v>0</v>
      </c>
      <c r="S64" s="959" t="s">
        <v>10</v>
      </c>
      <c r="T64" s="148"/>
      <c r="U64" s="149">
        <f t="shared" si="16"/>
        <v>0</v>
      </c>
      <c r="V64" s="148"/>
      <c r="W64" s="149">
        <f t="shared" si="17"/>
        <v>0</v>
      </c>
      <c r="X64" s="148"/>
      <c r="Y64" s="149">
        <f t="shared" si="18"/>
        <v>0</v>
      </c>
    </row>
    <row r="65" spans="1:25" s="150" customFormat="1" ht="69.75" hidden="1" customHeight="1">
      <c r="A65" s="952" t="s">
        <v>1096</v>
      </c>
      <c r="B65" s="953"/>
      <c r="C65" s="1290" t="s">
        <v>37</v>
      </c>
      <c r="D65" s="1291"/>
      <c r="E65" s="1291"/>
      <c r="F65" s="1291"/>
      <c r="G65" s="1291"/>
      <c r="H65" s="1291"/>
      <c r="I65" s="1291"/>
      <c r="J65" s="1292"/>
      <c r="K65" s="956" t="s">
        <v>10</v>
      </c>
      <c r="L65" s="956" t="s">
        <v>12</v>
      </c>
      <c r="M65" s="957" t="s">
        <v>13</v>
      </c>
      <c r="N65" s="957" t="s">
        <v>1095</v>
      </c>
      <c r="O65" s="957" t="s">
        <v>43</v>
      </c>
      <c r="P65" s="958">
        <f t="shared" si="14"/>
        <v>0</v>
      </c>
      <c r="Q65" s="958">
        <v>0</v>
      </c>
      <c r="R65" s="958">
        <v>0</v>
      </c>
      <c r="S65" s="959" t="s">
        <v>10</v>
      </c>
      <c r="T65" s="148"/>
      <c r="U65" s="149">
        <f t="shared" si="16"/>
        <v>0</v>
      </c>
      <c r="V65" s="148"/>
      <c r="W65" s="149">
        <f t="shared" si="17"/>
        <v>0</v>
      </c>
      <c r="X65" s="148"/>
      <c r="Y65" s="149">
        <f t="shared" si="18"/>
        <v>0</v>
      </c>
    </row>
    <row r="66" spans="1:25" s="150" customFormat="1" ht="49.5" hidden="1" customHeight="1">
      <c r="A66" s="952" t="s">
        <v>1097</v>
      </c>
      <c r="B66" s="953"/>
      <c r="C66" s="1290" t="s">
        <v>37</v>
      </c>
      <c r="D66" s="1291"/>
      <c r="E66" s="1291"/>
      <c r="F66" s="1291"/>
      <c r="G66" s="1291"/>
      <c r="H66" s="1291"/>
      <c r="I66" s="1291"/>
      <c r="J66" s="1292"/>
      <c r="K66" s="956" t="s">
        <v>10</v>
      </c>
      <c r="L66" s="956" t="s">
        <v>12</v>
      </c>
      <c r="M66" s="957" t="s">
        <v>13</v>
      </c>
      <c r="N66" s="957" t="s">
        <v>1098</v>
      </c>
      <c r="O66" s="957" t="s">
        <v>43</v>
      </c>
      <c r="P66" s="958">
        <f t="shared" si="14"/>
        <v>0</v>
      </c>
      <c r="Q66" s="958">
        <v>0</v>
      </c>
      <c r="R66" s="958">
        <v>0</v>
      </c>
      <c r="S66" s="959" t="s">
        <v>10</v>
      </c>
      <c r="T66" s="148"/>
      <c r="U66" s="149">
        <f t="shared" si="16"/>
        <v>0</v>
      </c>
      <c r="V66" s="148"/>
      <c r="W66" s="149">
        <f t="shared" si="17"/>
        <v>0</v>
      </c>
      <c r="X66" s="148"/>
      <c r="Y66" s="149">
        <f t="shared" si="18"/>
        <v>0</v>
      </c>
    </row>
    <row r="67" spans="1:25" s="150" customFormat="1" ht="49.5" hidden="1" customHeight="1">
      <c r="A67" s="952" t="s">
        <v>1100</v>
      </c>
      <c r="B67" s="953"/>
      <c r="C67" s="1290" t="s">
        <v>37</v>
      </c>
      <c r="D67" s="1291"/>
      <c r="E67" s="1291"/>
      <c r="F67" s="1291"/>
      <c r="G67" s="1291"/>
      <c r="H67" s="1291"/>
      <c r="I67" s="1291"/>
      <c r="J67" s="1292"/>
      <c r="K67" s="956" t="s">
        <v>10</v>
      </c>
      <c r="L67" s="956" t="s">
        <v>12</v>
      </c>
      <c r="M67" s="957" t="s">
        <v>13</v>
      </c>
      <c r="N67" s="957" t="s">
        <v>1099</v>
      </c>
      <c r="O67" s="957" t="s">
        <v>43</v>
      </c>
      <c r="P67" s="958">
        <f t="shared" si="14"/>
        <v>0</v>
      </c>
      <c r="Q67" s="958">
        <v>0</v>
      </c>
      <c r="R67" s="958">
        <v>0</v>
      </c>
      <c r="S67" s="959" t="s">
        <v>10</v>
      </c>
      <c r="T67" s="148"/>
      <c r="U67" s="149">
        <f t="shared" si="16"/>
        <v>0</v>
      </c>
      <c r="V67" s="148"/>
      <c r="W67" s="149">
        <f t="shared" si="17"/>
        <v>0</v>
      </c>
      <c r="X67" s="148"/>
      <c r="Y67" s="149">
        <f t="shared" si="18"/>
        <v>0</v>
      </c>
    </row>
    <row r="68" spans="1:25" s="150" customFormat="1" ht="49.5" hidden="1" customHeight="1">
      <c r="A68" s="952" t="s">
        <v>1102</v>
      </c>
      <c r="B68" s="953"/>
      <c r="C68" s="1290" t="s">
        <v>37</v>
      </c>
      <c r="D68" s="1291"/>
      <c r="E68" s="1291"/>
      <c r="F68" s="1291"/>
      <c r="G68" s="1291"/>
      <c r="H68" s="1291"/>
      <c r="I68" s="1291"/>
      <c r="J68" s="1292"/>
      <c r="K68" s="956" t="s">
        <v>10</v>
      </c>
      <c r="L68" s="956" t="s">
        <v>12</v>
      </c>
      <c r="M68" s="957" t="s">
        <v>13</v>
      </c>
      <c r="N68" s="957" t="s">
        <v>1101</v>
      </c>
      <c r="O68" s="957" t="s">
        <v>43</v>
      </c>
      <c r="P68" s="958">
        <f t="shared" si="14"/>
        <v>0</v>
      </c>
      <c r="Q68" s="958">
        <v>0</v>
      </c>
      <c r="R68" s="958">
        <v>0</v>
      </c>
      <c r="S68" s="959" t="s">
        <v>10</v>
      </c>
      <c r="T68" s="148"/>
      <c r="U68" s="149">
        <f t="shared" si="16"/>
        <v>0</v>
      </c>
      <c r="V68" s="148"/>
      <c r="W68" s="149">
        <f t="shared" si="17"/>
        <v>0</v>
      </c>
      <c r="X68" s="148"/>
      <c r="Y68" s="149">
        <f t="shared" si="18"/>
        <v>0</v>
      </c>
    </row>
    <row r="69" spans="1:25" s="150" customFormat="1" ht="49.5" hidden="1" customHeight="1">
      <c r="A69" s="952" t="s">
        <v>1104</v>
      </c>
      <c r="B69" s="953"/>
      <c r="C69" s="1290" t="s">
        <v>37</v>
      </c>
      <c r="D69" s="1291"/>
      <c r="E69" s="1291"/>
      <c r="F69" s="1291"/>
      <c r="G69" s="1291"/>
      <c r="H69" s="1291"/>
      <c r="I69" s="1291"/>
      <c r="J69" s="1292"/>
      <c r="K69" s="956" t="s">
        <v>10</v>
      </c>
      <c r="L69" s="956" t="s">
        <v>12</v>
      </c>
      <c r="M69" s="957" t="s">
        <v>13</v>
      </c>
      <c r="N69" s="957" t="s">
        <v>1103</v>
      </c>
      <c r="O69" s="957" t="s">
        <v>43</v>
      </c>
      <c r="P69" s="958">
        <f t="shared" si="14"/>
        <v>0</v>
      </c>
      <c r="Q69" s="958">
        <v>0</v>
      </c>
      <c r="R69" s="958">
        <v>0</v>
      </c>
      <c r="S69" s="959" t="s">
        <v>10</v>
      </c>
      <c r="T69" s="148"/>
      <c r="U69" s="149">
        <f t="shared" si="16"/>
        <v>0</v>
      </c>
      <c r="V69" s="148"/>
      <c r="W69" s="149">
        <f t="shared" si="17"/>
        <v>0</v>
      </c>
      <c r="X69" s="148"/>
      <c r="Y69" s="149">
        <f t="shared" si="18"/>
        <v>0</v>
      </c>
    </row>
    <row r="70" spans="1:25" s="150" customFormat="1" ht="49.5" customHeight="1">
      <c r="A70" s="952" t="s">
        <v>1106</v>
      </c>
      <c r="B70" s="953"/>
      <c r="C70" s="1290" t="s">
        <v>37</v>
      </c>
      <c r="D70" s="1291"/>
      <c r="E70" s="1291"/>
      <c r="F70" s="1291"/>
      <c r="G70" s="1291"/>
      <c r="H70" s="1291"/>
      <c r="I70" s="1291"/>
      <c r="J70" s="1292"/>
      <c r="K70" s="956" t="s">
        <v>10</v>
      </c>
      <c r="L70" s="956" t="s">
        <v>12</v>
      </c>
      <c r="M70" s="957" t="s">
        <v>13</v>
      </c>
      <c r="N70" s="957" t="s">
        <v>1105</v>
      </c>
      <c r="O70" s="957" t="s">
        <v>43</v>
      </c>
      <c r="P70" s="958">
        <f>P433</f>
        <v>228000</v>
      </c>
      <c r="Q70" s="958">
        <f>Q433</f>
        <v>0</v>
      </c>
      <c r="R70" s="958">
        <v>0</v>
      </c>
      <c r="S70" s="959" t="s">
        <v>10</v>
      </c>
      <c r="T70" s="148">
        <v>228000</v>
      </c>
      <c r="U70" s="149">
        <f t="shared" si="16"/>
        <v>0</v>
      </c>
      <c r="V70" s="148">
        <v>0</v>
      </c>
      <c r="W70" s="149">
        <f t="shared" si="17"/>
        <v>0</v>
      </c>
      <c r="X70" s="148"/>
      <c r="Y70" s="149">
        <f t="shared" si="18"/>
        <v>0</v>
      </c>
    </row>
    <row r="71" spans="1:25" s="150" customFormat="1" ht="49.5" hidden="1" customHeight="1">
      <c r="A71" s="952" t="s">
        <v>1108</v>
      </c>
      <c r="B71" s="953"/>
      <c r="C71" s="1290" t="s">
        <v>37</v>
      </c>
      <c r="D71" s="1291"/>
      <c r="E71" s="1291"/>
      <c r="F71" s="1291"/>
      <c r="G71" s="1291"/>
      <c r="H71" s="1291"/>
      <c r="I71" s="1291"/>
      <c r="J71" s="1292"/>
      <c r="K71" s="956" t="s">
        <v>10</v>
      </c>
      <c r="L71" s="956" t="s">
        <v>12</v>
      </c>
      <c r="M71" s="957" t="s">
        <v>13</v>
      </c>
      <c r="N71" s="957" t="s">
        <v>1107</v>
      </c>
      <c r="O71" s="957" t="s">
        <v>43</v>
      </c>
      <c r="P71" s="958">
        <f>P434</f>
        <v>0</v>
      </c>
      <c r="Q71" s="958">
        <v>0</v>
      </c>
      <c r="R71" s="958">
        <v>0</v>
      </c>
      <c r="S71" s="959" t="s">
        <v>10</v>
      </c>
      <c r="T71" s="148"/>
      <c r="U71" s="149">
        <f t="shared" si="16"/>
        <v>0</v>
      </c>
      <c r="V71" s="148"/>
      <c r="W71" s="149">
        <f t="shared" si="17"/>
        <v>0</v>
      </c>
      <c r="X71" s="148"/>
      <c r="Y71" s="149">
        <f t="shared" si="18"/>
        <v>0</v>
      </c>
    </row>
    <row r="72" spans="1:25" s="150" customFormat="1" ht="77.25" hidden="1" customHeight="1">
      <c r="A72" s="952" t="s">
        <v>660</v>
      </c>
      <c r="B72" s="953"/>
      <c r="C72" s="1290" t="s">
        <v>37</v>
      </c>
      <c r="D72" s="1291"/>
      <c r="E72" s="1291"/>
      <c r="F72" s="1291"/>
      <c r="G72" s="1291"/>
      <c r="H72" s="1291"/>
      <c r="I72" s="1291"/>
      <c r="J72" s="1292"/>
      <c r="K72" s="956" t="s">
        <v>10</v>
      </c>
      <c r="L72" s="956" t="s">
        <v>12</v>
      </c>
      <c r="M72" s="957" t="s">
        <v>13</v>
      </c>
      <c r="N72" s="957" t="s">
        <v>1123</v>
      </c>
      <c r="O72" s="957" t="s">
        <v>43</v>
      </c>
      <c r="P72" s="958">
        <f>P387</f>
        <v>0</v>
      </c>
      <c r="Q72" s="958">
        <f t="shared" ref="Q72:R72" si="19">Q387</f>
        <v>0</v>
      </c>
      <c r="R72" s="958">
        <f t="shared" si="19"/>
        <v>0</v>
      </c>
      <c r="S72" s="959" t="s">
        <v>10</v>
      </c>
      <c r="T72" s="148"/>
      <c r="U72" s="149">
        <f t="shared" si="16"/>
        <v>0</v>
      </c>
      <c r="V72" s="148"/>
      <c r="W72" s="149">
        <f t="shared" si="17"/>
        <v>0</v>
      </c>
      <c r="X72" s="148"/>
      <c r="Y72" s="149">
        <f t="shared" si="18"/>
        <v>0</v>
      </c>
    </row>
    <row r="73" spans="1:25" s="150" customFormat="1" ht="49.5" hidden="1" customHeight="1">
      <c r="A73" s="1181" t="s">
        <v>1270</v>
      </c>
      <c r="B73" s="1035"/>
      <c r="C73" s="1300" t="s">
        <v>37</v>
      </c>
      <c r="D73" s="1301"/>
      <c r="E73" s="1301"/>
      <c r="F73" s="1301"/>
      <c r="G73" s="1301"/>
      <c r="H73" s="1301"/>
      <c r="I73" s="1301"/>
      <c r="J73" s="1302"/>
      <c r="K73" s="1034" t="s">
        <v>10</v>
      </c>
      <c r="L73" s="1034" t="s">
        <v>12</v>
      </c>
      <c r="M73" s="957" t="s">
        <v>13</v>
      </c>
      <c r="N73" s="1182" t="s">
        <v>1190</v>
      </c>
      <c r="O73" s="957" t="s">
        <v>43</v>
      </c>
      <c r="P73" s="958">
        <f>P388</f>
        <v>0</v>
      </c>
      <c r="Q73" s="958">
        <v>0</v>
      </c>
      <c r="R73" s="958">
        <v>0</v>
      </c>
      <c r="S73" s="959" t="s">
        <v>10</v>
      </c>
      <c r="T73" s="148"/>
      <c r="U73" s="149">
        <f t="shared" si="16"/>
        <v>0</v>
      </c>
      <c r="V73" s="148"/>
      <c r="W73" s="149">
        <f t="shared" si="17"/>
        <v>0</v>
      </c>
      <c r="X73" s="148"/>
      <c r="Y73" s="149">
        <f t="shared" si="18"/>
        <v>0</v>
      </c>
    </row>
    <row r="74" spans="1:25" s="150" customFormat="1" ht="49.5" hidden="1" customHeight="1">
      <c r="A74" s="986" t="s">
        <v>1223</v>
      </c>
      <c r="B74" s="1035"/>
      <c r="C74" s="1300" t="s">
        <v>37</v>
      </c>
      <c r="D74" s="1301"/>
      <c r="E74" s="1301"/>
      <c r="F74" s="1301"/>
      <c r="G74" s="1301"/>
      <c r="H74" s="1301"/>
      <c r="I74" s="1301"/>
      <c r="J74" s="1302"/>
      <c r="K74" s="1034" t="s">
        <v>10</v>
      </c>
      <c r="L74" s="1034" t="s">
        <v>12</v>
      </c>
      <c r="M74" s="957" t="s">
        <v>13</v>
      </c>
      <c r="N74" s="957" t="s">
        <v>1224</v>
      </c>
      <c r="O74" s="957" t="s">
        <v>43</v>
      </c>
      <c r="P74" s="958">
        <v>0</v>
      </c>
      <c r="Q74" s="958">
        <v>0</v>
      </c>
      <c r="R74" s="958">
        <v>0</v>
      </c>
      <c r="S74" s="959" t="s">
        <v>10</v>
      </c>
      <c r="T74" s="148">
        <v>0</v>
      </c>
      <c r="U74" s="149">
        <f t="shared" si="16"/>
        <v>0</v>
      </c>
      <c r="V74" s="148"/>
      <c r="W74" s="149">
        <f t="shared" si="17"/>
        <v>0</v>
      </c>
      <c r="X74" s="148"/>
      <c r="Y74" s="149">
        <f t="shared" si="18"/>
        <v>0</v>
      </c>
    </row>
    <row r="75" spans="1:25" s="150" customFormat="1" ht="49.5" customHeight="1">
      <c r="A75" s="986" t="s">
        <v>1225</v>
      </c>
      <c r="B75" s="953"/>
      <c r="C75" s="1290" t="s">
        <v>37</v>
      </c>
      <c r="D75" s="1291"/>
      <c r="E75" s="1291"/>
      <c r="F75" s="1291"/>
      <c r="G75" s="1291"/>
      <c r="H75" s="1291"/>
      <c r="I75" s="1291"/>
      <c r="J75" s="1292"/>
      <c r="K75" s="956" t="s">
        <v>10</v>
      </c>
      <c r="L75" s="956" t="s">
        <v>12</v>
      </c>
      <c r="M75" s="957" t="s">
        <v>13</v>
      </c>
      <c r="N75" s="957" t="s">
        <v>1226</v>
      </c>
      <c r="O75" s="957" t="s">
        <v>43</v>
      </c>
      <c r="P75" s="958">
        <f>P436</f>
        <v>100000</v>
      </c>
      <c r="Q75" s="958">
        <v>0</v>
      </c>
      <c r="R75" s="958">
        <v>0</v>
      </c>
      <c r="S75" s="959" t="s">
        <v>10</v>
      </c>
      <c r="T75" s="148">
        <v>100000</v>
      </c>
      <c r="U75" s="149">
        <f t="shared" si="16"/>
        <v>0</v>
      </c>
      <c r="V75" s="148"/>
      <c r="W75" s="149">
        <f t="shared" si="17"/>
        <v>0</v>
      </c>
      <c r="X75" s="148"/>
      <c r="Y75" s="149">
        <f t="shared" si="18"/>
        <v>0</v>
      </c>
    </row>
    <row r="76" spans="1:25" s="150" customFormat="1" ht="49.5" hidden="1" customHeight="1">
      <c r="A76" s="952" t="s">
        <v>1230</v>
      </c>
      <c r="B76" s="1109"/>
      <c r="C76" s="1315" t="s">
        <v>37</v>
      </c>
      <c r="D76" s="1316"/>
      <c r="E76" s="1316"/>
      <c r="F76" s="1316"/>
      <c r="G76" s="1316"/>
      <c r="H76" s="1316"/>
      <c r="I76" s="1316"/>
      <c r="J76" s="1317"/>
      <c r="K76" s="1110" t="s">
        <v>10</v>
      </c>
      <c r="L76" s="1110" t="s">
        <v>12</v>
      </c>
      <c r="M76" s="957" t="s">
        <v>13</v>
      </c>
      <c r="N76" s="957" t="s">
        <v>1231</v>
      </c>
      <c r="O76" s="957" t="s">
        <v>43</v>
      </c>
      <c r="P76" s="958">
        <f>P437</f>
        <v>0</v>
      </c>
      <c r="Q76" s="958">
        <v>0</v>
      </c>
      <c r="R76" s="958">
        <v>0</v>
      </c>
      <c r="S76" s="959" t="s">
        <v>10</v>
      </c>
      <c r="T76" s="148"/>
      <c r="U76" s="149">
        <f t="shared" si="16"/>
        <v>0</v>
      </c>
      <c r="V76" s="148"/>
      <c r="W76" s="149">
        <f t="shared" si="17"/>
        <v>0</v>
      </c>
      <c r="X76" s="148"/>
      <c r="Y76" s="149">
        <f t="shared" si="18"/>
        <v>0</v>
      </c>
    </row>
    <row r="77" spans="1:25" s="150" customFormat="1" ht="49.5" hidden="1" customHeight="1">
      <c r="A77" s="952" t="s">
        <v>1232</v>
      </c>
      <c r="B77" s="1109"/>
      <c r="C77" s="1315" t="s">
        <v>37</v>
      </c>
      <c r="D77" s="1316"/>
      <c r="E77" s="1316"/>
      <c r="F77" s="1316"/>
      <c r="G77" s="1316"/>
      <c r="H77" s="1316"/>
      <c r="I77" s="1316"/>
      <c r="J77" s="1317"/>
      <c r="K77" s="1110" t="s">
        <v>10</v>
      </c>
      <c r="L77" s="1110" t="s">
        <v>12</v>
      </c>
      <c r="M77" s="957" t="s">
        <v>13</v>
      </c>
      <c r="N77" s="957" t="s">
        <v>1233</v>
      </c>
      <c r="O77" s="957" t="s">
        <v>43</v>
      </c>
      <c r="P77" s="958">
        <f t="shared" ref="P77:P85" si="20">P389</f>
        <v>0</v>
      </c>
      <c r="Q77" s="958">
        <v>0</v>
      </c>
      <c r="R77" s="958">
        <v>0</v>
      </c>
      <c r="S77" s="959" t="s">
        <v>10</v>
      </c>
      <c r="T77" s="148"/>
      <c r="U77" s="149">
        <f t="shared" si="16"/>
        <v>0</v>
      </c>
      <c r="V77" s="148"/>
      <c r="W77" s="149">
        <f t="shared" si="17"/>
        <v>0</v>
      </c>
      <c r="X77" s="148"/>
      <c r="Y77" s="149">
        <f t="shared" si="18"/>
        <v>0</v>
      </c>
    </row>
    <row r="78" spans="1:25" s="150" customFormat="1" ht="49.5" hidden="1" customHeight="1">
      <c r="A78" s="1175" t="s">
        <v>1256</v>
      </c>
      <c r="B78" s="1109"/>
      <c r="C78" s="1315" t="s">
        <v>37</v>
      </c>
      <c r="D78" s="1316"/>
      <c r="E78" s="1316"/>
      <c r="F78" s="1316"/>
      <c r="G78" s="1316"/>
      <c r="H78" s="1316"/>
      <c r="I78" s="1316"/>
      <c r="J78" s="1317"/>
      <c r="K78" s="1174" t="s">
        <v>10</v>
      </c>
      <c r="L78" s="1174" t="s">
        <v>12</v>
      </c>
      <c r="M78" s="1176" t="s">
        <v>13</v>
      </c>
      <c r="N78" s="1176" t="s">
        <v>1247</v>
      </c>
      <c r="O78" s="1176" t="s">
        <v>43</v>
      </c>
      <c r="P78" s="1133">
        <f t="shared" si="20"/>
        <v>0</v>
      </c>
      <c r="Q78" s="958">
        <v>0</v>
      </c>
      <c r="R78" s="958">
        <v>0</v>
      </c>
      <c r="S78" s="959" t="s">
        <v>10</v>
      </c>
      <c r="T78" s="148"/>
      <c r="U78" s="149">
        <f t="shared" si="16"/>
        <v>0</v>
      </c>
      <c r="V78" s="148"/>
      <c r="W78" s="149">
        <f t="shared" si="17"/>
        <v>0</v>
      </c>
      <c r="X78" s="148"/>
      <c r="Y78" s="149">
        <f t="shared" si="18"/>
        <v>0</v>
      </c>
    </row>
    <row r="79" spans="1:25" s="150" customFormat="1" ht="49.5" hidden="1" customHeight="1">
      <c r="A79" s="1175" t="s">
        <v>1257</v>
      </c>
      <c r="B79" s="1109"/>
      <c r="C79" s="1315" t="s">
        <v>37</v>
      </c>
      <c r="D79" s="1316"/>
      <c r="E79" s="1316"/>
      <c r="F79" s="1316"/>
      <c r="G79" s="1316"/>
      <c r="H79" s="1316"/>
      <c r="I79" s="1316"/>
      <c r="J79" s="1317"/>
      <c r="K79" s="1174" t="s">
        <v>10</v>
      </c>
      <c r="L79" s="1174" t="s">
        <v>12</v>
      </c>
      <c r="M79" s="1176" t="s">
        <v>13</v>
      </c>
      <c r="N79" s="1176" t="s">
        <v>1248</v>
      </c>
      <c r="O79" s="1176" t="s">
        <v>43</v>
      </c>
      <c r="P79" s="1133">
        <f t="shared" si="20"/>
        <v>0</v>
      </c>
      <c r="Q79" s="958">
        <v>0</v>
      </c>
      <c r="R79" s="958">
        <v>0</v>
      </c>
      <c r="S79" s="959" t="s">
        <v>10</v>
      </c>
      <c r="T79" s="148"/>
      <c r="U79" s="149">
        <f t="shared" si="16"/>
        <v>0</v>
      </c>
      <c r="V79" s="148"/>
      <c r="W79" s="149">
        <f t="shared" si="17"/>
        <v>0</v>
      </c>
      <c r="X79" s="148"/>
      <c r="Y79" s="149">
        <f t="shared" si="18"/>
        <v>0</v>
      </c>
    </row>
    <row r="80" spans="1:25" s="150" customFormat="1" ht="49.5" hidden="1" customHeight="1">
      <c r="A80" s="1175" t="s">
        <v>1258</v>
      </c>
      <c r="B80" s="1109"/>
      <c r="C80" s="1315" t="s">
        <v>37</v>
      </c>
      <c r="D80" s="1316"/>
      <c r="E80" s="1316"/>
      <c r="F80" s="1316"/>
      <c r="G80" s="1316"/>
      <c r="H80" s="1316"/>
      <c r="I80" s="1316"/>
      <c r="J80" s="1317"/>
      <c r="K80" s="1174" t="s">
        <v>10</v>
      </c>
      <c r="L80" s="1174" t="s">
        <v>12</v>
      </c>
      <c r="M80" s="1176" t="s">
        <v>13</v>
      </c>
      <c r="N80" s="1176" t="s">
        <v>1249</v>
      </c>
      <c r="O80" s="1176" t="s">
        <v>43</v>
      </c>
      <c r="P80" s="1133">
        <f t="shared" si="20"/>
        <v>0</v>
      </c>
      <c r="Q80" s="958">
        <v>0</v>
      </c>
      <c r="R80" s="958">
        <v>0</v>
      </c>
      <c r="S80" s="959" t="s">
        <v>10</v>
      </c>
      <c r="T80" s="148"/>
      <c r="U80" s="149">
        <f t="shared" si="16"/>
        <v>0</v>
      </c>
      <c r="V80" s="148"/>
      <c r="W80" s="149">
        <f t="shared" si="17"/>
        <v>0</v>
      </c>
      <c r="X80" s="148"/>
      <c r="Y80" s="149">
        <f t="shared" si="18"/>
        <v>0</v>
      </c>
    </row>
    <row r="81" spans="1:25" s="150" customFormat="1" ht="49.5" hidden="1" customHeight="1">
      <c r="A81" s="1175" t="s">
        <v>1259</v>
      </c>
      <c r="B81" s="1109"/>
      <c r="C81" s="1315" t="s">
        <v>37</v>
      </c>
      <c r="D81" s="1316"/>
      <c r="E81" s="1316"/>
      <c r="F81" s="1316"/>
      <c r="G81" s="1316"/>
      <c r="H81" s="1316"/>
      <c r="I81" s="1316"/>
      <c r="J81" s="1317"/>
      <c r="K81" s="1174" t="s">
        <v>10</v>
      </c>
      <c r="L81" s="1174" t="s">
        <v>12</v>
      </c>
      <c r="M81" s="1176" t="s">
        <v>13</v>
      </c>
      <c r="N81" s="1176" t="s">
        <v>1250</v>
      </c>
      <c r="O81" s="1176" t="s">
        <v>43</v>
      </c>
      <c r="P81" s="1133">
        <f t="shared" si="20"/>
        <v>0</v>
      </c>
      <c r="Q81" s="958">
        <v>0</v>
      </c>
      <c r="R81" s="958">
        <v>0</v>
      </c>
      <c r="S81" s="959" t="s">
        <v>10</v>
      </c>
      <c r="T81" s="148"/>
      <c r="U81" s="149">
        <f t="shared" ref="U81:U84" si="21">T81-P81</f>
        <v>0</v>
      </c>
      <c r="V81" s="148"/>
      <c r="W81" s="149">
        <f t="shared" ref="W81:W84" si="22">V81-Q81</f>
        <v>0</v>
      </c>
      <c r="X81" s="148"/>
      <c r="Y81" s="149">
        <f t="shared" ref="Y81:Y84" si="23">X81-R81</f>
        <v>0</v>
      </c>
    </row>
    <row r="82" spans="1:25" s="150" customFormat="1" ht="49.5" hidden="1" customHeight="1">
      <c r="A82" s="1175" t="s">
        <v>1260</v>
      </c>
      <c r="B82" s="1109"/>
      <c r="C82" s="1315" t="s">
        <v>37</v>
      </c>
      <c r="D82" s="1316"/>
      <c r="E82" s="1316"/>
      <c r="F82" s="1316"/>
      <c r="G82" s="1316"/>
      <c r="H82" s="1316"/>
      <c r="I82" s="1316"/>
      <c r="J82" s="1317"/>
      <c r="K82" s="1174" t="s">
        <v>10</v>
      </c>
      <c r="L82" s="1174" t="s">
        <v>12</v>
      </c>
      <c r="M82" s="1176" t="s">
        <v>13</v>
      </c>
      <c r="N82" s="1176" t="s">
        <v>1251</v>
      </c>
      <c r="O82" s="1176" t="s">
        <v>43</v>
      </c>
      <c r="P82" s="1133">
        <f t="shared" si="20"/>
        <v>0</v>
      </c>
      <c r="Q82" s="958">
        <v>0</v>
      </c>
      <c r="R82" s="958">
        <v>0</v>
      </c>
      <c r="S82" s="959" t="s">
        <v>10</v>
      </c>
      <c r="T82" s="148"/>
      <c r="U82" s="149">
        <f t="shared" si="21"/>
        <v>0</v>
      </c>
      <c r="V82" s="148"/>
      <c r="W82" s="149">
        <f t="shared" si="22"/>
        <v>0</v>
      </c>
      <c r="X82" s="148"/>
      <c r="Y82" s="149">
        <f t="shared" si="23"/>
        <v>0</v>
      </c>
    </row>
    <row r="83" spans="1:25" s="150" customFormat="1" ht="64.5" hidden="1" customHeight="1">
      <c r="A83" s="1175" t="s">
        <v>1261</v>
      </c>
      <c r="B83" s="1109"/>
      <c r="C83" s="1315" t="s">
        <v>37</v>
      </c>
      <c r="D83" s="1316"/>
      <c r="E83" s="1316"/>
      <c r="F83" s="1316"/>
      <c r="G83" s="1316"/>
      <c r="H83" s="1316"/>
      <c r="I83" s="1316"/>
      <c r="J83" s="1317"/>
      <c r="K83" s="1174" t="s">
        <v>10</v>
      </c>
      <c r="L83" s="1174" t="s">
        <v>12</v>
      </c>
      <c r="M83" s="1176" t="s">
        <v>13</v>
      </c>
      <c r="N83" s="1176" t="s">
        <v>1252</v>
      </c>
      <c r="O83" s="1176" t="s">
        <v>43</v>
      </c>
      <c r="P83" s="1133">
        <f t="shared" si="20"/>
        <v>0</v>
      </c>
      <c r="Q83" s="958">
        <v>0</v>
      </c>
      <c r="R83" s="958">
        <v>0</v>
      </c>
      <c r="S83" s="959" t="s">
        <v>10</v>
      </c>
      <c r="T83" s="148"/>
      <c r="U83" s="149">
        <f t="shared" si="21"/>
        <v>0</v>
      </c>
      <c r="V83" s="148"/>
      <c r="W83" s="149">
        <f t="shared" si="22"/>
        <v>0</v>
      </c>
      <c r="X83" s="148"/>
      <c r="Y83" s="149">
        <f t="shared" si="23"/>
        <v>0</v>
      </c>
    </row>
    <row r="84" spans="1:25" s="150" customFormat="1" ht="69" hidden="1" customHeight="1">
      <c r="A84" s="1175" t="s">
        <v>1262</v>
      </c>
      <c r="B84" s="1109"/>
      <c r="C84" s="1315" t="s">
        <v>37</v>
      </c>
      <c r="D84" s="1316"/>
      <c r="E84" s="1316"/>
      <c r="F84" s="1316"/>
      <c r="G84" s="1316"/>
      <c r="H84" s="1316"/>
      <c r="I84" s="1316"/>
      <c r="J84" s="1317"/>
      <c r="K84" s="1174" t="s">
        <v>10</v>
      </c>
      <c r="L84" s="1174" t="s">
        <v>12</v>
      </c>
      <c r="M84" s="1176" t="s">
        <v>13</v>
      </c>
      <c r="N84" s="1176" t="s">
        <v>1253</v>
      </c>
      <c r="O84" s="1176" t="s">
        <v>43</v>
      </c>
      <c r="P84" s="1133">
        <f t="shared" si="20"/>
        <v>0</v>
      </c>
      <c r="Q84" s="958">
        <v>0</v>
      </c>
      <c r="R84" s="958">
        <v>0</v>
      </c>
      <c r="S84" s="959" t="s">
        <v>10</v>
      </c>
      <c r="T84" s="148"/>
      <c r="U84" s="149">
        <f t="shared" si="21"/>
        <v>0</v>
      </c>
      <c r="V84" s="148"/>
      <c r="W84" s="149">
        <f t="shared" si="22"/>
        <v>0</v>
      </c>
      <c r="X84" s="148"/>
      <c r="Y84" s="149">
        <f t="shared" si="23"/>
        <v>0</v>
      </c>
    </row>
    <row r="85" spans="1:25" s="150" customFormat="1" ht="74.25" hidden="1" customHeight="1">
      <c r="A85" s="952" t="s">
        <v>660</v>
      </c>
      <c r="B85" s="953"/>
      <c r="C85" s="1290" t="s">
        <v>37</v>
      </c>
      <c r="D85" s="1291"/>
      <c r="E85" s="1291"/>
      <c r="F85" s="1291"/>
      <c r="G85" s="1291"/>
      <c r="H85" s="1291"/>
      <c r="I85" s="1291"/>
      <c r="J85" s="1292"/>
      <c r="K85" s="956" t="s">
        <v>10</v>
      </c>
      <c r="L85" s="956" t="s">
        <v>12</v>
      </c>
      <c r="M85" s="957" t="s">
        <v>13</v>
      </c>
      <c r="N85" s="957" t="s">
        <v>1122</v>
      </c>
      <c r="O85" s="957" t="s">
        <v>40</v>
      </c>
      <c r="P85" s="958">
        <f t="shared" si="20"/>
        <v>0</v>
      </c>
      <c r="Q85" s="958">
        <v>0</v>
      </c>
      <c r="R85" s="958">
        <v>0</v>
      </c>
      <c r="S85" s="959" t="s">
        <v>10</v>
      </c>
      <c r="T85" s="148"/>
      <c r="U85" s="149">
        <f t="shared" si="16"/>
        <v>0</v>
      </c>
      <c r="V85" s="148"/>
      <c r="W85" s="149">
        <f t="shared" si="17"/>
        <v>0</v>
      </c>
      <c r="X85" s="148"/>
      <c r="Y85" s="149">
        <f t="shared" si="18"/>
        <v>0</v>
      </c>
    </row>
    <row r="86" spans="1:25" s="150" customFormat="1" ht="74.25" hidden="1" customHeight="1">
      <c r="A86" s="1008" t="s">
        <v>1278</v>
      </c>
      <c r="B86" s="1244"/>
      <c r="C86" s="1281" t="s">
        <v>37</v>
      </c>
      <c r="D86" s="1282"/>
      <c r="E86" s="1282"/>
      <c r="F86" s="1282"/>
      <c r="G86" s="1282"/>
      <c r="H86" s="1282"/>
      <c r="I86" s="1282"/>
      <c r="J86" s="1283"/>
      <c r="K86" s="1245" t="s">
        <v>10</v>
      </c>
      <c r="L86" s="1245" t="s">
        <v>12</v>
      </c>
      <c r="M86" s="1238" t="s">
        <v>13</v>
      </c>
      <c r="N86" s="1238" t="s">
        <v>1272</v>
      </c>
      <c r="O86" s="1238" t="s">
        <v>43</v>
      </c>
      <c r="P86" s="1007">
        <f>P399</f>
        <v>0</v>
      </c>
      <c r="Q86" s="958">
        <v>0</v>
      </c>
      <c r="R86" s="958">
        <v>0</v>
      </c>
      <c r="S86" s="959" t="s">
        <v>10</v>
      </c>
      <c r="T86" s="148"/>
      <c r="U86" s="149">
        <f t="shared" si="16"/>
        <v>0</v>
      </c>
      <c r="V86" s="148"/>
      <c r="W86" s="149">
        <f t="shared" si="17"/>
        <v>0</v>
      </c>
      <c r="X86" s="148"/>
      <c r="Y86" s="149">
        <f t="shared" si="18"/>
        <v>0</v>
      </c>
    </row>
    <row r="87" spans="1:25" s="150" customFormat="1" ht="74.25" hidden="1" customHeight="1">
      <c r="A87" s="1008" t="s">
        <v>1279</v>
      </c>
      <c r="B87" s="1244"/>
      <c r="C87" s="1281" t="s">
        <v>37</v>
      </c>
      <c r="D87" s="1282"/>
      <c r="E87" s="1282"/>
      <c r="F87" s="1282"/>
      <c r="G87" s="1282"/>
      <c r="H87" s="1282"/>
      <c r="I87" s="1282"/>
      <c r="J87" s="1283"/>
      <c r="K87" s="1245" t="s">
        <v>10</v>
      </c>
      <c r="L87" s="1245" t="s">
        <v>12</v>
      </c>
      <c r="M87" s="1238" t="s">
        <v>13</v>
      </c>
      <c r="N87" s="1238" t="s">
        <v>1271</v>
      </c>
      <c r="O87" s="1238" t="s">
        <v>43</v>
      </c>
      <c r="P87" s="1007">
        <f>P438</f>
        <v>0</v>
      </c>
      <c r="Q87" s="958">
        <v>0</v>
      </c>
      <c r="R87" s="958">
        <v>0</v>
      </c>
      <c r="S87" s="959" t="s">
        <v>10</v>
      </c>
      <c r="T87" s="148"/>
      <c r="U87" s="149">
        <f t="shared" si="16"/>
        <v>0</v>
      </c>
      <c r="V87" s="148"/>
      <c r="W87" s="149">
        <f t="shared" si="17"/>
        <v>0</v>
      </c>
      <c r="X87" s="148"/>
      <c r="Y87" s="149">
        <f t="shared" si="18"/>
        <v>0</v>
      </c>
    </row>
    <row r="88" spans="1:25" s="150" customFormat="1" ht="74.25" hidden="1" customHeight="1">
      <c r="A88" s="1008" t="s">
        <v>1280</v>
      </c>
      <c r="B88" s="1244"/>
      <c r="C88" s="1281" t="s">
        <v>37</v>
      </c>
      <c r="D88" s="1282"/>
      <c r="E88" s="1282"/>
      <c r="F88" s="1282"/>
      <c r="G88" s="1282"/>
      <c r="H88" s="1282"/>
      <c r="I88" s="1282"/>
      <c r="J88" s="1283"/>
      <c r="K88" s="1245" t="s">
        <v>10</v>
      </c>
      <c r="L88" s="1245" t="s">
        <v>12</v>
      </c>
      <c r="M88" s="1238" t="s">
        <v>13</v>
      </c>
      <c r="N88" s="1238" t="s">
        <v>1273</v>
      </c>
      <c r="O88" s="1238" t="s">
        <v>43</v>
      </c>
      <c r="P88" s="1007">
        <f>P400</f>
        <v>0</v>
      </c>
      <c r="Q88" s="958">
        <v>0</v>
      </c>
      <c r="R88" s="958">
        <v>0</v>
      </c>
      <c r="S88" s="959" t="s">
        <v>10</v>
      </c>
      <c r="T88" s="148"/>
      <c r="U88" s="149">
        <f t="shared" ref="U88:U89" si="24">T88-P88</f>
        <v>0</v>
      </c>
      <c r="V88" s="148"/>
      <c r="W88" s="149">
        <f t="shared" ref="W88:W89" si="25">V88-Q88</f>
        <v>0</v>
      </c>
      <c r="X88" s="148"/>
      <c r="Y88" s="149">
        <f t="shared" ref="Y88:Y89" si="26">X88-R88</f>
        <v>0</v>
      </c>
    </row>
    <row r="89" spans="1:25" s="150" customFormat="1" ht="74.25" hidden="1" customHeight="1">
      <c r="A89" s="1008" t="s">
        <v>1281</v>
      </c>
      <c r="B89" s="1244"/>
      <c r="C89" s="1281" t="s">
        <v>37</v>
      </c>
      <c r="D89" s="1282"/>
      <c r="E89" s="1282"/>
      <c r="F89" s="1282"/>
      <c r="G89" s="1282"/>
      <c r="H89" s="1282"/>
      <c r="I89" s="1282"/>
      <c r="J89" s="1283"/>
      <c r="K89" s="1245" t="s">
        <v>10</v>
      </c>
      <c r="L89" s="1245" t="s">
        <v>12</v>
      </c>
      <c r="M89" s="1238" t="s">
        <v>13</v>
      </c>
      <c r="N89" s="1238" t="s">
        <v>1274</v>
      </c>
      <c r="O89" s="1238" t="s">
        <v>43</v>
      </c>
      <c r="P89" s="1007">
        <f>P401</f>
        <v>0</v>
      </c>
      <c r="Q89" s="958">
        <v>0</v>
      </c>
      <c r="R89" s="958">
        <v>0</v>
      </c>
      <c r="S89" s="959" t="s">
        <v>10</v>
      </c>
      <c r="T89" s="148"/>
      <c r="U89" s="149">
        <f t="shared" si="24"/>
        <v>0</v>
      </c>
      <c r="V89" s="148"/>
      <c r="W89" s="149">
        <f t="shared" si="25"/>
        <v>0</v>
      </c>
      <c r="X89" s="148"/>
      <c r="Y89" s="149">
        <f t="shared" si="26"/>
        <v>0</v>
      </c>
    </row>
    <row r="90" spans="1:25" s="150" customFormat="1" ht="74.25" hidden="1" customHeight="1">
      <c r="A90" s="1008" t="s">
        <v>1282</v>
      </c>
      <c r="B90" s="1244"/>
      <c r="C90" s="1281" t="s">
        <v>37</v>
      </c>
      <c r="D90" s="1282"/>
      <c r="E90" s="1282"/>
      <c r="F90" s="1282"/>
      <c r="G90" s="1282"/>
      <c r="H90" s="1282"/>
      <c r="I90" s="1282"/>
      <c r="J90" s="1283"/>
      <c r="K90" s="1245" t="s">
        <v>10</v>
      </c>
      <c r="L90" s="1245" t="s">
        <v>12</v>
      </c>
      <c r="M90" s="1238" t="s">
        <v>13</v>
      </c>
      <c r="N90" s="1238" t="s">
        <v>1275</v>
      </c>
      <c r="O90" s="1238" t="s">
        <v>43</v>
      </c>
      <c r="P90" s="1007">
        <f>P402</f>
        <v>0</v>
      </c>
      <c r="Q90" s="958"/>
      <c r="R90" s="958"/>
      <c r="S90" s="959"/>
      <c r="T90" s="148"/>
      <c r="U90" s="149"/>
      <c r="V90" s="148"/>
      <c r="W90" s="149"/>
      <c r="X90" s="148"/>
      <c r="Y90" s="149"/>
    </row>
    <row r="91" spans="1:25" s="150" customFormat="1" ht="74.25" hidden="1" customHeight="1">
      <c r="A91" s="1008" t="s">
        <v>1283</v>
      </c>
      <c r="B91" s="1244"/>
      <c r="C91" s="1281" t="s">
        <v>37</v>
      </c>
      <c r="D91" s="1282"/>
      <c r="E91" s="1282"/>
      <c r="F91" s="1282"/>
      <c r="G91" s="1282"/>
      <c r="H91" s="1282"/>
      <c r="I91" s="1282"/>
      <c r="J91" s="1283"/>
      <c r="K91" s="1245" t="s">
        <v>10</v>
      </c>
      <c r="L91" s="1245" t="s">
        <v>12</v>
      </c>
      <c r="M91" s="1238" t="s">
        <v>13</v>
      </c>
      <c r="N91" s="1238" t="s">
        <v>1276</v>
      </c>
      <c r="O91" s="1238" t="s">
        <v>43</v>
      </c>
      <c r="P91" s="1007">
        <f>P403</f>
        <v>0</v>
      </c>
      <c r="Q91" s="958"/>
      <c r="R91" s="958"/>
      <c r="S91" s="959"/>
      <c r="T91" s="148"/>
      <c r="U91" s="149"/>
      <c r="V91" s="148"/>
      <c r="W91" s="149"/>
      <c r="X91" s="148"/>
      <c r="Y91" s="149"/>
    </row>
    <row r="92" spans="1:25" s="150" customFormat="1" ht="74.25" hidden="1" customHeight="1">
      <c r="A92" s="1008" t="s">
        <v>1284</v>
      </c>
      <c r="B92" s="1244"/>
      <c r="C92" s="1281" t="s">
        <v>37</v>
      </c>
      <c r="D92" s="1282"/>
      <c r="E92" s="1282"/>
      <c r="F92" s="1282"/>
      <c r="G92" s="1282"/>
      <c r="H92" s="1282"/>
      <c r="I92" s="1282"/>
      <c r="J92" s="1283"/>
      <c r="K92" s="1245" t="s">
        <v>10</v>
      </c>
      <c r="L92" s="1245" t="s">
        <v>12</v>
      </c>
      <c r="M92" s="1238" t="s">
        <v>13</v>
      </c>
      <c r="N92" s="1238" t="s">
        <v>1277</v>
      </c>
      <c r="O92" s="1238" t="s">
        <v>43</v>
      </c>
      <c r="P92" s="1007">
        <f>P404</f>
        <v>0</v>
      </c>
      <c r="Q92" s="958"/>
      <c r="R92" s="958"/>
      <c r="S92" s="959"/>
      <c r="T92" s="148"/>
      <c r="U92" s="149"/>
      <c r="V92" s="148"/>
      <c r="W92" s="149"/>
      <c r="X92" s="148"/>
      <c r="Y92" s="149"/>
    </row>
    <row r="93" spans="1:25" s="150" customFormat="1" ht="74.25" hidden="1" customHeight="1">
      <c r="A93" s="1246" t="s">
        <v>1301</v>
      </c>
      <c r="B93" s="1247"/>
      <c r="C93" s="1284" t="s">
        <v>37</v>
      </c>
      <c r="D93" s="1285"/>
      <c r="E93" s="1285"/>
      <c r="F93" s="1285"/>
      <c r="G93" s="1285"/>
      <c r="H93" s="1285"/>
      <c r="I93" s="1285"/>
      <c r="J93" s="1286"/>
      <c r="K93" s="1241" t="s">
        <v>10</v>
      </c>
      <c r="L93" s="1241" t="s">
        <v>12</v>
      </c>
      <c r="M93" s="1242" t="s">
        <v>13</v>
      </c>
      <c r="N93" s="1242" t="s">
        <v>1300</v>
      </c>
      <c r="O93" s="1242" t="s">
        <v>43</v>
      </c>
      <c r="P93" s="1243">
        <f t="shared" ref="P93" si="27">P405</f>
        <v>0</v>
      </c>
      <c r="Q93" s="958"/>
      <c r="R93" s="958"/>
      <c r="S93" s="959"/>
      <c r="T93" s="148"/>
      <c r="U93" s="149"/>
      <c r="V93" s="148"/>
      <c r="W93" s="149"/>
      <c r="X93" s="148"/>
      <c r="Y93" s="149"/>
    </row>
    <row r="94" spans="1:25" s="150" customFormat="1" ht="74.25" hidden="1" customHeight="1">
      <c r="A94" s="1265" t="s">
        <v>1304</v>
      </c>
      <c r="B94" s="1266"/>
      <c r="C94" s="1287" t="s">
        <v>37</v>
      </c>
      <c r="D94" s="1288"/>
      <c r="E94" s="1288"/>
      <c r="F94" s="1288"/>
      <c r="G94" s="1288"/>
      <c r="H94" s="1288"/>
      <c r="I94" s="1288"/>
      <c r="J94" s="1289"/>
      <c r="K94" s="1267" t="s">
        <v>10</v>
      </c>
      <c r="L94" s="1267" t="s">
        <v>12</v>
      </c>
      <c r="M94" s="1268" t="s">
        <v>13</v>
      </c>
      <c r="N94" s="1268" t="s">
        <v>1305</v>
      </c>
      <c r="O94" s="1268" t="s">
        <v>43</v>
      </c>
      <c r="P94" s="1269">
        <v>0</v>
      </c>
      <c r="Q94" s="958"/>
      <c r="R94" s="958"/>
      <c r="S94" s="959"/>
      <c r="T94" s="148"/>
      <c r="U94" s="149"/>
      <c r="V94" s="148"/>
      <c r="W94" s="149"/>
      <c r="X94" s="148"/>
      <c r="Y94" s="149"/>
    </row>
    <row r="95" spans="1:25" s="150" customFormat="1" ht="74.25" hidden="1" customHeight="1">
      <c r="A95" s="1265" t="s">
        <v>1306</v>
      </c>
      <c r="B95" s="1266"/>
      <c r="C95" s="1287" t="s">
        <v>37</v>
      </c>
      <c r="D95" s="1288"/>
      <c r="E95" s="1288"/>
      <c r="F95" s="1288"/>
      <c r="G95" s="1288"/>
      <c r="H95" s="1288"/>
      <c r="I95" s="1288"/>
      <c r="J95" s="1289"/>
      <c r="K95" s="1267" t="s">
        <v>10</v>
      </c>
      <c r="L95" s="1267" t="s">
        <v>12</v>
      </c>
      <c r="M95" s="1268" t="s">
        <v>13</v>
      </c>
      <c r="N95" s="1268" t="s">
        <v>1307</v>
      </c>
      <c r="O95" s="1268" t="s">
        <v>43</v>
      </c>
      <c r="P95" s="1269">
        <v>0</v>
      </c>
      <c r="Q95" s="958"/>
      <c r="R95" s="958"/>
      <c r="S95" s="959"/>
      <c r="T95" s="148"/>
      <c r="U95" s="149"/>
      <c r="V95" s="148"/>
      <c r="W95" s="149"/>
      <c r="X95" s="148"/>
      <c r="Y95" s="149"/>
    </row>
    <row r="96" spans="1:25" s="317" customFormat="1" ht="74.25" hidden="1" customHeight="1">
      <c r="A96" s="1265" t="s">
        <v>1308</v>
      </c>
      <c r="B96" s="1266"/>
      <c r="C96" s="1287" t="s">
        <v>37</v>
      </c>
      <c r="D96" s="1288"/>
      <c r="E96" s="1288"/>
      <c r="F96" s="1288"/>
      <c r="G96" s="1288"/>
      <c r="H96" s="1288"/>
      <c r="I96" s="1288"/>
      <c r="J96" s="1289"/>
      <c r="K96" s="1267"/>
      <c r="L96" s="1267" t="s">
        <v>12</v>
      </c>
      <c r="M96" s="1268" t="s">
        <v>13</v>
      </c>
      <c r="N96" s="1268" t="s">
        <v>1309</v>
      </c>
      <c r="O96" s="1268" t="s">
        <v>43</v>
      </c>
      <c r="P96" s="1269">
        <v>0</v>
      </c>
      <c r="Q96" s="1007"/>
      <c r="R96" s="1007"/>
      <c r="S96" s="959"/>
      <c r="T96" s="423"/>
      <c r="U96" s="149"/>
      <c r="V96" s="423"/>
      <c r="W96" s="149"/>
      <c r="X96" s="423"/>
      <c r="Y96" s="149"/>
    </row>
    <row r="97" spans="1:25" s="317" customFormat="1" ht="74.25" hidden="1" customHeight="1">
      <c r="A97" s="1265" t="s">
        <v>1310</v>
      </c>
      <c r="B97" s="1266"/>
      <c r="C97" s="1287" t="s">
        <v>37</v>
      </c>
      <c r="D97" s="1288"/>
      <c r="E97" s="1288"/>
      <c r="F97" s="1288"/>
      <c r="G97" s="1288"/>
      <c r="H97" s="1288"/>
      <c r="I97" s="1288"/>
      <c r="J97" s="1289"/>
      <c r="K97" s="1267"/>
      <c r="L97" s="1267" t="s">
        <v>12</v>
      </c>
      <c r="M97" s="1268" t="s">
        <v>13</v>
      </c>
      <c r="N97" s="1268" t="s">
        <v>1311</v>
      </c>
      <c r="O97" s="1268" t="s">
        <v>43</v>
      </c>
      <c r="P97" s="1269">
        <v>0</v>
      </c>
      <c r="Q97" s="1007"/>
      <c r="R97" s="1007"/>
      <c r="S97" s="959"/>
      <c r="T97" s="423"/>
      <c r="U97" s="149"/>
      <c r="V97" s="423"/>
      <c r="W97" s="149"/>
      <c r="X97" s="423"/>
      <c r="Y97" s="149"/>
    </row>
    <row r="98" spans="1:25" s="317" customFormat="1" ht="74.25" customHeight="1">
      <c r="A98" s="1265" t="s">
        <v>1312</v>
      </c>
      <c r="B98" s="1266"/>
      <c r="C98" s="1287" t="s">
        <v>37</v>
      </c>
      <c r="D98" s="1288"/>
      <c r="E98" s="1288"/>
      <c r="F98" s="1288"/>
      <c r="G98" s="1288"/>
      <c r="H98" s="1288"/>
      <c r="I98" s="1288"/>
      <c r="J98" s="1289"/>
      <c r="K98" s="1267"/>
      <c r="L98" s="1267" t="s">
        <v>12</v>
      </c>
      <c r="M98" s="1268" t="s">
        <v>13</v>
      </c>
      <c r="N98" s="1268" t="s">
        <v>1313</v>
      </c>
      <c r="O98" s="1268" t="s">
        <v>43</v>
      </c>
      <c r="P98" s="1269">
        <f>P410</f>
        <v>582000</v>
      </c>
      <c r="Q98" s="1007"/>
      <c r="R98" s="1007"/>
      <c r="S98" s="959"/>
      <c r="T98" s="423"/>
      <c r="U98" s="149"/>
      <c r="V98" s="423"/>
      <c r="W98" s="149"/>
      <c r="X98" s="423"/>
      <c r="Y98" s="149"/>
    </row>
    <row r="99" spans="1:25" s="317" customFormat="1" ht="74.25" hidden="1" customHeight="1">
      <c r="A99" s="1265" t="s">
        <v>1314</v>
      </c>
      <c r="B99" s="1266"/>
      <c r="C99" s="1287" t="s">
        <v>37</v>
      </c>
      <c r="D99" s="1288"/>
      <c r="E99" s="1288"/>
      <c r="F99" s="1288"/>
      <c r="G99" s="1288"/>
      <c r="H99" s="1288"/>
      <c r="I99" s="1288"/>
      <c r="J99" s="1289"/>
      <c r="K99" s="1267"/>
      <c r="L99" s="1267" t="s">
        <v>12</v>
      </c>
      <c r="M99" s="1268" t="s">
        <v>13</v>
      </c>
      <c r="N99" s="1268" t="s">
        <v>1315</v>
      </c>
      <c r="O99" s="1268" t="s">
        <v>43</v>
      </c>
      <c r="P99" s="1269">
        <v>0</v>
      </c>
      <c r="Q99" s="1007"/>
      <c r="R99" s="1007"/>
      <c r="S99" s="959"/>
      <c r="T99" s="423"/>
      <c r="U99" s="149"/>
      <c r="V99" s="423"/>
      <c r="W99" s="149"/>
      <c r="X99" s="423"/>
      <c r="Y99" s="149"/>
    </row>
    <row r="100" spans="1:25" s="317" customFormat="1" ht="74.25" hidden="1" customHeight="1">
      <c r="A100" s="1265" t="s">
        <v>1316</v>
      </c>
      <c r="B100" s="1266"/>
      <c r="C100" s="1287" t="s">
        <v>37</v>
      </c>
      <c r="D100" s="1288"/>
      <c r="E100" s="1288"/>
      <c r="F100" s="1288"/>
      <c r="G100" s="1288"/>
      <c r="H100" s="1288"/>
      <c r="I100" s="1288"/>
      <c r="J100" s="1289"/>
      <c r="K100" s="1267"/>
      <c r="L100" s="1267" t="s">
        <v>12</v>
      </c>
      <c r="M100" s="1268" t="s">
        <v>13</v>
      </c>
      <c r="N100" s="1268" t="s">
        <v>1317</v>
      </c>
      <c r="O100" s="1268" t="s">
        <v>43</v>
      </c>
      <c r="P100" s="1269">
        <v>0</v>
      </c>
      <c r="Q100" s="1007"/>
      <c r="R100" s="1007"/>
      <c r="S100" s="959"/>
      <c r="T100" s="423"/>
      <c r="U100" s="149"/>
      <c r="V100" s="423"/>
      <c r="W100" s="149"/>
      <c r="X100" s="423"/>
      <c r="Y100" s="149"/>
    </row>
    <row r="101" spans="1:25" s="317" customFormat="1" ht="74.25" hidden="1" customHeight="1">
      <c r="A101" s="1265" t="s">
        <v>1318</v>
      </c>
      <c r="B101" s="1266"/>
      <c r="C101" s="1287" t="s">
        <v>37</v>
      </c>
      <c r="D101" s="1288"/>
      <c r="E101" s="1288"/>
      <c r="F101" s="1288"/>
      <c r="G101" s="1288"/>
      <c r="H101" s="1288"/>
      <c r="I101" s="1288"/>
      <c r="J101" s="1289"/>
      <c r="K101" s="1267"/>
      <c r="L101" s="1267" t="s">
        <v>12</v>
      </c>
      <c r="M101" s="1268" t="s">
        <v>13</v>
      </c>
      <c r="N101" s="1268" t="s">
        <v>1319</v>
      </c>
      <c r="O101" s="1268" t="s">
        <v>43</v>
      </c>
      <c r="P101" s="1269">
        <v>0</v>
      </c>
      <c r="Q101" s="1007"/>
      <c r="R101" s="1007"/>
      <c r="S101" s="959"/>
      <c r="T101" s="423"/>
      <c r="U101" s="149"/>
      <c r="V101" s="423"/>
      <c r="W101" s="149"/>
      <c r="X101" s="423"/>
      <c r="Y101" s="149"/>
    </row>
    <row r="102" spans="1:25" s="317" customFormat="1" ht="74.25" hidden="1" customHeight="1">
      <c r="A102" s="1265" t="s">
        <v>1320</v>
      </c>
      <c r="B102" s="1266"/>
      <c r="C102" s="1287" t="s">
        <v>37</v>
      </c>
      <c r="D102" s="1288"/>
      <c r="E102" s="1288"/>
      <c r="F102" s="1288"/>
      <c r="G102" s="1288"/>
      <c r="H102" s="1288"/>
      <c r="I102" s="1288"/>
      <c r="J102" s="1289"/>
      <c r="K102" s="1267"/>
      <c r="L102" s="1267" t="s">
        <v>12</v>
      </c>
      <c r="M102" s="1268" t="s">
        <v>13</v>
      </c>
      <c r="N102" s="1268" t="s">
        <v>1321</v>
      </c>
      <c r="O102" s="1268" t="s">
        <v>43</v>
      </c>
      <c r="P102" s="1269">
        <v>0</v>
      </c>
      <c r="Q102" s="1007"/>
      <c r="R102" s="1007"/>
      <c r="S102" s="959"/>
      <c r="T102" s="423"/>
      <c r="U102" s="149"/>
      <c r="V102" s="423"/>
      <c r="W102" s="149"/>
      <c r="X102" s="423"/>
      <c r="Y102" s="149"/>
    </row>
    <row r="103" spans="1:25" s="150" customFormat="1" ht="105" hidden="1" customHeight="1">
      <c r="A103" s="1008" t="s">
        <v>1112</v>
      </c>
      <c r="B103" s="995"/>
      <c r="C103" s="1290" t="s">
        <v>37</v>
      </c>
      <c r="D103" s="1291"/>
      <c r="E103" s="1291"/>
      <c r="F103" s="1291"/>
      <c r="G103" s="1291"/>
      <c r="H103" s="1291"/>
      <c r="I103" s="1291"/>
      <c r="J103" s="1292"/>
      <c r="K103" s="1231" t="s">
        <v>10</v>
      </c>
      <c r="L103" s="1231" t="s">
        <v>12</v>
      </c>
      <c r="M103" s="1238" t="s">
        <v>13</v>
      </c>
      <c r="N103" s="1238" t="s">
        <v>1111</v>
      </c>
      <c r="O103" s="1238" t="s">
        <v>43</v>
      </c>
      <c r="P103" s="1007">
        <f>P769</f>
        <v>0</v>
      </c>
      <c r="Q103" s="958">
        <v>0</v>
      </c>
      <c r="R103" s="958">
        <v>0</v>
      </c>
      <c r="S103" s="959" t="s">
        <v>10</v>
      </c>
      <c r="T103" s="148"/>
      <c r="U103" s="149">
        <f t="shared" si="16"/>
        <v>0</v>
      </c>
      <c r="V103" s="148"/>
      <c r="W103" s="149">
        <f t="shared" si="17"/>
        <v>0</v>
      </c>
      <c r="X103" s="148"/>
      <c r="Y103" s="149">
        <f t="shared" si="18"/>
        <v>0</v>
      </c>
    </row>
    <row r="104" spans="1:25" s="150" customFormat="1" ht="103.5" hidden="1" customHeight="1">
      <c r="A104" s="1008" t="s">
        <v>1114</v>
      </c>
      <c r="B104" s="995"/>
      <c r="C104" s="1290" t="s">
        <v>37</v>
      </c>
      <c r="D104" s="1291"/>
      <c r="E104" s="1291"/>
      <c r="F104" s="1291"/>
      <c r="G104" s="1291"/>
      <c r="H104" s="1291"/>
      <c r="I104" s="1291"/>
      <c r="J104" s="1292"/>
      <c r="K104" s="1231" t="s">
        <v>10</v>
      </c>
      <c r="L104" s="1231" t="s">
        <v>12</v>
      </c>
      <c r="M104" s="1238" t="s">
        <v>13</v>
      </c>
      <c r="N104" s="1238" t="s">
        <v>1113</v>
      </c>
      <c r="O104" s="1238" t="s">
        <v>43</v>
      </c>
      <c r="P104" s="1007">
        <f>P770</f>
        <v>0</v>
      </c>
      <c r="Q104" s="958">
        <v>0</v>
      </c>
      <c r="R104" s="958">
        <v>0</v>
      </c>
      <c r="S104" s="959" t="s">
        <v>10</v>
      </c>
      <c r="T104" s="148"/>
      <c r="U104" s="149">
        <f t="shared" si="16"/>
        <v>0</v>
      </c>
      <c r="V104" s="148"/>
      <c r="W104" s="149">
        <f t="shared" si="17"/>
        <v>0</v>
      </c>
      <c r="X104" s="148"/>
      <c r="Y104" s="149">
        <f t="shared" si="18"/>
        <v>0</v>
      </c>
    </row>
    <row r="105" spans="1:25" s="150" customFormat="1" ht="130.5" hidden="1" customHeight="1">
      <c r="A105" s="986" t="s">
        <v>1191</v>
      </c>
      <c r="B105" s="995"/>
      <c r="C105" s="1290" t="s">
        <v>37</v>
      </c>
      <c r="D105" s="1291"/>
      <c r="E105" s="1291"/>
      <c r="F105" s="1291"/>
      <c r="G105" s="1291"/>
      <c r="H105" s="1291"/>
      <c r="I105" s="1291"/>
      <c r="J105" s="1292"/>
      <c r="K105" s="1231" t="s">
        <v>10</v>
      </c>
      <c r="L105" s="1231" t="s">
        <v>12</v>
      </c>
      <c r="M105" s="1238" t="s">
        <v>13</v>
      </c>
      <c r="N105" s="1238" t="s">
        <v>1192</v>
      </c>
      <c r="O105" s="1238" t="s">
        <v>43</v>
      </c>
      <c r="P105" s="1007">
        <f>P771</f>
        <v>0</v>
      </c>
      <c r="Q105" s="958">
        <v>0</v>
      </c>
      <c r="R105" s="958">
        <v>0</v>
      </c>
      <c r="S105" s="959" t="s">
        <v>10</v>
      </c>
      <c r="T105" s="148"/>
      <c r="U105" s="149">
        <f t="shared" si="16"/>
        <v>0</v>
      </c>
      <c r="V105" s="148"/>
      <c r="W105" s="149">
        <f t="shared" si="17"/>
        <v>0</v>
      </c>
      <c r="X105" s="148"/>
      <c r="Y105" s="149">
        <f t="shared" si="18"/>
        <v>0</v>
      </c>
    </row>
    <row r="106" spans="1:25" s="150" customFormat="1" ht="91.5" hidden="1" customHeight="1">
      <c r="A106" s="1008" t="s">
        <v>1193</v>
      </c>
      <c r="B106" s="995"/>
      <c r="C106" s="1290" t="s">
        <v>37</v>
      </c>
      <c r="D106" s="1291"/>
      <c r="E106" s="1291"/>
      <c r="F106" s="1291"/>
      <c r="G106" s="1291"/>
      <c r="H106" s="1291"/>
      <c r="I106" s="1291"/>
      <c r="J106" s="1292"/>
      <c r="K106" s="1231" t="s">
        <v>10</v>
      </c>
      <c r="L106" s="1231" t="s">
        <v>12</v>
      </c>
      <c r="M106" s="1238" t="s">
        <v>13</v>
      </c>
      <c r="N106" s="1238" t="s">
        <v>1194</v>
      </c>
      <c r="O106" s="1238" t="s">
        <v>43</v>
      </c>
      <c r="P106" s="1007">
        <f>P772</f>
        <v>0</v>
      </c>
      <c r="Q106" s="958">
        <v>0</v>
      </c>
      <c r="R106" s="958">
        <v>0</v>
      </c>
      <c r="S106" s="959" t="s">
        <v>10</v>
      </c>
      <c r="T106" s="148"/>
      <c r="U106" s="149">
        <f t="shared" si="16"/>
        <v>0</v>
      </c>
      <c r="V106" s="148"/>
      <c r="W106" s="149">
        <f t="shared" si="17"/>
        <v>0</v>
      </c>
      <c r="X106" s="148"/>
      <c r="Y106" s="149">
        <f t="shared" si="18"/>
        <v>0</v>
      </c>
    </row>
    <row r="107" spans="1:25" s="150" customFormat="1" ht="45.75" customHeight="1">
      <c r="A107" s="1008" t="s">
        <v>41</v>
      </c>
      <c r="B107" s="995"/>
      <c r="C107" s="1290" t="s">
        <v>37</v>
      </c>
      <c r="D107" s="1291"/>
      <c r="E107" s="1291"/>
      <c r="F107" s="1291"/>
      <c r="G107" s="1291"/>
      <c r="H107" s="1291"/>
      <c r="I107" s="1291"/>
      <c r="J107" s="1292"/>
      <c r="K107" s="1231" t="s">
        <v>10</v>
      </c>
      <c r="L107" s="1231" t="s">
        <v>12</v>
      </c>
      <c r="M107" s="1238" t="s">
        <v>13</v>
      </c>
      <c r="N107" s="1238" t="s">
        <v>42</v>
      </c>
      <c r="O107" s="1238" t="s">
        <v>40</v>
      </c>
      <c r="P107" s="1007">
        <f>P415+P474+P498+P548+P579+P608+P632+P672+P691+P715+P738+P750</f>
        <v>250000</v>
      </c>
      <c r="Q107" s="958">
        <f>Q415+Q474+Q498+Q548+Q579+Q608+Q632+Q672+Q691+Q715+Q738+Q750</f>
        <v>0</v>
      </c>
      <c r="R107" s="958">
        <f>R415+R474+R498+R548+R579+R608+R632+R672+R691+R715+R738+R750</f>
        <v>0</v>
      </c>
      <c r="S107" s="959" t="s">
        <v>10</v>
      </c>
      <c r="T107" s="148">
        <v>250000</v>
      </c>
      <c r="U107" s="149">
        <f t="shared" si="16"/>
        <v>0</v>
      </c>
      <c r="V107" s="148"/>
      <c r="W107" s="149">
        <f t="shared" si="17"/>
        <v>0</v>
      </c>
      <c r="X107" s="148"/>
      <c r="Y107" s="149">
        <f t="shared" si="18"/>
        <v>0</v>
      </c>
    </row>
    <row r="108" spans="1:25" s="150" customFormat="1" ht="93.75" customHeight="1">
      <c r="A108" s="952" t="s">
        <v>38</v>
      </c>
      <c r="B108" s="953"/>
      <c r="C108" s="1290" t="s">
        <v>37</v>
      </c>
      <c r="D108" s="1291"/>
      <c r="E108" s="1291"/>
      <c r="F108" s="1291"/>
      <c r="G108" s="1291"/>
      <c r="H108" s="1291"/>
      <c r="I108" s="1291"/>
      <c r="J108" s="1292"/>
      <c r="K108" s="956" t="s">
        <v>10</v>
      </c>
      <c r="L108" s="956" t="s">
        <v>12</v>
      </c>
      <c r="M108" s="957" t="s">
        <v>13</v>
      </c>
      <c r="N108" s="957" t="s">
        <v>39</v>
      </c>
      <c r="O108" s="957" t="s">
        <v>40</v>
      </c>
      <c r="P108" s="958">
        <f>P228+P310</f>
        <v>457959.5</v>
      </c>
      <c r="Q108" s="958">
        <f>Q228+Q310</f>
        <v>440626</v>
      </c>
      <c r="R108" s="958">
        <f>R228+R310</f>
        <v>452426</v>
      </c>
      <c r="S108" s="959" t="s">
        <v>10</v>
      </c>
      <c r="T108" s="148">
        <v>457959.5</v>
      </c>
      <c r="U108" s="149">
        <f t="shared" si="16"/>
        <v>0</v>
      </c>
      <c r="V108" s="148">
        <v>440626</v>
      </c>
      <c r="W108" s="149">
        <f t="shared" si="17"/>
        <v>0</v>
      </c>
      <c r="X108" s="148">
        <v>452426</v>
      </c>
      <c r="Y108" s="149">
        <f t="shared" si="18"/>
        <v>0</v>
      </c>
    </row>
    <row r="109" spans="1:25" s="150" customFormat="1" ht="96" customHeight="1">
      <c r="A109" s="952" t="s">
        <v>822</v>
      </c>
      <c r="B109" s="953"/>
      <c r="C109" s="1290" t="s">
        <v>37</v>
      </c>
      <c r="D109" s="1291"/>
      <c r="E109" s="1291"/>
      <c r="F109" s="1291"/>
      <c r="G109" s="1291"/>
      <c r="H109" s="1291"/>
      <c r="I109" s="1291"/>
      <c r="J109" s="1292"/>
      <c r="K109" s="956" t="s">
        <v>10</v>
      </c>
      <c r="L109" s="956" t="s">
        <v>12</v>
      </c>
      <c r="M109" s="957" t="s">
        <v>13</v>
      </c>
      <c r="N109" s="957" t="s">
        <v>692</v>
      </c>
      <c r="O109" s="957" t="s">
        <v>43</v>
      </c>
      <c r="P109" s="958">
        <f>P499+P648</f>
        <v>166600</v>
      </c>
      <c r="Q109" s="958">
        <f>Q499+Q648</f>
        <v>166600</v>
      </c>
      <c r="R109" s="958">
        <f>R499+R648</f>
        <v>166600</v>
      </c>
      <c r="S109" s="959" t="s">
        <v>10</v>
      </c>
      <c r="T109" s="148">
        <v>166600</v>
      </c>
      <c r="U109" s="149">
        <f t="shared" si="16"/>
        <v>0</v>
      </c>
      <c r="V109" s="148">
        <v>166600</v>
      </c>
      <c r="W109" s="149">
        <f t="shared" si="17"/>
        <v>0</v>
      </c>
      <c r="X109" s="148">
        <v>166600</v>
      </c>
      <c r="Y109" s="149">
        <f t="shared" si="18"/>
        <v>0</v>
      </c>
    </row>
    <row r="110" spans="1:25" s="150" customFormat="1" ht="91.5" hidden="1" customHeight="1">
      <c r="A110" s="952" t="s">
        <v>677</v>
      </c>
      <c r="B110" s="953"/>
      <c r="C110" s="1290" t="s">
        <v>37</v>
      </c>
      <c r="D110" s="1291"/>
      <c r="E110" s="1291"/>
      <c r="F110" s="1291"/>
      <c r="G110" s="1291"/>
      <c r="H110" s="1291"/>
      <c r="I110" s="1291"/>
      <c r="J110" s="1292"/>
      <c r="K110" s="956" t="s">
        <v>10</v>
      </c>
      <c r="L110" s="956" t="s">
        <v>12</v>
      </c>
      <c r="M110" s="957" t="s">
        <v>13</v>
      </c>
      <c r="N110" s="957" t="s">
        <v>693</v>
      </c>
      <c r="O110" s="957" t="s">
        <v>43</v>
      </c>
      <c r="P110" s="958">
        <f>P649</f>
        <v>0</v>
      </c>
      <c r="Q110" s="958">
        <f t="shared" ref="Q110:R110" si="28">Q649</f>
        <v>0</v>
      </c>
      <c r="R110" s="958">
        <f t="shared" si="28"/>
        <v>0</v>
      </c>
      <c r="S110" s="959" t="s">
        <v>10</v>
      </c>
      <c r="T110" s="148"/>
      <c r="U110" s="149">
        <f t="shared" si="16"/>
        <v>0</v>
      </c>
      <c r="V110" s="148"/>
      <c r="W110" s="149">
        <f t="shared" si="17"/>
        <v>0</v>
      </c>
      <c r="X110" s="148"/>
      <c r="Y110" s="149">
        <f t="shared" si="18"/>
        <v>0</v>
      </c>
    </row>
    <row r="111" spans="1:25" s="150" customFormat="1" ht="41.25" customHeight="1">
      <c r="A111" s="952" t="s">
        <v>695</v>
      </c>
      <c r="B111" s="953"/>
      <c r="C111" s="1290" t="s">
        <v>37</v>
      </c>
      <c r="D111" s="1291"/>
      <c r="E111" s="1291"/>
      <c r="F111" s="1291"/>
      <c r="G111" s="1291"/>
      <c r="H111" s="1291"/>
      <c r="I111" s="1291"/>
      <c r="J111" s="1292"/>
      <c r="K111" s="956" t="s">
        <v>10</v>
      </c>
      <c r="L111" s="956" t="s">
        <v>12</v>
      </c>
      <c r="M111" s="957" t="s">
        <v>13</v>
      </c>
      <c r="N111" s="957" t="s">
        <v>694</v>
      </c>
      <c r="O111" s="957" t="s">
        <v>43</v>
      </c>
      <c r="P111" s="958">
        <f>P500+P650</f>
        <v>36028.130000000005</v>
      </c>
      <c r="Q111" s="958">
        <f>Q500+Q650</f>
        <v>27286.880000000001</v>
      </c>
      <c r="R111" s="958">
        <f>R500+R650</f>
        <v>27286.880000000001</v>
      </c>
      <c r="S111" s="959" t="s">
        <v>10</v>
      </c>
      <c r="T111" s="148">
        <f>27286.88+8741.25</f>
        <v>36028.130000000005</v>
      </c>
      <c r="U111" s="149">
        <f t="shared" si="16"/>
        <v>0</v>
      </c>
      <c r="V111" s="148">
        <v>27286.880000000001</v>
      </c>
      <c r="W111" s="149">
        <f t="shared" si="17"/>
        <v>0</v>
      </c>
      <c r="X111" s="148">
        <v>27286.880000000001</v>
      </c>
      <c r="Y111" s="149">
        <f t="shared" si="18"/>
        <v>0</v>
      </c>
    </row>
    <row r="112" spans="1:25" s="150" customFormat="1" ht="41.25" hidden="1" customHeight="1">
      <c r="A112" s="952" t="s">
        <v>1195</v>
      </c>
      <c r="B112" s="953"/>
      <c r="C112" s="1290" t="s">
        <v>37</v>
      </c>
      <c r="D112" s="1291"/>
      <c r="E112" s="1291"/>
      <c r="F112" s="1291"/>
      <c r="G112" s="1291"/>
      <c r="H112" s="1291"/>
      <c r="I112" s="1291"/>
      <c r="J112" s="1292"/>
      <c r="K112" s="956" t="s">
        <v>10</v>
      </c>
      <c r="L112" s="956" t="s">
        <v>12</v>
      </c>
      <c r="M112" s="957" t="s">
        <v>13</v>
      </c>
      <c r="N112" s="957" t="s">
        <v>1196</v>
      </c>
      <c r="O112" s="957" t="s">
        <v>43</v>
      </c>
      <c r="P112" s="958">
        <f>P550</f>
        <v>0</v>
      </c>
      <c r="Q112" s="958">
        <f t="shared" ref="Q112:R112" si="29">Q550</f>
        <v>0</v>
      </c>
      <c r="R112" s="958">
        <f t="shared" si="29"/>
        <v>0</v>
      </c>
      <c r="S112" s="959" t="s">
        <v>10</v>
      </c>
      <c r="T112" s="148"/>
      <c r="U112" s="149">
        <f t="shared" si="16"/>
        <v>0</v>
      </c>
      <c r="V112" s="148"/>
      <c r="W112" s="149">
        <f t="shared" si="17"/>
        <v>0</v>
      </c>
      <c r="X112" s="148"/>
      <c r="Y112" s="149">
        <f t="shared" si="18"/>
        <v>0</v>
      </c>
    </row>
    <row r="113" spans="1:31" s="150" customFormat="1" ht="42.75" hidden="1" customHeight="1">
      <c r="A113" s="952" t="s">
        <v>696</v>
      </c>
      <c r="B113" s="953"/>
      <c r="C113" s="1290" t="s">
        <v>37</v>
      </c>
      <c r="D113" s="1291"/>
      <c r="E113" s="1291"/>
      <c r="F113" s="1291"/>
      <c r="G113" s="1291"/>
      <c r="H113" s="1291"/>
      <c r="I113" s="1291"/>
      <c r="J113" s="1292"/>
      <c r="K113" s="956" t="s">
        <v>10</v>
      </c>
      <c r="L113" s="956" t="s">
        <v>12</v>
      </c>
      <c r="M113" s="957" t="s">
        <v>13</v>
      </c>
      <c r="N113" s="957" t="s">
        <v>44</v>
      </c>
      <c r="O113" s="957" t="s">
        <v>43</v>
      </c>
      <c r="P113" s="958">
        <f>P501</f>
        <v>0</v>
      </c>
      <c r="Q113" s="958">
        <f t="shared" ref="Q113:R113" si="30">Q501</f>
        <v>0</v>
      </c>
      <c r="R113" s="958">
        <f t="shared" si="30"/>
        <v>0</v>
      </c>
      <c r="S113" s="959" t="s">
        <v>10</v>
      </c>
      <c r="T113" s="148"/>
      <c r="U113" s="149">
        <f t="shared" ref="U113:U151" si="31">T113-P113</f>
        <v>0</v>
      </c>
      <c r="V113" s="148"/>
      <c r="W113" s="149">
        <f t="shared" ref="W113:W151" si="32">V113-Q113</f>
        <v>0</v>
      </c>
      <c r="X113" s="148"/>
      <c r="Y113" s="149">
        <f t="shared" ref="Y113:Y151" si="33">X113-R113</f>
        <v>0</v>
      </c>
    </row>
    <row r="114" spans="1:31" s="150" customFormat="1" ht="69" hidden="1" customHeight="1">
      <c r="A114" s="952" t="s">
        <v>1197</v>
      </c>
      <c r="B114" s="953"/>
      <c r="C114" s="1290" t="s">
        <v>37</v>
      </c>
      <c r="D114" s="1291"/>
      <c r="E114" s="1291"/>
      <c r="F114" s="1291"/>
      <c r="G114" s="1291"/>
      <c r="H114" s="1291"/>
      <c r="I114" s="1291"/>
      <c r="J114" s="1292"/>
      <c r="K114" s="956" t="s">
        <v>10</v>
      </c>
      <c r="L114" s="956" t="s">
        <v>12</v>
      </c>
      <c r="M114" s="957" t="s">
        <v>13</v>
      </c>
      <c r="N114" s="957" t="s">
        <v>697</v>
      </c>
      <c r="O114" s="957" t="s">
        <v>43</v>
      </c>
      <c r="P114" s="958">
        <f>P510</f>
        <v>0</v>
      </c>
      <c r="Q114" s="958">
        <f t="shared" ref="Q114:R114" si="34">Q510</f>
        <v>0</v>
      </c>
      <c r="R114" s="958">
        <f t="shared" si="34"/>
        <v>0</v>
      </c>
      <c r="S114" s="959" t="s">
        <v>10</v>
      </c>
      <c r="T114" s="148"/>
      <c r="U114" s="149">
        <f t="shared" si="31"/>
        <v>0</v>
      </c>
      <c r="V114" s="148"/>
      <c r="W114" s="149">
        <f t="shared" si="32"/>
        <v>0</v>
      </c>
      <c r="X114" s="148"/>
      <c r="Y114" s="149">
        <f t="shared" si="33"/>
        <v>0</v>
      </c>
    </row>
    <row r="115" spans="1:31" s="150" customFormat="1" ht="55.5" customHeight="1">
      <c r="A115" s="952" t="s">
        <v>821</v>
      </c>
      <c r="B115" s="953"/>
      <c r="C115" s="1290" t="s">
        <v>37</v>
      </c>
      <c r="D115" s="1291"/>
      <c r="E115" s="1291"/>
      <c r="F115" s="1291"/>
      <c r="G115" s="1291"/>
      <c r="H115" s="1291"/>
      <c r="I115" s="1291"/>
      <c r="J115" s="1292"/>
      <c r="K115" s="956" t="s">
        <v>10</v>
      </c>
      <c r="L115" s="956" t="s">
        <v>12</v>
      </c>
      <c r="M115" s="957" t="s">
        <v>13</v>
      </c>
      <c r="N115" s="957" t="s">
        <v>808</v>
      </c>
      <c r="O115" s="957" t="s">
        <v>43</v>
      </c>
      <c r="P115" s="958">
        <f>P503</f>
        <v>1927200</v>
      </c>
      <c r="Q115" s="958">
        <f t="shared" ref="Q115:R115" si="35">Q503</f>
        <v>1599950</v>
      </c>
      <c r="R115" s="958">
        <f t="shared" si="35"/>
        <v>1418000</v>
      </c>
      <c r="S115" s="959" t="s">
        <v>10</v>
      </c>
      <c r="T115" s="148">
        <v>1927200</v>
      </c>
      <c r="U115" s="149">
        <f t="shared" si="31"/>
        <v>0</v>
      </c>
      <c r="V115" s="148">
        <v>1599950</v>
      </c>
      <c r="W115" s="149">
        <f t="shared" si="32"/>
        <v>0</v>
      </c>
      <c r="X115" s="148">
        <v>1418000</v>
      </c>
      <c r="Y115" s="149">
        <f t="shared" si="33"/>
        <v>0</v>
      </c>
    </row>
    <row r="116" spans="1:31" s="150" customFormat="1" ht="38.25" hidden="1" customHeight="1">
      <c r="A116" s="952" t="s">
        <v>1198</v>
      </c>
      <c r="B116" s="953"/>
      <c r="C116" s="1290" t="s">
        <v>37</v>
      </c>
      <c r="D116" s="1291"/>
      <c r="E116" s="1291"/>
      <c r="F116" s="1291"/>
      <c r="G116" s="1291"/>
      <c r="H116" s="1291"/>
      <c r="I116" s="1291"/>
      <c r="J116" s="1292"/>
      <c r="K116" s="956" t="s">
        <v>10</v>
      </c>
      <c r="L116" s="956" t="s">
        <v>12</v>
      </c>
      <c r="M116" s="957" t="s">
        <v>13</v>
      </c>
      <c r="N116" s="957" t="s">
        <v>1199</v>
      </c>
      <c r="O116" s="957" t="s">
        <v>43</v>
      </c>
      <c r="P116" s="958">
        <f>P551</f>
        <v>0</v>
      </c>
      <c r="Q116" s="958">
        <f t="shared" ref="Q116:R116" si="36">Q551</f>
        <v>0</v>
      </c>
      <c r="R116" s="958">
        <f t="shared" si="36"/>
        <v>0</v>
      </c>
      <c r="S116" s="959" t="s">
        <v>10</v>
      </c>
      <c r="T116" s="148"/>
      <c r="U116" s="149">
        <f t="shared" si="31"/>
        <v>0</v>
      </c>
      <c r="V116" s="148"/>
      <c r="W116" s="149">
        <f t="shared" si="32"/>
        <v>0</v>
      </c>
      <c r="X116" s="148"/>
      <c r="Y116" s="149">
        <f t="shared" si="33"/>
        <v>0</v>
      </c>
    </row>
    <row r="117" spans="1:31" s="150" customFormat="1" ht="73.5" hidden="1" customHeight="1">
      <c r="A117" s="952" t="s">
        <v>1200</v>
      </c>
      <c r="B117" s="953"/>
      <c r="C117" s="1290" t="s">
        <v>37</v>
      </c>
      <c r="D117" s="1291"/>
      <c r="E117" s="1291"/>
      <c r="F117" s="1291"/>
      <c r="G117" s="1291"/>
      <c r="H117" s="1291"/>
      <c r="I117" s="1291"/>
      <c r="J117" s="1292"/>
      <c r="K117" s="956" t="s">
        <v>10</v>
      </c>
      <c r="L117" s="956" t="s">
        <v>12</v>
      </c>
      <c r="M117" s="957" t="s">
        <v>13</v>
      </c>
      <c r="N117" s="957" t="s">
        <v>1201</v>
      </c>
      <c r="O117" s="957" t="s">
        <v>43</v>
      </c>
      <c r="P117" s="958">
        <f>P511</f>
        <v>0</v>
      </c>
      <c r="Q117" s="958">
        <f t="shared" ref="Q117:R117" si="37">Q511</f>
        <v>0</v>
      </c>
      <c r="R117" s="958">
        <f t="shared" si="37"/>
        <v>0</v>
      </c>
      <c r="S117" s="959" t="s">
        <v>10</v>
      </c>
      <c r="T117" s="148"/>
      <c r="U117" s="149">
        <f t="shared" si="31"/>
        <v>0</v>
      </c>
      <c r="V117" s="148"/>
      <c r="W117" s="149">
        <f t="shared" si="32"/>
        <v>0</v>
      </c>
      <c r="X117" s="148"/>
      <c r="Y117" s="149">
        <f t="shared" si="33"/>
        <v>0</v>
      </c>
    </row>
    <row r="118" spans="1:31" s="150" customFormat="1" ht="66.75" hidden="1" customHeight="1">
      <c r="A118" s="952" t="s">
        <v>820</v>
      </c>
      <c r="B118" s="953"/>
      <c r="C118" s="1290" t="s">
        <v>37</v>
      </c>
      <c r="D118" s="1291"/>
      <c r="E118" s="1291"/>
      <c r="F118" s="1291"/>
      <c r="G118" s="1291"/>
      <c r="H118" s="1291"/>
      <c r="I118" s="1291"/>
      <c r="J118" s="1292"/>
      <c r="K118" s="956" t="s">
        <v>10</v>
      </c>
      <c r="L118" s="956" t="s">
        <v>12</v>
      </c>
      <c r="M118" s="957" t="s">
        <v>13</v>
      </c>
      <c r="N118" s="957" t="s">
        <v>797</v>
      </c>
      <c r="O118" s="957" t="s">
        <v>43</v>
      </c>
      <c r="P118" s="958">
        <f t="shared" ref="P118:R119" si="38">P581+P717</f>
        <v>0</v>
      </c>
      <c r="Q118" s="958">
        <f t="shared" si="38"/>
        <v>0</v>
      </c>
      <c r="R118" s="958">
        <f t="shared" si="38"/>
        <v>0</v>
      </c>
      <c r="S118" s="959" t="s">
        <v>10</v>
      </c>
      <c r="T118" s="148"/>
      <c r="U118" s="149">
        <f t="shared" si="31"/>
        <v>0</v>
      </c>
      <c r="V118" s="148"/>
      <c r="W118" s="149">
        <f t="shared" si="32"/>
        <v>0</v>
      </c>
      <c r="X118" s="148"/>
      <c r="Y118" s="149">
        <f t="shared" si="33"/>
        <v>0</v>
      </c>
    </row>
    <row r="119" spans="1:31" s="150" customFormat="1" ht="55.5" hidden="1" customHeight="1">
      <c r="A119" s="952" t="s">
        <v>819</v>
      </c>
      <c r="B119" s="953"/>
      <c r="C119" s="1290" t="s">
        <v>37</v>
      </c>
      <c r="D119" s="1291"/>
      <c r="E119" s="1291"/>
      <c r="F119" s="1291"/>
      <c r="G119" s="1291"/>
      <c r="H119" s="1291"/>
      <c r="I119" s="1291"/>
      <c r="J119" s="1292"/>
      <c r="K119" s="956" t="s">
        <v>10</v>
      </c>
      <c r="L119" s="956" t="s">
        <v>12</v>
      </c>
      <c r="M119" s="957" t="s">
        <v>13</v>
      </c>
      <c r="N119" s="957" t="s">
        <v>796</v>
      </c>
      <c r="O119" s="957" t="s">
        <v>43</v>
      </c>
      <c r="P119" s="958">
        <f t="shared" si="38"/>
        <v>0</v>
      </c>
      <c r="Q119" s="958">
        <f t="shared" si="38"/>
        <v>0</v>
      </c>
      <c r="R119" s="958">
        <f t="shared" si="38"/>
        <v>0</v>
      </c>
      <c r="S119" s="959" t="s">
        <v>10</v>
      </c>
      <c r="T119" s="148"/>
      <c r="U119" s="149">
        <f t="shared" si="31"/>
        <v>0</v>
      </c>
      <c r="V119" s="148"/>
      <c r="W119" s="149">
        <f t="shared" si="32"/>
        <v>0</v>
      </c>
      <c r="X119" s="148"/>
      <c r="Y119" s="149">
        <f t="shared" si="33"/>
        <v>0</v>
      </c>
    </row>
    <row r="120" spans="1:31" s="150" customFormat="1" ht="39.75" hidden="1" customHeight="1">
      <c r="A120" s="952" t="s">
        <v>1202</v>
      </c>
      <c r="B120" s="953"/>
      <c r="C120" s="1290" t="s">
        <v>37</v>
      </c>
      <c r="D120" s="1291"/>
      <c r="E120" s="1291"/>
      <c r="F120" s="1291"/>
      <c r="G120" s="1291"/>
      <c r="H120" s="1291"/>
      <c r="I120" s="1291"/>
      <c r="J120" s="1292"/>
      <c r="K120" s="956" t="s">
        <v>10</v>
      </c>
      <c r="L120" s="956" t="s">
        <v>12</v>
      </c>
      <c r="M120" s="957" t="s">
        <v>13</v>
      </c>
      <c r="N120" s="957" t="s">
        <v>1203</v>
      </c>
      <c r="O120" s="957" t="s">
        <v>43</v>
      </c>
      <c r="P120" s="958">
        <f>P552</f>
        <v>0</v>
      </c>
      <c r="Q120" s="958">
        <f t="shared" ref="Q120:R120" si="39">Q552</f>
        <v>0</v>
      </c>
      <c r="R120" s="958">
        <f t="shared" si="39"/>
        <v>0</v>
      </c>
      <c r="S120" s="959" t="s">
        <v>10</v>
      </c>
      <c r="T120" s="148"/>
      <c r="U120" s="149">
        <f t="shared" si="31"/>
        <v>0</v>
      </c>
      <c r="V120" s="148"/>
      <c r="W120" s="149">
        <f t="shared" si="32"/>
        <v>0</v>
      </c>
      <c r="X120" s="148"/>
      <c r="Y120" s="149">
        <f t="shared" si="33"/>
        <v>0</v>
      </c>
    </row>
    <row r="121" spans="1:31" s="150" customFormat="1" ht="31.5" hidden="1" customHeight="1">
      <c r="A121" s="952" t="s">
        <v>145</v>
      </c>
      <c r="B121" s="953"/>
      <c r="C121" s="1290" t="s">
        <v>37</v>
      </c>
      <c r="D121" s="1291"/>
      <c r="E121" s="1291"/>
      <c r="F121" s="1291"/>
      <c r="G121" s="1291"/>
      <c r="H121" s="1291"/>
      <c r="I121" s="1291"/>
      <c r="J121" s="1292"/>
      <c r="K121" s="956" t="s">
        <v>10</v>
      </c>
      <c r="L121" s="956" t="s">
        <v>12</v>
      </c>
      <c r="M121" s="957" t="s">
        <v>13</v>
      </c>
      <c r="N121" s="957" t="s">
        <v>45</v>
      </c>
      <c r="O121" s="957" t="s">
        <v>43</v>
      </c>
      <c r="P121" s="958">
        <f>P583</f>
        <v>0</v>
      </c>
      <c r="Q121" s="958">
        <f t="shared" ref="Q121:R121" si="40">Q583</f>
        <v>0</v>
      </c>
      <c r="R121" s="958">
        <f t="shared" si="40"/>
        <v>0</v>
      </c>
      <c r="S121" s="959" t="s">
        <v>10</v>
      </c>
      <c r="T121" s="148"/>
      <c r="U121" s="149">
        <f t="shared" si="31"/>
        <v>0</v>
      </c>
      <c r="V121" s="148"/>
      <c r="W121" s="149">
        <f t="shared" si="32"/>
        <v>0</v>
      </c>
      <c r="X121" s="148"/>
      <c r="Y121" s="149">
        <f t="shared" si="33"/>
        <v>0</v>
      </c>
    </row>
    <row r="122" spans="1:31" s="150" customFormat="1" ht="99.75" customHeight="1">
      <c r="A122" s="952" t="s">
        <v>818</v>
      </c>
      <c r="B122" s="953"/>
      <c r="C122" s="1290" t="s">
        <v>37</v>
      </c>
      <c r="D122" s="1291"/>
      <c r="E122" s="1291"/>
      <c r="F122" s="1291"/>
      <c r="G122" s="1291"/>
      <c r="H122" s="1291"/>
      <c r="I122" s="1291"/>
      <c r="J122" s="1292"/>
      <c r="K122" s="956" t="s">
        <v>10</v>
      </c>
      <c r="L122" s="956" t="s">
        <v>12</v>
      </c>
      <c r="M122" s="957" t="s">
        <v>13</v>
      </c>
      <c r="N122" s="957" t="s">
        <v>800</v>
      </c>
      <c r="O122" s="957" t="s">
        <v>43</v>
      </c>
      <c r="P122" s="958">
        <f>P504+P651</f>
        <v>313640</v>
      </c>
      <c r="Q122" s="958">
        <f>Q504+Q651</f>
        <v>0</v>
      </c>
      <c r="R122" s="958">
        <f>R504+R651</f>
        <v>0</v>
      </c>
      <c r="S122" s="959" t="s">
        <v>10</v>
      </c>
      <c r="T122" s="148">
        <v>313640</v>
      </c>
      <c r="U122" s="149">
        <f t="shared" si="31"/>
        <v>0</v>
      </c>
      <c r="V122" s="148"/>
      <c r="W122" s="149">
        <f t="shared" si="32"/>
        <v>0</v>
      </c>
      <c r="X122" s="148"/>
      <c r="Y122" s="149">
        <f t="shared" si="33"/>
        <v>0</v>
      </c>
    </row>
    <row r="123" spans="1:31" s="150" customFormat="1" ht="66" hidden="1" customHeight="1">
      <c r="A123" s="952" t="s">
        <v>1204</v>
      </c>
      <c r="B123" s="953"/>
      <c r="C123" s="1290" t="s">
        <v>37</v>
      </c>
      <c r="D123" s="1291"/>
      <c r="E123" s="1291"/>
      <c r="F123" s="1291"/>
      <c r="G123" s="1291"/>
      <c r="H123" s="1291"/>
      <c r="I123" s="1291"/>
      <c r="J123" s="1292"/>
      <c r="K123" s="956" t="s">
        <v>10</v>
      </c>
      <c r="L123" s="956" t="s">
        <v>12</v>
      </c>
      <c r="M123" s="957" t="s">
        <v>13</v>
      </c>
      <c r="N123" s="957" t="s">
        <v>1205</v>
      </c>
      <c r="O123" s="957" t="s">
        <v>43</v>
      </c>
      <c r="P123" s="958">
        <f>P512</f>
        <v>0</v>
      </c>
      <c r="Q123" s="958">
        <f t="shared" ref="Q123:R123" si="41">Q512</f>
        <v>0</v>
      </c>
      <c r="R123" s="958">
        <f t="shared" si="41"/>
        <v>0</v>
      </c>
      <c r="S123" s="959" t="s">
        <v>10</v>
      </c>
      <c r="T123" s="148"/>
      <c r="U123" s="149">
        <f t="shared" si="31"/>
        <v>0</v>
      </c>
      <c r="V123" s="148"/>
      <c r="W123" s="149">
        <f t="shared" si="32"/>
        <v>0</v>
      </c>
      <c r="X123" s="148"/>
      <c r="Y123" s="149">
        <f t="shared" si="33"/>
        <v>0</v>
      </c>
    </row>
    <row r="124" spans="1:31" s="150" customFormat="1" ht="33.75" hidden="1" customHeight="1">
      <c r="A124" s="952" t="s">
        <v>1206</v>
      </c>
      <c r="B124" s="953"/>
      <c r="C124" s="1290" t="s">
        <v>37</v>
      </c>
      <c r="D124" s="1291"/>
      <c r="E124" s="1291"/>
      <c r="F124" s="1291"/>
      <c r="G124" s="1291"/>
      <c r="H124" s="1291"/>
      <c r="I124" s="1291"/>
      <c r="J124" s="1292"/>
      <c r="K124" s="956" t="s">
        <v>10</v>
      </c>
      <c r="L124" s="956" t="s">
        <v>12</v>
      </c>
      <c r="M124" s="957" t="s">
        <v>13</v>
      </c>
      <c r="N124" s="957" t="s">
        <v>698</v>
      </c>
      <c r="O124" s="957" t="s">
        <v>43</v>
      </c>
      <c r="P124" s="958">
        <f>P553</f>
        <v>0</v>
      </c>
      <c r="Q124" s="958">
        <f t="shared" ref="Q124:R124" si="42">Q553</f>
        <v>0</v>
      </c>
      <c r="R124" s="958">
        <f t="shared" si="42"/>
        <v>0</v>
      </c>
      <c r="S124" s="959" t="s">
        <v>10</v>
      </c>
      <c r="T124" s="148"/>
      <c r="U124" s="149">
        <f t="shared" si="31"/>
        <v>0</v>
      </c>
      <c r="V124" s="148"/>
      <c r="W124" s="149">
        <f t="shared" si="32"/>
        <v>0</v>
      </c>
      <c r="X124" s="148"/>
      <c r="Y124" s="149">
        <f t="shared" si="33"/>
        <v>0</v>
      </c>
      <c r="Z124" s="151"/>
      <c r="AA124" s="151"/>
      <c r="AB124" s="151"/>
      <c r="AC124" s="151"/>
      <c r="AD124" s="151"/>
      <c r="AE124" s="151"/>
    </row>
    <row r="125" spans="1:31" s="150" customFormat="1" ht="73.5" customHeight="1">
      <c r="A125" s="952" t="s">
        <v>1110</v>
      </c>
      <c r="B125" s="953"/>
      <c r="C125" s="1290" t="s">
        <v>37</v>
      </c>
      <c r="D125" s="1291"/>
      <c r="E125" s="1291"/>
      <c r="F125" s="1291"/>
      <c r="G125" s="1291"/>
      <c r="H125" s="1291"/>
      <c r="I125" s="1291"/>
      <c r="J125" s="1292"/>
      <c r="K125" s="956" t="s">
        <v>10</v>
      </c>
      <c r="L125" s="956" t="s">
        <v>12</v>
      </c>
      <c r="M125" s="957" t="s">
        <v>13</v>
      </c>
      <c r="N125" s="957" t="s">
        <v>1109</v>
      </c>
      <c r="O125" s="957" t="s">
        <v>43</v>
      </c>
      <c r="P125" s="1243">
        <f>P416+P475+P508+P549+P585+P692+P720</f>
        <v>708523</v>
      </c>
      <c r="Q125" s="958">
        <f>Q416+Q508+Q549+Q585</f>
        <v>0</v>
      </c>
      <c r="R125" s="958">
        <f>R416+R508+R549+R585</f>
        <v>0</v>
      </c>
      <c r="S125" s="959" t="s">
        <v>10</v>
      </c>
      <c r="T125" s="148">
        <v>708523</v>
      </c>
      <c r="U125" s="149">
        <f t="shared" ref="U125" si="43">T125-P125</f>
        <v>0</v>
      </c>
      <c r="V125" s="148"/>
      <c r="W125" s="149">
        <f t="shared" ref="W125" si="44">V125-Q125</f>
        <v>0</v>
      </c>
      <c r="X125" s="148"/>
      <c r="Y125" s="149">
        <f t="shared" ref="Y125" si="45">X125-R125</f>
        <v>0</v>
      </c>
      <c r="Z125" s="151"/>
      <c r="AA125" s="151"/>
      <c r="AB125" s="151"/>
      <c r="AC125" s="151"/>
      <c r="AD125" s="151"/>
      <c r="AE125" s="151"/>
    </row>
    <row r="126" spans="1:31" s="150" customFormat="1" ht="73.5" hidden="1" customHeight="1">
      <c r="A126" s="952" t="s">
        <v>1116</v>
      </c>
      <c r="B126" s="953"/>
      <c r="C126" s="1290" t="s">
        <v>37</v>
      </c>
      <c r="D126" s="1291"/>
      <c r="E126" s="1291"/>
      <c r="F126" s="1291"/>
      <c r="G126" s="1291"/>
      <c r="H126" s="1291"/>
      <c r="I126" s="1291"/>
      <c r="J126" s="1292"/>
      <c r="K126" s="956" t="s">
        <v>10</v>
      </c>
      <c r="L126" s="956" t="s">
        <v>12</v>
      </c>
      <c r="M126" s="957" t="s">
        <v>13</v>
      </c>
      <c r="N126" s="957" t="s">
        <v>1117</v>
      </c>
      <c r="O126" s="957" t="s">
        <v>43</v>
      </c>
      <c r="P126" s="958">
        <f>P586</f>
        <v>0</v>
      </c>
      <c r="Q126" s="958">
        <f t="shared" ref="Q126:R126" si="46">Q586</f>
        <v>0</v>
      </c>
      <c r="R126" s="958">
        <f t="shared" si="46"/>
        <v>0</v>
      </c>
      <c r="S126" s="959" t="s">
        <v>10</v>
      </c>
      <c r="T126" s="148"/>
      <c r="U126" s="149">
        <f t="shared" ref="U126" si="47">T126-P126</f>
        <v>0</v>
      </c>
      <c r="V126" s="148"/>
      <c r="W126" s="149">
        <f t="shared" ref="W126" si="48">V126-Q126</f>
        <v>0</v>
      </c>
      <c r="X126" s="148"/>
      <c r="Y126" s="149">
        <f t="shared" ref="Y126" si="49">X126-R126</f>
        <v>0</v>
      </c>
      <c r="Z126" s="151"/>
      <c r="AA126" s="151"/>
      <c r="AB126" s="151"/>
      <c r="AC126" s="151"/>
      <c r="AD126" s="151"/>
      <c r="AE126" s="151"/>
    </row>
    <row r="127" spans="1:31" s="150" customFormat="1" ht="140.25" hidden="1" customHeight="1">
      <c r="A127" s="986" t="s">
        <v>1150</v>
      </c>
      <c r="B127" s="953"/>
      <c r="C127" s="1290" t="s">
        <v>37</v>
      </c>
      <c r="D127" s="1291"/>
      <c r="E127" s="1291"/>
      <c r="F127" s="1291"/>
      <c r="G127" s="1291"/>
      <c r="H127" s="1291"/>
      <c r="I127" s="1291"/>
      <c r="J127" s="1292"/>
      <c r="K127" s="956" t="s">
        <v>10</v>
      </c>
      <c r="L127" s="956" t="s">
        <v>12</v>
      </c>
      <c r="M127" s="957" t="s">
        <v>13</v>
      </c>
      <c r="N127" s="957" t="s">
        <v>1115</v>
      </c>
      <c r="O127" s="957" t="s">
        <v>43</v>
      </c>
      <c r="P127" s="958">
        <f>P509</f>
        <v>0</v>
      </c>
      <c r="Q127" s="958">
        <f t="shared" ref="Q127:R127" si="50">Q509</f>
        <v>0</v>
      </c>
      <c r="R127" s="958">
        <f t="shared" si="50"/>
        <v>0</v>
      </c>
      <c r="S127" s="959" t="s">
        <v>10</v>
      </c>
      <c r="T127" s="148"/>
      <c r="U127" s="149">
        <f t="shared" ref="U127" si="51">T127-P127</f>
        <v>0</v>
      </c>
      <c r="V127" s="148"/>
      <c r="W127" s="149">
        <f t="shared" ref="W127" si="52">V127-Q127</f>
        <v>0</v>
      </c>
      <c r="X127" s="148"/>
      <c r="Y127" s="149">
        <f t="shared" ref="Y127" si="53">X127-R127</f>
        <v>0</v>
      </c>
      <c r="Z127" s="151"/>
      <c r="AA127" s="151"/>
      <c r="AB127" s="151"/>
      <c r="AC127" s="151"/>
      <c r="AD127" s="151"/>
      <c r="AE127" s="151"/>
    </row>
    <row r="128" spans="1:31" s="150" customFormat="1" ht="96.75" customHeight="1">
      <c r="A128" s="952" t="s">
        <v>678</v>
      </c>
      <c r="B128" s="953"/>
      <c r="C128" s="1290" t="s">
        <v>37</v>
      </c>
      <c r="D128" s="1291"/>
      <c r="E128" s="1291"/>
      <c r="F128" s="1291"/>
      <c r="G128" s="1291"/>
      <c r="H128" s="1291"/>
      <c r="I128" s="1291"/>
      <c r="J128" s="1292"/>
      <c r="K128" s="956" t="s">
        <v>10</v>
      </c>
      <c r="L128" s="956" t="s">
        <v>12</v>
      </c>
      <c r="M128" s="957" t="s">
        <v>13</v>
      </c>
      <c r="N128" s="957" t="s">
        <v>699</v>
      </c>
      <c r="O128" s="957" t="s">
        <v>43</v>
      </c>
      <c r="P128" s="958">
        <f>P505+P652</f>
        <v>55938.19</v>
      </c>
      <c r="Q128" s="958">
        <f>Q505+Q652</f>
        <v>53250.02</v>
      </c>
      <c r="R128" s="958">
        <f>R505+R652</f>
        <v>54662.64</v>
      </c>
      <c r="S128" s="959" t="s">
        <v>10</v>
      </c>
      <c r="T128" s="148">
        <v>55938.19</v>
      </c>
      <c r="U128" s="149">
        <f t="shared" si="31"/>
        <v>0</v>
      </c>
      <c r="V128" s="148">
        <v>53250.02</v>
      </c>
      <c r="W128" s="149">
        <f t="shared" si="32"/>
        <v>0</v>
      </c>
      <c r="X128" s="148">
        <v>54662.64</v>
      </c>
      <c r="Y128" s="149">
        <f t="shared" si="33"/>
        <v>0</v>
      </c>
      <c r="Z128" s="151"/>
      <c r="AA128" s="151"/>
      <c r="AB128" s="151"/>
      <c r="AC128" s="151"/>
      <c r="AD128" s="151"/>
      <c r="AE128" s="151"/>
    </row>
    <row r="129" spans="1:31" s="150" customFormat="1" ht="131.25" hidden="1" customHeight="1">
      <c r="A129" s="952" t="s">
        <v>817</v>
      </c>
      <c r="B129" s="953"/>
      <c r="C129" s="1290" t="s">
        <v>37</v>
      </c>
      <c r="D129" s="1291"/>
      <c r="E129" s="1291"/>
      <c r="F129" s="1291"/>
      <c r="G129" s="1291"/>
      <c r="H129" s="1291"/>
      <c r="I129" s="1291"/>
      <c r="J129" s="1292"/>
      <c r="K129" s="956" t="s">
        <v>10</v>
      </c>
      <c r="L129" s="956" t="s">
        <v>12</v>
      </c>
      <c r="M129" s="957" t="s">
        <v>13</v>
      </c>
      <c r="N129" s="957" t="s">
        <v>807</v>
      </c>
      <c r="O129" s="957" t="s">
        <v>43</v>
      </c>
      <c r="P129" s="958">
        <f>P296+P506</f>
        <v>0</v>
      </c>
      <c r="Q129" s="958">
        <f>Q296+Q506</f>
        <v>0</v>
      </c>
      <c r="R129" s="958">
        <f>R296+R506</f>
        <v>0</v>
      </c>
      <c r="S129" s="959" t="s">
        <v>10</v>
      </c>
      <c r="T129" s="148"/>
      <c r="U129" s="149">
        <f t="shared" si="31"/>
        <v>0</v>
      </c>
      <c r="V129" s="148"/>
      <c r="W129" s="149">
        <f t="shared" si="32"/>
        <v>0</v>
      </c>
      <c r="X129" s="148"/>
      <c r="Y129" s="149">
        <f t="shared" si="33"/>
        <v>0</v>
      </c>
      <c r="Z129" s="151"/>
      <c r="AA129" s="151"/>
      <c r="AB129" s="151"/>
      <c r="AC129" s="151"/>
      <c r="AD129" s="151"/>
      <c r="AE129" s="151"/>
    </row>
    <row r="130" spans="1:31" s="150" customFormat="1" ht="39.75" customHeight="1">
      <c r="A130" s="952" t="s">
        <v>679</v>
      </c>
      <c r="B130" s="953"/>
      <c r="C130" s="1290" t="s">
        <v>37</v>
      </c>
      <c r="D130" s="1291"/>
      <c r="E130" s="1291"/>
      <c r="F130" s="1291"/>
      <c r="G130" s="1291"/>
      <c r="H130" s="1291"/>
      <c r="I130" s="1291"/>
      <c r="J130" s="1292"/>
      <c r="K130" s="956" t="s">
        <v>10</v>
      </c>
      <c r="L130" s="956" t="s">
        <v>12</v>
      </c>
      <c r="M130" s="957" t="s">
        <v>13</v>
      </c>
      <c r="N130" s="957" t="s">
        <v>971</v>
      </c>
      <c r="O130" s="957" t="s">
        <v>43</v>
      </c>
      <c r="P130" s="958">
        <f>P507</f>
        <v>12912.4</v>
      </c>
      <c r="Q130" s="958">
        <f t="shared" ref="Q130:R130" si="54">Q507</f>
        <v>7004.68</v>
      </c>
      <c r="R130" s="958">
        <f t="shared" si="54"/>
        <v>7004.68</v>
      </c>
      <c r="S130" s="959" t="s">
        <v>10</v>
      </c>
      <c r="T130" s="148">
        <f>13834.72-922.32</f>
        <v>12912.4</v>
      </c>
      <c r="U130" s="149">
        <f t="shared" si="31"/>
        <v>0</v>
      </c>
      <c r="V130" s="148">
        <v>7004.68</v>
      </c>
      <c r="W130" s="149">
        <f t="shared" si="32"/>
        <v>0</v>
      </c>
      <c r="X130" s="148">
        <v>7004.68</v>
      </c>
      <c r="Y130" s="149">
        <f t="shared" si="33"/>
        <v>0</v>
      </c>
      <c r="Z130" s="151"/>
      <c r="AA130" s="151"/>
      <c r="AB130" s="151"/>
      <c r="AC130" s="151"/>
      <c r="AD130" s="151"/>
      <c r="AE130" s="151"/>
    </row>
    <row r="131" spans="1:31" s="150" customFormat="1" ht="96.75" customHeight="1">
      <c r="A131" s="952" t="s">
        <v>1151</v>
      </c>
      <c r="B131" s="953"/>
      <c r="C131" s="1290" t="s">
        <v>37</v>
      </c>
      <c r="D131" s="1291"/>
      <c r="E131" s="1291"/>
      <c r="F131" s="1291"/>
      <c r="G131" s="1291"/>
      <c r="H131" s="1291"/>
      <c r="I131" s="1291"/>
      <c r="J131" s="1292"/>
      <c r="K131" s="956" t="s">
        <v>10</v>
      </c>
      <c r="L131" s="956" t="s">
        <v>12</v>
      </c>
      <c r="M131" s="957" t="s">
        <v>13</v>
      </c>
      <c r="N131" s="957" t="s">
        <v>1127</v>
      </c>
      <c r="O131" s="957" t="s">
        <v>43</v>
      </c>
      <c r="P131" s="958">
        <f>P298+P525</f>
        <v>155116.5</v>
      </c>
      <c r="Q131" s="958">
        <f>Q298+Q525</f>
        <v>146419.38</v>
      </c>
      <c r="R131" s="958">
        <f>R298+R525</f>
        <v>145531.13999999998</v>
      </c>
      <c r="S131" s="959" t="s">
        <v>10</v>
      </c>
      <c r="T131" s="148">
        <v>155116.5</v>
      </c>
      <c r="U131" s="149">
        <f t="shared" si="31"/>
        <v>0</v>
      </c>
      <c r="V131" s="148">
        <v>146419.38</v>
      </c>
      <c r="W131" s="149">
        <f t="shared" si="32"/>
        <v>0</v>
      </c>
      <c r="X131" s="148">
        <v>145531.14000000001</v>
      </c>
      <c r="Y131" s="149">
        <f t="shared" si="33"/>
        <v>0</v>
      </c>
      <c r="Z131" s="151"/>
      <c r="AA131" s="151"/>
      <c r="AB131" s="151"/>
      <c r="AC131" s="151"/>
      <c r="AD131" s="151"/>
      <c r="AE131" s="151"/>
    </row>
    <row r="132" spans="1:31" s="150" customFormat="1" ht="65.25" hidden="1" customHeight="1">
      <c r="A132" s="952" t="s">
        <v>1207</v>
      </c>
      <c r="B132" s="953"/>
      <c r="C132" s="1290" t="s">
        <v>37</v>
      </c>
      <c r="D132" s="1291"/>
      <c r="E132" s="1291"/>
      <c r="F132" s="1291"/>
      <c r="G132" s="1291"/>
      <c r="H132" s="1291"/>
      <c r="I132" s="1291"/>
      <c r="J132" s="1292"/>
      <c r="K132" s="956" t="s">
        <v>10</v>
      </c>
      <c r="L132" s="956" t="s">
        <v>12</v>
      </c>
      <c r="M132" s="957" t="s">
        <v>13</v>
      </c>
      <c r="N132" s="957" t="s">
        <v>1208</v>
      </c>
      <c r="O132" s="957" t="s">
        <v>43</v>
      </c>
      <c r="P132" s="958">
        <f>P513</f>
        <v>0</v>
      </c>
      <c r="Q132" s="958">
        <f t="shared" ref="Q132:R132" si="55">Q513</f>
        <v>0</v>
      </c>
      <c r="R132" s="958">
        <f t="shared" si="55"/>
        <v>0</v>
      </c>
      <c r="S132" s="959" t="s">
        <v>10</v>
      </c>
      <c r="T132" s="148"/>
      <c r="U132" s="149">
        <f t="shared" si="31"/>
        <v>0</v>
      </c>
      <c r="V132" s="148"/>
      <c r="W132" s="149">
        <f t="shared" si="32"/>
        <v>0</v>
      </c>
      <c r="X132" s="148"/>
      <c r="Y132" s="149">
        <f t="shared" si="33"/>
        <v>0</v>
      </c>
      <c r="Z132" s="151"/>
      <c r="AA132" s="151"/>
      <c r="AB132" s="151"/>
      <c r="AC132" s="151"/>
      <c r="AD132" s="151"/>
      <c r="AE132" s="151"/>
    </row>
    <row r="133" spans="1:31" s="150" customFormat="1" ht="51" hidden="1" customHeight="1">
      <c r="A133" s="952" t="s">
        <v>1209</v>
      </c>
      <c r="B133" s="953"/>
      <c r="C133" s="1290" t="s">
        <v>37</v>
      </c>
      <c r="D133" s="1291"/>
      <c r="E133" s="1291"/>
      <c r="F133" s="1291"/>
      <c r="G133" s="1291"/>
      <c r="H133" s="1291"/>
      <c r="I133" s="1291"/>
      <c r="J133" s="1292"/>
      <c r="K133" s="956" t="s">
        <v>10</v>
      </c>
      <c r="L133" s="956" t="s">
        <v>12</v>
      </c>
      <c r="M133" s="957" t="s">
        <v>13</v>
      </c>
      <c r="N133" s="957" t="s">
        <v>1210</v>
      </c>
      <c r="O133" s="957" t="s">
        <v>43</v>
      </c>
      <c r="P133" s="958">
        <f>P554</f>
        <v>0</v>
      </c>
      <c r="Q133" s="958">
        <f t="shared" ref="Q133:R133" si="56">Q554</f>
        <v>0</v>
      </c>
      <c r="R133" s="958">
        <f t="shared" si="56"/>
        <v>0</v>
      </c>
      <c r="S133" s="959" t="s">
        <v>10</v>
      </c>
      <c r="T133" s="148"/>
      <c r="U133" s="149">
        <f t="shared" si="31"/>
        <v>0</v>
      </c>
      <c r="V133" s="148"/>
      <c r="W133" s="149">
        <f t="shared" si="32"/>
        <v>0</v>
      </c>
      <c r="X133" s="148"/>
      <c r="Y133" s="149">
        <f t="shared" si="33"/>
        <v>0</v>
      </c>
      <c r="Z133" s="151"/>
      <c r="AA133" s="151"/>
      <c r="AB133" s="151"/>
      <c r="AC133" s="151"/>
      <c r="AD133" s="151"/>
      <c r="AE133" s="151"/>
    </row>
    <row r="134" spans="1:31" s="150" customFormat="1" ht="63" hidden="1" customHeight="1">
      <c r="A134" s="952" t="s">
        <v>1211</v>
      </c>
      <c r="B134" s="953"/>
      <c r="C134" s="1290" t="s">
        <v>37</v>
      </c>
      <c r="D134" s="1291"/>
      <c r="E134" s="1291"/>
      <c r="F134" s="1291"/>
      <c r="G134" s="1291"/>
      <c r="H134" s="1291"/>
      <c r="I134" s="1291"/>
      <c r="J134" s="1292"/>
      <c r="K134" s="956" t="s">
        <v>10</v>
      </c>
      <c r="L134" s="956" t="s">
        <v>12</v>
      </c>
      <c r="M134" s="957" t="s">
        <v>13</v>
      </c>
      <c r="N134" s="957" t="s">
        <v>1212</v>
      </c>
      <c r="O134" s="957" t="s">
        <v>43</v>
      </c>
      <c r="P134" s="958">
        <f>P514</f>
        <v>0</v>
      </c>
      <c r="Q134" s="958">
        <f t="shared" ref="Q134:R134" si="57">Q514</f>
        <v>0</v>
      </c>
      <c r="R134" s="958">
        <f t="shared" si="57"/>
        <v>0</v>
      </c>
      <c r="S134" s="959" t="s">
        <v>10</v>
      </c>
      <c r="T134" s="148"/>
      <c r="U134" s="149">
        <f t="shared" si="31"/>
        <v>0</v>
      </c>
      <c r="V134" s="148"/>
      <c r="W134" s="149">
        <f t="shared" si="32"/>
        <v>0</v>
      </c>
      <c r="X134" s="148"/>
      <c r="Y134" s="149">
        <f t="shared" si="33"/>
        <v>0</v>
      </c>
      <c r="Z134" s="151"/>
      <c r="AA134" s="151"/>
      <c r="AB134" s="151"/>
      <c r="AC134" s="151"/>
      <c r="AD134" s="151"/>
      <c r="AE134" s="151"/>
    </row>
    <row r="135" spans="1:31" s="150" customFormat="1" ht="46.5" hidden="1" customHeight="1">
      <c r="A135" s="952" t="s">
        <v>1213</v>
      </c>
      <c r="B135" s="953"/>
      <c r="C135" s="1290" t="s">
        <v>37</v>
      </c>
      <c r="D135" s="1291"/>
      <c r="E135" s="1291"/>
      <c r="F135" s="1291"/>
      <c r="G135" s="1291"/>
      <c r="H135" s="1291"/>
      <c r="I135" s="1291"/>
      <c r="J135" s="1292"/>
      <c r="K135" s="956" t="s">
        <v>10</v>
      </c>
      <c r="L135" s="956" t="s">
        <v>12</v>
      </c>
      <c r="M135" s="957" t="s">
        <v>13</v>
      </c>
      <c r="N135" s="957" t="s">
        <v>1214</v>
      </c>
      <c r="O135" s="957" t="s">
        <v>43</v>
      </c>
      <c r="P135" s="958">
        <f>P555</f>
        <v>0</v>
      </c>
      <c r="Q135" s="958">
        <f t="shared" ref="Q135:R135" si="58">Q555</f>
        <v>0</v>
      </c>
      <c r="R135" s="958">
        <f t="shared" si="58"/>
        <v>0</v>
      </c>
      <c r="S135" s="959" t="s">
        <v>10</v>
      </c>
      <c r="T135" s="148"/>
      <c r="U135" s="149">
        <f t="shared" si="31"/>
        <v>0</v>
      </c>
      <c r="V135" s="148"/>
      <c r="W135" s="149">
        <f t="shared" si="32"/>
        <v>0</v>
      </c>
      <c r="X135" s="148"/>
      <c r="Y135" s="149">
        <f t="shared" si="33"/>
        <v>0</v>
      </c>
      <c r="Z135" s="151"/>
      <c r="AA135" s="151"/>
      <c r="AB135" s="151"/>
      <c r="AC135" s="151"/>
      <c r="AD135" s="151"/>
      <c r="AE135" s="151"/>
    </row>
    <row r="136" spans="1:31" s="150" customFormat="1" ht="96.75" customHeight="1">
      <c r="A136" s="952" t="s">
        <v>1234</v>
      </c>
      <c r="B136" s="1109"/>
      <c r="C136" s="1315" t="s">
        <v>37</v>
      </c>
      <c r="D136" s="1316"/>
      <c r="E136" s="1316"/>
      <c r="F136" s="1316"/>
      <c r="G136" s="1316"/>
      <c r="H136" s="1316"/>
      <c r="I136" s="1316"/>
      <c r="J136" s="1317"/>
      <c r="K136" s="1110" t="s">
        <v>10</v>
      </c>
      <c r="L136" s="1110" t="s">
        <v>12</v>
      </c>
      <c r="M136" s="957" t="s">
        <v>13</v>
      </c>
      <c r="N136" s="957" t="s">
        <v>1235</v>
      </c>
      <c r="O136" s="957" t="s">
        <v>43</v>
      </c>
      <c r="P136" s="958">
        <f>P502</f>
        <v>84000</v>
      </c>
      <c r="Q136" s="958">
        <v>0</v>
      </c>
      <c r="R136" s="958">
        <v>0</v>
      </c>
      <c r="S136" s="959" t="s">
        <v>10</v>
      </c>
      <c r="T136" s="148">
        <v>84000</v>
      </c>
      <c r="U136" s="149">
        <f t="shared" si="31"/>
        <v>0</v>
      </c>
      <c r="V136" s="148"/>
      <c r="W136" s="149">
        <f t="shared" si="32"/>
        <v>0</v>
      </c>
      <c r="X136" s="148"/>
      <c r="Y136" s="149">
        <f t="shared" si="33"/>
        <v>0</v>
      </c>
      <c r="Z136" s="151"/>
      <c r="AA136" s="151"/>
      <c r="AB136" s="151"/>
      <c r="AC136" s="151"/>
      <c r="AD136" s="151"/>
      <c r="AE136" s="151"/>
    </row>
    <row r="137" spans="1:31" s="150" customFormat="1" ht="96.75" customHeight="1">
      <c r="A137" s="952" t="s">
        <v>1236</v>
      </c>
      <c r="B137" s="1109"/>
      <c r="C137" s="1315" t="s">
        <v>37</v>
      </c>
      <c r="D137" s="1316"/>
      <c r="E137" s="1316"/>
      <c r="F137" s="1316"/>
      <c r="G137" s="1316"/>
      <c r="H137" s="1316"/>
      <c r="I137" s="1316"/>
      <c r="J137" s="1317"/>
      <c r="K137" s="1110" t="s">
        <v>10</v>
      </c>
      <c r="L137" s="1110" t="s">
        <v>12</v>
      </c>
      <c r="M137" s="957" t="s">
        <v>13</v>
      </c>
      <c r="N137" s="957" t="s">
        <v>1237</v>
      </c>
      <c r="O137" s="957" t="s">
        <v>43</v>
      </c>
      <c r="P137" s="958">
        <f>P556</f>
        <v>434000</v>
      </c>
      <c r="Q137" s="958">
        <v>0</v>
      </c>
      <c r="R137" s="958">
        <v>0</v>
      </c>
      <c r="S137" s="959" t="s">
        <v>10</v>
      </c>
      <c r="T137" s="148">
        <v>434000</v>
      </c>
      <c r="U137" s="149">
        <f t="shared" si="31"/>
        <v>0</v>
      </c>
      <c r="V137" s="148"/>
      <c r="W137" s="149">
        <f t="shared" si="32"/>
        <v>0</v>
      </c>
      <c r="X137" s="148"/>
      <c r="Y137" s="149">
        <f t="shared" si="33"/>
        <v>0</v>
      </c>
      <c r="Z137" s="151"/>
      <c r="AA137" s="151"/>
      <c r="AB137" s="151"/>
      <c r="AC137" s="151"/>
      <c r="AD137" s="151"/>
      <c r="AE137" s="151"/>
    </row>
    <row r="138" spans="1:31" s="150" customFormat="1" ht="74.25" hidden="1" customHeight="1">
      <c r="A138" s="1175" t="s">
        <v>1255</v>
      </c>
      <c r="B138" s="1109"/>
      <c r="C138" s="1315" t="s">
        <v>37</v>
      </c>
      <c r="D138" s="1316"/>
      <c r="E138" s="1316"/>
      <c r="F138" s="1316"/>
      <c r="G138" s="1316"/>
      <c r="H138" s="1316"/>
      <c r="I138" s="1316"/>
      <c r="J138" s="1317"/>
      <c r="K138" s="1174" t="s">
        <v>10</v>
      </c>
      <c r="L138" s="1174" t="s">
        <v>12</v>
      </c>
      <c r="M138" s="1176" t="s">
        <v>13</v>
      </c>
      <c r="N138" s="1176" t="s">
        <v>1254</v>
      </c>
      <c r="O138" s="1176" t="s">
        <v>43</v>
      </c>
      <c r="P138" s="1133">
        <f>P297</f>
        <v>0</v>
      </c>
      <c r="Q138" s="958">
        <v>0</v>
      </c>
      <c r="R138" s="958">
        <v>0</v>
      </c>
      <c r="S138" s="959" t="s">
        <v>10</v>
      </c>
      <c r="T138" s="148"/>
      <c r="U138" s="149">
        <f t="shared" si="31"/>
        <v>0</v>
      </c>
      <c r="V138" s="148"/>
      <c r="W138" s="149">
        <f t="shared" si="32"/>
        <v>0</v>
      </c>
      <c r="X138" s="148"/>
      <c r="Y138" s="149">
        <f t="shared" si="33"/>
        <v>0</v>
      </c>
      <c r="Z138" s="151"/>
      <c r="AA138" s="151"/>
      <c r="AB138" s="151"/>
      <c r="AC138" s="151"/>
      <c r="AD138" s="151"/>
      <c r="AE138" s="151"/>
    </row>
    <row r="139" spans="1:31" s="150" customFormat="1" ht="71.25" hidden="1" customHeight="1">
      <c r="A139" s="1181" t="s">
        <v>1267</v>
      </c>
      <c r="B139" s="1109"/>
      <c r="C139" s="1315" t="s">
        <v>37</v>
      </c>
      <c r="D139" s="1316"/>
      <c r="E139" s="1316"/>
      <c r="F139" s="1316"/>
      <c r="G139" s="1316"/>
      <c r="H139" s="1316"/>
      <c r="I139" s="1316"/>
      <c r="J139" s="1317"/>
      <c r="K139" s="1180" t="s">
        <v>10</v>
      </c>
      <c r="L139" s="1180" t="s">
        <v>12</v>
      </c>
      <c r="M139" s="1182" t="s">
        <v>13</v>
      </c>
      <c r="N139" s="1182" t="s">
        <v>1266</v>
      </c>
      <c r="O139" s="1182" t="s">
        <v>43</v>
      </c>
      <c r="P139" s="1183">
        <f>P515</f>
        <v>0</v>
      </c>
      <c r="Q139" s="958">
        <v>0</v>
      </c>
      <c r="R139" s="958">
        <v>0</v>
      </c>
      <c r="S139" s="959" t="s">
        <v>10</v>
      </c>
      <c r="T139" s="148"/>
      <c r="U139" s="149">
        <f t="shared" ref="U139:U143" si="59">T139-P139</f>
        <v>0</v>
      </c>
      <c r="V139" s="148"/>
      <c r="W139" s="149">
        <f t="shared" ref="W139:W143" si="60">V139-Q139</f>
        <v>0</v>
      </c>
      <c r="X139" s="148"/>
      <c r="Y139" s="149">
        <f t="shared" ref="Y139:Y143" si="61">X139-R139</f>
        <v>0</v>
      </c>
      <c r="Z139" s="151"/>
      <c r="AA139" s="151"/>
      <c r="AB139" s="151"/>
      <c r="AC139" s="151"/>
      <c r="AD139" s="151"/>
      <c r="AE139" s="151"/>
    </row>
    <row r="140" spans="1:31" s="150" customFormat="1" ht="57" hidden="1" customHeight="1">
      <c r="A140" s="1181" t="s">
        <v>1269</v>
      </c>
      <c r="B140" s="1109"/>
      <c r="C140" s="1315" t="s">
        <v>37</v>
      </c>
      <c r="D140" s="1316"/>
      <c r="E140" s="1316"/>
      <c r="F140" s="1316"/>
      <c r="G140" s="1316"/>
      <c r="H140" s="1316"/>
      <c r="I140" s="1316"/>
      <c r="J140" s="1317"/>
      <c r="K140" s="1180" t="s">
        <v>10</v>
      </c>
      <c r="L140" s="1180" t="s">
        <v>12</v>
      </c>
      <c r="M140" s="1182" t="s">
        <v>13</v>
      </c>
      <c r="N140" s="1182" t="s">
        <v>1268</v>
      </c>
      <c r="O140" s="1182" t="s">
        <v>43</v>
      </c>
      <c r="P140" s="1183">
        <f>P580</f>
        <v>0</v>
      </c>
      <c r="Q140" s="958">
        <v>0</v>
      </c>
      <c r="R140" s="958">
        <v>0</v>
      </c>
      <c r="S140" s="959" t="s">
        <v>10</v>
      </c>
      <c r="T140" s="148"/>
      <c r="U140" s="149">
        <f t="shared" si="59"/>
        <v>0</v>
      </c>
      <c r="V140" s="148"/>
      <c r="W140" s="149">
        <f t="shared" si="60"/>
        <v>0</v>
      </c>
      <c r="X140" s="148"/>
      <c r="Y140" s="149">
        <f t="shared" si="61"/>
        <v>0</v>
      </c>
      <c r="Z140" s="151"/>
      <c r="AA140" s="151"/>
      <c r="AB140" s="151"/>
      <c r="AC140" s="151"/>
      <c r="AD140" s="151"/>
      <c r="AE140" s="151"/>
    </row>
    <row r="141" spans="1:31" s="150" customFormat="1" ht="57" hidden="1" customHeight="1">
      <c r="A141" s="952"/>
      <c r="B141" s="953"/>
      <c r="C141" s="1290" t="s">
        <v>37</v>
      </c>
      <c r="D141" s="1291"/>
      <c r="E141" s="1291"/>
      <c r="F141" s="1291"/>
      <c r="G141" s="1291"/>
      <c r="H141" s="1291"/>
      <c r="I141" s="1291"/>
      <c r="J141" s="1292"/>
      <c r="K141" s="956" t="s">
        <v>10</v>
      </c>
      <c r="L141" s="956" t="s">
        <v>12</v>
      </c>
      <c r="M141" s="957" t="s">
        <v>13</v>
      </c>
      <c r="N141" s="957" t="s">
        <v>622</v>
      </c>
      <c r="O141" s="957" t="s">
        <v>43</v>
      </c>
      <c r="P141" s="958">
        <v>0</v>
      </c>
      <c r="Q141" s="958">
        <v>0</v>
      </c>
      <c r="R141" s="958">
        <v>0</v>
      </c>
      <c r="S141" s="959" t="s">
        <v>10</v>
      </c>
      <c r="T141" s="148"/>
      <c r="U141" s="149">
        <f t="shared" si="59"/>
        <v>0</v>
      </c>
      <c r="V141" s="148"/>
      <c r="W141" s="149">
        <f t="shared" si="60"/>
        <v>0</v>
      </c>
      <c r="X141" s="148"/>
      <c r="Y141" s="149">
        <f t="shared" si="61"/>
        <v>0</v>
      </c>
      <c r="Z141" s="151"/>
      <c r="AA141" s="151"/>
      <c r="AB141" s="151"/>
      <c r="AC141" s="151"/>
      <c r="AD141" s="151"/>
      <c r="AE141" s="151"/>
    </row>
    <row r="142" spans="1:31" s="150" customFormat="1" ht="57" hidden="1" customHeight="1">
      <c r="A142" s="952"/>
      <c r="B142" s="953"/>
      <c r="C142" s="1290" t="s">
        <v>37</v>
      </c>
      <c r="D142" s="1291"/>
      <c r="E142" s="1291"/>
      <c r="F142" s="1291"/>
      <c r="G142" s="1291"/>
      <c r="H142" s="1291"/>
      <c r="I142" s="1291"/>
      <c r="J142" s="1292"/>
      <c r="K142" s="956" t="s">
        <v>10</v>
      </c>
      <c r="L142" s="956" t="s">
        <v>12</v>
      </c>
      <c r="M142" s="957" t="s">
        <v>13</v>
      </c>
      <c r="N142" s="957" t="s">
        <v>622</v>
      </c>
      <c r="O142" s="957" t="s">
        <v>43</v>
      </c>
      <c r="P142" s="958">
        <v>0</v>
      </c>
      <c r="Q142" s="958">
        <v>0</v>
      </c>
      <c r="R142" s="958">
        <v>0</v>
      </c>
      <c r="S142" s="959" t="s">
        <v>10</v>
      </c>
      <c r="T142" s="148"/>
      <c r="U142" s="149">
        <f t="shared" si="59"/>
        <v>0</v>
      </c>
      <c r="V142" s="148"/>
      <c r="W142" s="149">
        <f t="shared" si="60"/>
        <v>0</v>
      </c>
      <c r="X142" s="148"/>
      <c r="Y142" s="149">
        <f t="shared" si="61"/>
        <v>0</v>
      </c>
      <c r="Z142" s="151"/>
      <c r="AA142" s="151"/>
      <c r="AB142" s="151"/>
      <c r="AC142" s="151"/>
      <c r="AD142" s="151"/>
      <c r="AE142" s="151"/>
    </row>
    <row r="143" spans="1:31" s="150" customFormat="1" ht="57" hidden="1" customHeight="1">
      <c r="A143" s="952"/>
      <c r="B143" s="953"/>
      <c r="C143" s="1290" t="s">
        <v>37</v>
      </c>
      <c r="D143" s="1291"/>
      <c r="E143" s="1291"/>
      <c r="F143" s="1291"/>
      <c r="G143" s="1291"/>
      <c r="H143" s="1291"/>
      <c r="I143" s="1291"/>
      <c r="J143" s="1292"/>
      <c r="K143" s="956" t="s">
        <v>10</v>
      </c>
      <c r="L143" s="956" t="s">
        <v>12</v>
      </c>
      <c r="M143" s="957" t="s">
        <v>13</v>
      </c>
      <c r="N143" s="957" t="s">
        <v>622</v>
      </c>
      <c r="O143" s="957" t="s">
        <v>43</v>
      </c>
      <c r="P143" s="958">
        <v>0</v>
      </c>
      <c r="Q143" s="958">
        <v>0</v>
      </c>
      <c r="R143" s="958">
        <v>0</v>
      </c>
      <c r="S143" s="959" t="s">
        <v>10</v>
      </c>
      <c r="T143" s="148"/>
      <c r="U143" s="149">
        <f t="shared" si="59"/>
        <v>0</v>
      </c>
      <c r="V143" s="148"/>
      <c r="W143" s="149">
        <f t="shared" si="60"/>
        <v>0</v>
      </c>
      <c r="X143" s="148"/>
      <c r="Y143" s="149">
        <f t="shared" si="61"/>
        <v>0</v>
      </c>
      <c r="Z143" s="151"/>
      <c r="AA143" s="151"/>
      <c r="AB143" s="151"/>
      <c r="AC143" s="151"/>
      <c r="AD143" s="151"/>
      <c r="AE143" s="151"/>
    </row>
    <row r="144" spans="1:31" s="150" customFormat="1" ht="57" hidden="1" customHeight="1">
      <c r="A144" s="952"/>
      <c r="B144" s="953"/>
      <c r="C144" s="1290" t="s">
        <v>37</v>
      </c>
      <c r="D144" s="1291"/>
      <c r="E144" s="1291"/>
      <c r="F144" s="1291"/>
      <c r="G144" s="1291"/>
      <c r="H144" s="1291"/>
      <c r="I144" s="1291"/>
      <c r="J144" s="1292"/>
      <c r="K144" s="956" t="s">
        <v>10</v>
      </c>
      <c r="L144" s="956" t="s">
        <v>12</v>
      </c>
      <c r="M144" s="957" t="s">
        <v>13</v>
      </c>
      <c r="N144" s="957" t="s">
        <v>622</v>
      </c>
      <c r="O144" s="957" t="s">
        <v>43</v>
      </c>
      <c r="P144" s="958">
        <v>0</v>
      </c>
      <c r="Q144" s="958">
        <v>0</v>
      </c>
      <c r="R144" s="958">
        <v>0</v>
      </c>
      <c r="S144" s="959" t="s">
        <v>10</v>
      </c>
      <c r="T144" s="148"/>
      <c r="U144" s="149">
        <f t="shared" si="31"/>
        <v>0</v>
      </c>
      <c r="V144" s="148"/>
      <c r="W144" s="149">
        <f t="shared" si="32"/>
        <v>0</v>
      </c>
      <c r="X144" s="148"/>
      <c r="Y144" s="149">
        <f t="shared" si="33"/>
        <v>0</v>
      </c>
      <c r="Z144" s="151"/>
      <c r="AA144" s="151"/>
      <c r="AB144" s="151"/>
      <c r="AC144" s="151"/>
      <c r="AD144" s="151"/>
      <c r="AE144" s="151"/>
    </row>
    <row r="145" spans="1:31" s="150" customFormat="1" ht="57" hidden="1" customHeight="1">
      <c r="A145" s="952"/>
      <c r="B145" s="953"/>
      <c r="C145" s="1290" t="s">
        <v>37</v>
      </c>
      <c r="D145" s="1291"/>
      <c r="E145" s="1291"/>
      <c r="F145" s="1291"/>
      <c r="G145" s="1291"/>
      <c r="H145" s="1291"/>
      <c r="I145" s="1291"/>
      <c r="J145" s="1292"/>
      <c r="K145" s="956" t="s">
        <v>10</v>
      </c>
      <c r="L145" s="956" t="s">
        <v>12</v>
      </c>
      <c r="M145" s="957" t="s">
        <v>13</v>
      </c>
      <c r="N145" s="957" t="s">
        <v>622</v>
      </c>
      <c r="O145" s="957" t="s">
        <v>43</v>
      </c>
      <c r="P145" s="958">
        <v>0</v>
      </c>
      <c r="Q145" s="958">
        <v>0</v>
      </c>
      <c r="R145" s="958">
        <v>0</v>
      </c>
      <c r="S145" s="959" t="s">
        <v>10</v>
      </c>
      <c r="T145" s="148"/>
      <c r="U145" s="149">
        <f t="shared" si="31"/>
        <v>0</v>
      </c>
      <c r="V145" s="148"/>
      <c r="W145" s="149">
        <f t="shared" si="32"/>
        <v>0</v>
      </c>
      <c r="X145" s="148"/>
      <c r="Y145" s="149">
        <f t="shared" si="33"/>
        <v>0</v>
      </c>
      <c r="Z145" s="151"/>
      <c r="AA145" s="151"/>
      <c r="AB145" s="151"/>
      <c r="AC145" s="151"/>
      <c r="AD145" s="151"/>
      <c r="AE145" s="151"/>
    </row>
    <row r="146" spans="1:31" s="150" customFormat="1" ht="57" hidden="1" customHeight="1">
      <c r="A146" s="952"/>
      <c r="B146" s="953"/>
      <c r="C146" s="1290" t="s">
        <v>37</v>
      </c>
      <c r="D146" s="1291"/>
      <c r="E146" s="1291"/>
      <c r="F146" s="1291"/>
      <c r="G146" s="1291"/>
      <c r="H146" s="1291"/>
      <c r="I146" s="1291"/>
      <c r="J146" s="1292"/>
      <c r="K146" s="956" t="s">
        <v>10</v>
      </c>
      <c r="L146" s="956" t="s">
        <v>12</v>
      </c>
      <c r="M146" s="957" t="s">
        <v>13</v>
      </c>
      <c r="N146" s="957" t="s">
        <v>622</v>
      </c>
      <c r="O146" s="957" t="s">
        <v>43</v>
      </c>
      <c r="P146" s="958">
        <v>0</v>
      </c>
      <c r="Q146" s="958">
        <v>0</v>
      </c>
      <c r="R146" s="958">
        <v>0</v>
      </c>
      <c r="S146" s="959" t="s">
        <v>10</v>
      </c>
      <c r="T146" s="148"/>
      <c r="U146" s="149">
        <f t="shared" si="31"/>
        <v>0</v>
      </c>
      <c r="V146" s="148"/>
      <c r="W146" s="149">
        <f t="shared" si="32"/>
        <v>0</v>
      </c>
      <c r="X146" s="148"/>
      <c r="Y146" s="149">
        <f t="shared" si="33"/>
        <v>0</v>
      </c>
      <c r="Z146" s="151"/>
      <c r="AA146" s="151"/>
      <c r="AB146" s="151"/>
      <c r="AC146" s="151"/>
      <c r="AD146" s="151"/>
      <c r="AE146" s="151"/>
    </row>
    <row r="147" spans="1:31" s="150" customFormat="1" ht="57" hidden="1" customHeight="1">
      <c r="A147" s="952"/>
      <c r="B147" s="953"/>
      <c r="C147" s="1290" t="s">
        <v>37</v>
      </c>
      <c r="D147" s="1291"/>
      <c r="E147" s="1291"/>
      <c r="F147" s="1291"/>
      <c r="G147" s="1291"/>
      <c r="H147" s="1291"/>
      <c r="I147" s="1291"/>
      <c r="J147" s="1292"/>
      <c r="K147" s="956" t="s">
        <v>10</v>
      </c>
      <c r="L147" s="956" t="s">
        <v>12</v>
      </c>
      <c r="M147" s="957" t="s">
        <v>13</v>
      </c>
      <c r="N147" s="957" t="s">
        <v>622</v>
      </c>
      <c r="O147" s="957" t="s">
        <v>43</v>
      </c>
      <c r="P147" s="958">
        <v>0</v>
      </c>
      <c r="Q147" s="958">
        <v>0</v>
      </c>
      <c r="R147" s="958">
        <v>0</v>
      </c>
      <c r="S147" s="959" t="s">
        <v>10</v>
      </c>
      <c r="T147" s="148"/>
      <c r="U147" s="149">
        <f t="shared" si="31"/>
        <v>0</v>
      </c>
      <c r="V147" s="148"/>
      <c r="W147" s="149">
        <f t="shared" si="32"/>
        <v>0</v>
      </c>
      <c r="X147" s="148"/>
      <c r="Y147" s="149">
        <f t="shared" si="33"/>
        <v>0</v>
      </c>
      <c r="Z147" s="151"/>
      <c r="AA147" s="151"/>
      <c r="AB147" s="151"/>
      <c r="AC147" s="151"/>
      <c r="AD147" s="151"/>
      <c r="AE147" s="151"/>
    </row>
    <row r="148" spans="1:31" s="150" customFormat="1" ht="57" hidden="1" customHeight="1">
      <c r="A148" s="952"/>
      <c r="B148" s="953"/>
      <c r="C148" s="1290" t="s">
        <v>37</v>
      </c>
      <c r="D148" s="1291"/>
      <c r="E148" s="1291"/>
      <c r="F148" s="1291"/>
      <c r="G148" s="1291"/>
      <c r="H148" s="1291"/>
      <c r="I148" s="1291"/>
      <c r="J148" s="1292"/>
      <c r="K148" s="956" t="s">
        <v>10</v>
      </c>
      <c r="L148" s="956" t="s">
        <v>12</v>
      </c>
      <c r="M148" s="957" t="s">
        <v>13</v>
      </c>
      <c r="N148" s="957" t="s">
        <v>622</v>
      </c>
      <c r="O148" s="957" t="s">
        <v>43</v>
      </c>
      <c r="P148" s="958">
        <v>0</v>
      </c>
      <c r="Q148" s="958">
        <v>0</v>
      </c>
      <c r="R148" s="958">
        <v>0</v>
      </c>
      <c r="S148" s="959" t="s">
        <v>10</v>
      </c>
      <c r="T148" s="148"/>
      <c r="U148" s="149">
        <f t="shared" si="31"/>
        <v>0</v>
      </c>
      <c r="V148" s="148"/>
      <c r="W148" s="149">
        <f t="shared" si="32"/>
        <v>0</v>
      </c>
      <c r="X148" s="148"/>
      <c r="Y148" s="149">
        <f t="shared" si="33"/>
        <v>0</v>
      </c>
      <c r="Z148" s="151"/>
      <c r="AA148" s="151"/>
      <c r="AB148" s="151"/>
      <c r="AC148" s="151"/>
      <c r="AD148" s="151"/>
      <c r="AE148" s="151"/>
    </row>
    <row r="149" spans="1:31" s="150" customFormat="1" ht="114.75" hidden="1" customHeight="1">
      <c r="A149" s="986" t="s">
        <v>146</v>
      </c>
      <c r="B149" s="953"/>
      <c r="C149" s="1290" t="s">
        <v>37</v>
      </c>
      <c r="D149" s="1291"/>
      <c r="E149" s="1291"/>
      <c r="F149" s="1291"/>
      <c r="G149" s="1291"/>
      <c r="H149" s="1291"/>
      <c r="I149" s="1291"/>
      <c r="J149" s="1292"/>
      <c r="K149" s="956" t="s">
        <v>10</v>
      </c>
      <c r="L149" s="956" t="s">
        <v>12</v>
      </c>
      <c r="M149" s="957" t="s">
        <v>13</v>
      </c>
      <c r="N149" s="957" t="s">
        <v>147</v>
      </c>
      <c r="O149" s="957" t="s">
        <v>43</v>
      </c>
      <c r="P149" s="1183">
        <f>P419+P418+P398</f>
        <v>0</v>
      </c>
      <c r="Q149" s="958">
        <f t="shared" ref="Q149:R149" si="62">Q419</f>
        <v>0</v>
      </c>
      <c r="R149" s="958">
        <f t="shared" si="62"/>
        <v>0</v>
      </c>
      <c r="S149" s="959" t="s">
        <v>10</v>
      </c>
      <c r="T149" s="148"/>
      <c r="U149" s="149">
        <f t="shared" si="31"/>
        <v>0</v>
      </c>
      <c r="V149" s="148"/>
      <c r="W149" s="149">
        <f t="shared" si="32"/>
        <v>0</v>
      </c>
      <c r="X149" s="148"/>
      <c r="Y149" s="149">
        <f t="shared" si="33"/>
        <v>0</v>
      </c>
    </row>
    <row r="150" spans="1:31" s="150" customFormat="1" ht="106.5" hidden="1" customHeight="1">
      <c r="A150" s="952" t="s">
        <v>148</v>
      </c>
      <c r="B150" s="953"/>
      <c r="C150" s="1290" t="s">
        <v>37</v>
      </c>
      <c r="D150" s="1291"/>
      <c r="E150" s="1291"/>
      <c r="F150" s="1291"/>
      <c r="G150" s="1291"/>
      <c r="H150" s="1291"/>
      <c r="I150" s="1291"/>
      <c r="J150" s="1292"/>
      <c r="K150" s="956" t="s">
        <v>10</v>
      </c>
      <c r="L150" s="956" t="s">
        <v>12</v>
      </c>
      <c r="M150" s="957" t="s">
        <v>13</v>
      </c>
      <c r="N150" s="957" t="s">
        <v>149</v>
      </c>
      <c r="O150" s="957" t="s">
        <v>43</v>
      </c>
      <c r="P150" s="958">
        <f>P519+P587</f>
        <v>0</v>
      </c>
      <c r="Q150" s="958">
        <f t="shared" ref="Q150:R150" si="63">Q519</f>
        <v>0</v>
      </c>
      <c r="R150" s="958">
        <f t="shared" si="63"/>
        <v>0</v>
      </c>
      <c r="S150" s="959" t="s">
        <v>10</v>
      </c>
      <c r="T150" s="148"/>
      <c r="U150" s="149">
        <f t="shared" si="31"/>
        <v>0</v>
      </c>
      <c r="V150" s="148"/>
      <c r="W150" s="149">
        <f t="shared" si="32"/>
        <v>0</v>
      </c>
      <c r="X150" s="148"/>
      <c r="Y150" s="149">
        <f t="shared" si="33"/>
        <v>0</v>
      </c>
    </row>
    <row r="151" spans="1:31" s="150" customFormat="1" ht="134.25" hidden="1" customHeight="1">
      <c r="A151" s="986" t="s">
        <v>150</v>
      </c>
      <c r="B151" s="953"/>
      <c r="C151" s="1290" t="s">
        <v>37</v>
      </c>
      <c r="D151" s="1291"/>
      <c r="E151" s="1291"/>
      <c r="F151" s="1291"/>
      <c r="G151" s="1291"/>
      <c r="H151" s="1291"/>
      <c r="I151" s="1291"/>
      <c r="J151" s="1292"/>
      <c r="K151" s="956" t="s">
        <v>10</v>
      </c>
      <c r="L151" s="956" t="s">
        <v>12</v>
      </c>
      <c r="M151" s="957" t="s">
        <v>13</v>
      </c>
      <c r="N151" s="957" t="s">
        <v>151</v>
      </c>
      <c r="O151" s="957" t="s">
        <v>43</v>
      </c>
      <c r="P151" s="958">
        <f>P561</f>
        <v>0</v>
      </c>
      <c r="Q151" s="958">
        <f t="shared" ref="Q151:R151" si="64">Q561</f>
        <v>0</v>
      </c>
      <c r="R151" s="958">
        <f t="shared" si="64"/>
        <v>0</v>
      </c>
      <c r="S151" s="959" t="s">
        <v>10</v>
      </c>
      <c r="T151" s="148"/>
      <c r="U151" s="149">
        <f t="shared" si="31"/>
        <v>0</v>
      </c>
      <c r="V151" s="148"/>
      <c r="W151" s="149">
        <f t="shared" si="32"/>
        <v>0</v>
      </c>
      <c r="X151" s="148"/>
      <c r="Y151" s="149">
        <f t="shared" si="33"/>
        <v>0</v>
      </c>
    </row>
    <row r="152" spans="1:31" s="150" customFormat="1" ht="100.5" customHeight="1">
      <c r="A152" s="986" t="s">
        <v>1149</v>
      </c>
      <c r="B152" s="953"/>
      <c r="C152" s="1290" t="s">
        <v>37</v>
      </c>
      <c r="D152" s="1291"/>
      <c r="E152" s="1291"/>
      <c r="F152" s="1291"/>
      <c r="G152" s="1291"/>
      <c r="H152" s="1291"/>
      <c r="I152" s="1291"/>
      <c r="J152" s="1292"/>
      <c r="K152" s="956" t="s">
        <v>10</v>
      </c>
      <c r="L152" s="956" t="s">
        <v>12</v>
      </c>
      <c r="M152" s="957" t="s">
        <v>13</v>
      </c>
      <c r="N152" s="957" t="s">
        <v>700</v>
      </c>
      <c r="O152" s="957" t="s">
        <v>40</v>
      </c>
      <c r="P152" s="958">
        <f>P520+P655</f>
        <v>81650</v>
      </c>
      <c r="Q152" s="958">
        <f>Q520+Q655</f>
        <v>101320</v>
      </c>
      <c r="R152" s="958">
        <f>R520+R655</f>
        <v>99030</v>
      </c>
      <c r="S152" s="959" t="s">
        <v>10</v>
      </c>
      <c r="T152" s="148">
        <v>81650</v>
      </c>
      <c r="U152" s="149">
        <f t="shared" ref="U152:U169" si="65">T152-P152</f>
        <v>0</v>
      </c>
      <c r="V152" s="148">
        <v>101320</v>
      </c>
      <c r="W152" s="149">
        <f t="shared" ref="W152:W169" si="66">V152-Q152</f>
        <v>0</v>
      </c>
      <c r="X152" s="148">
        <v>99030</v>
      </c>
      <c r="Y152" s="149">
        <f t="shared" ref="Y152:Y169" si="67">X152-R152</f>
        <v>0</v>
      </c>
    </row>
    <row r="153" spans="1:31" s="150" customFormat="1" ht="87" hidden="1" customHeight="1">
      <c r="A153" s="986" t="s">
        <v>701</v>
      </c>
      <c r="B153" s="953"/>
      <c r="C153" s="1290" t="s">
        <v>37</v>
      </c>
      <c r="D153" s="1291"/>
      <c r="E153" s="1291"/>
      <c r="F153" s="1291"/>
      <c r="G153" s="1291"/>
      <c r="H153" s="1291"/>
      <c r="I153" s="1291"/>
      <c r="J153" s="1292"/>
      <c r="K153" s="956" t="s">
        <v>10</v>
      </c>
      <c r="L153" s="956" t="s">
        <v>12</v>
      </c>
      <c r="M153" s="957" t="s">
        <v>13</v>
      </c>
      <c r="N153" s="957" t="s">
        <v>703</v>
      </c>
      <c r="O153" s="957" t="s">
        <v>702</v>
      </c>
      <c r="P153" s="958">
        <f t="shared" ref="P153:R154" si="68">P480+P521+P589+P615+P678+P698+P724</f>
        <v>0</v>
      </c>
      <c r="Q153" s="958">
        <f t="shared" si="68"/>
        <v>0</v>
      </c>
      <c r="R153" s="958">
        <f t="shared" si="68"/>
        <v>0</v>
      </c>
      <c r="S153" s="959" t="s">
        <v>10</v>
      </c>
      <c r="T153" s="148"/>
      <c r="U153" s="149">
        <f t="shared" si="65"/>
        <v>0</v>
      </c>
      <c r="V153" s="148"/>
      <c r="W153" s="149">
        <f t="shared" si="66"/>
        <v>0</v>
      </c>
      <c r="X153" s="148"/>
      <c r="Y153" s="149">
        <f t="shared" si="67"/>
        <v>0</v>
      </c>
    </row>
    <row r="154" spans="1:31" s="150" customFormat="1" ht="87" hidden="1" customHeight="1">
      <c r="A154" s="986" t="s">
        <v>701</v>
      </c>
      <c r="B154" s="953"/>
      <c r="C154" s="1290" t="s">
        <v>37</v>
      </c>
      <c r="D154" s="1291"/>
      <c r="E154" s="1291"/>
      <c r="F154" s="1291"/>
      <c r="G154" s="1291"/>
      <c r="H154" s="1291"/>
      <c r="I154" s="1291"/>
      <c r="J154" s="1292"/>
      <c r="K154" s="956" t="s">
        <v>10</v>
      </c>
      <c r="L154" s="956" t="s">
        <v>12</v>
      </c>
      <c r="M154" s="957" t="s">
        <v>13</v>
      </c>
      <c r="N154" s="957" t="s">
        <v>703</v>
      </c>
      <c r="O154" s="957" t="s">
        <v>40</v>
      </c>
      <c r="P154" s="958">
        <f t="shared" si="68"/>
        <v>0</v>
      </c>
      <c r="Q154" s="958">
        <f t="shared" si="68"/>
        <v>0</v>
      </c>
      <c r="R154" s="958">
        <f t="shared" si="68"/>
        <v>0</v>
      </c>
      <c r="S154" s="959" t="s">
        <v>10</v>
      </c>
      <c r="T154" s="148"/>
      <c r="U154" s="149">
        <f t="shared" si="65"/>
        <v>0</v>
      </c>
      <c r="V154" s="148"/>
      <c r="W154" s="149">
        <f t="shared" si="66"/>
        <v>0</v>
      </c>
      <c r="X154" s="148"/>
      <c r="Y154" s="149">
        <f t="shared" si="67"/>
        <v>0</v>
      </c>
    </row>
    <row r="155" spans="1:31" s="150" customFormat="1" ht="140.25" customHeight="1">
      <c r="A155" s="986" t="s">
        <v>705</v>
      </c>
      <c r="B155" s="953"/>
      <c r="C155" s="1290" t="s">
        <v>37</v>
      </c>
      <c r="D155" s="1291"/>
      <c r="E155" s="1291"/>
      <c r="F155" s="1291"/>
      <c r="G155" s="1291"/>
      <c r="H155" s="1291"/>
      <c r="I155" s="1291"/>
      <c r="J155" s="1292"/>
      <c r="K155" s="956" t="s">
        <v>10</v>
      </c>
      <c r="L155" s="956" t="s">
        <v>12</v>
      </c>
      <c r="M155" s="957" t="s">
        <v>13</v>
      </c>
      <c r="N155" s="957" t="s">
        <v>704</v>
      </c>
      <c r="O155" s="957" t="s">
        <v>40</v>
      </c>
      <c r="P155" s="958">
        <f>P189+P245+P448+P482+P523+P562+P591+P617+P726+P230+P251</f>
        <v>54840.24</v>
      </c>
      <c r="Q155" s="958">
        <f t="shared" ref="Q155:R155" si="69">Q189+Q245+Q448+Q482+Q523+Q562+Q591+Q617+Q726+Q230+Q251</f>
        <v>49423.92</v>
      </c>
      <c r="R155" s="958">
        <f t="shared" si="69"/>
        <v>49423.92</v>
      </c>
      <c r="S155" s="959" t="s">
        <v>10</v>
      </c>
      <c r="T155" s="148">
        <v>54840.24</v>
      </c>
      <c r="U155" s="149">
        <f t="shared" si="65"/>
        <v>0</v>
      </c>
      <c r="V155" s="148">
        <v>49423.92</v>
      </c>
      <c r="W155" s="149">
        <f t="shared" si="66"/>
        <v>0</v>
      </c>
      <c r="X155" s="148">
        <v>49423.92</v>
      </c>
      <c r="Y155" s="149">
        <f t="shared" si="67"/>
        <v>0</v>
      </c>
    </row>
    <row r="156" spans="1:31" s="150" customFormat="1" ht="104.25" customHeight="1">
      <c r="A156" s="986" t="s">
        <v>1124</v>
      </c>
      <c r="B156" s="953"/>
      <c r="C156" s="1290" t="s">
        <v>37</v>
      </c>
      <c r="D156" s="1291"/>
      <c r="E156" s="1291"/>
      <c r="F156" s="1291"/>
      <c r="G156" s="1291"/>
      <c r="H156" s="1291"/>
      <c r="I156" s="1291"/>
      <c r="J156" s="1292"/>
      <c r="K156" s="956" t="s">
        <v>10</v>
      </c>
      <c r="L156" s="956" t="s">
        <v>12</v>
      </c>
      <c r="M156" s="957" t="s">
        <v>13</v>
      </c>
      <c r="N156" s="957" t="s">
        <v>706</v>
      </c>
      <c r="O156" s="957" t="s">
        <v>40</v>
      </c>
      <c r="P156" s="958">
        <f>P299+P524</f>
        <v>361931.77</v>
      </c>
      <c r="Q156" s="958">
        <f>Q299+Q524</f>
        <v>341641.31999999995</v>
      </c>
      <c r="R156" s="958">
        <f>R299+R524</f>
        <v>339564.89</v>
      </c>
      <c r="S156" s="959" t="s">
        <v>10</v>
      </c>
      <c r="T156" s="148">
        <v>361931.77</v>
      </c>
      <c r="U156" s="149">
        <f t="shared" si="65"/>
        <v>0</v>
      </c>
      <c r="V156" s="148">
        <v>341641.32</v>
      </c>
      <c r="W156" s="149">
        <f t="shared" si="66"/>
        <v>0</v>
      </c>
      <c r="X156" s="148">
        <f>339564.89</f>
        <v>339564.89</v>
      </c>
      <c r="Y156" s="149">
        <f t="shared" si="67"/>
        <v>0</v>
      </c>
    </row>
    <row r="157" spans="1:31" s="150" customFormat="1" ht="102" customHeight="1">
      <c r="A157" s="986" t="s">
        <v>690</v>
      </c>
      <c r="B157" s="953"/>
      <c r="C157" s="1290" t="s">
        <v>37</v>
      </c>
      <c r="D157" s="1291"/>
      <c r="E157" s="1291"/>
      <c r="F157" s="1291"/>
      <c r="G157" s="1291"/>
      <c r="H157" s="1291"/>
      <c r="I157" s="1291"/>
      <c r="J157" s="1292"/>
      <c r="K157" s="956" t="s">
        <v>10</v>
      </c>
      <c r="L157" s="956" t="s">
        <v>12</v>
      </c>
      <c r="M157" s="957" t="s">
        <v>13</v>
      </c>
      <c r="N157" s="957" t="s">
        <v>707</v>
      </c>
      <c r="O157" s="957" t="s">
        <v>702</v>
      </c>
      <c r="P157" s="958">
        <f t="shared" ref="P157:R158" si="70">P526+P656</f>
        <v>1368155.09</v>
      </c>
      <c r="Q157" s="958">
        <f t="shared" si="70"/>
        <v>1342902.03</v>
      </c>
      <c r="R157" s="958">
        <f t="shared" si="70"/>
        <v>1378522.7</v>
      </c>
      <c r="S157" s="959" t="s">
        <v>10</v>
      </c>
      <c r="T157" s="148">
        <v>1368155.09</v>
      </c>
      <c r="U157" s="149">
        <f t="shared" si="65"/>
        <v>0</v>
      </c>
      <c r="V157" s="148">
        <v>1342902.03</v>
      </c>
      <c r="W157" s="149">
        <f t="shared" si="66"/>
        <v>0</v>
      </c>
      <c r="X157" s="148">
        <v>1378522.7</v>
      </c>
      <c r="Y157" s="149">
        <f t="shared" si="67"/>
        <v>0</v>
      </c>
    </row>
    <row r="158" spans="1:31" s="150" customFormat="1" ht="102" customHeight="1">
      <c r="A158" s="986" t="s">
        <v>690</v>
      </c>
      <c r="B158" s="953"/>
      <c r="C158" s="1290" t="s">
        <v>37</v>
      </c>
      <c r="D158" s="1291"/>
      <c r="E158" s="1291"/>
      <c r="F158" s="1291"/>
      <c r="G158" s="1291"/>
      <c r="H158" s="1291"/>
      <c r="I158" s="1291"/>
      <c r="J158" s="1292"/>
      <c r="K158" s="956" t="s">
        <v>10</v>
      </c>
      <c r="L158" s="956" t="s">
        <v>12</v>
      </c>
      <c r="M158" s="957" t="s">
        <v>13</v>
      </c>
      <c r="N158" s="957" t="s">
        <v>707</v>
      </c>
      <c r="O158" s="957" t="s">
        <v>40</v>
      </c>
      <c r="P158" s="958">
        <f t="shared" si="70"/>
        <v>385892</v>
      </c>
      <c r="Q158" s="958">
        <f t="shared" si="70"/>
        <v>378765.95</v>
      </c>
      <c r="R158" s="958">
        <f t="shared" si="70"/>
        <v>388814.18</v>
      </c>
      <c r="S158" s="959" t="s">
        <v>10</v>
      </c>
      <c r="T158" s="148">
        <v>385892</v>
      </c>
      <c r="U158" s="149">
        <f t="shared" si="65"/>
        <v>0</v>
      </c>
      <c r="V158" s="148">
        <v>378765.95</v>
      </c>
      <c r="W158" s="149">
        <f t="shared" si="66"/>
        <v>0</v>
      </c>
      <c r="X158" s="148">
        <v>388814.18</v>
      </c>
      <c r="Y158" s="149">
        <f t="shared" si="67"/>
        <v>0</v>
      </c>
    </row>
    <row r="159" spans="1:31" s="150" customFormat="1" ht="107.25" customHeight="1">
      <c r="A159" s="986" t="s">
        <v>709</v>
      </c>
      <c r="B159" s="953"/>
      <c r="C159" s="1290" t="s">
        <v>37</v>
      </c>
      <c r="D159" s="1291"/>
      <c r="E159" s="1291"/>
      <c r="F159" s="1291"/>
      <c r="G159" s="1291"/>
      <c r="H159" s="1291"/>
      <c r="I159" s="1291"/>
      <c r="J159" s="1292"/>
      <c r="K159" s="956" t="s">
        <v>10</v>
      </c>
      <c r="L159" s="956" t="s">
        <v>12</v>
      </c>
      <c r="M159" s="957" t="s">
        <v>13</v>
      </c>
      <c r="N159" s="957" t="s">
        <v>708</v>
      </c>
      <c r="O159" s="957" t="s">
        <v>702</v>
      </c>
      <c r="P159" s="958">
        <f>P190+P199+P208+P246+P263+P272+P309</f>
        <v>1484280</v>
      </c>
      <c r="Q159" s="958">
        <f>Q190+Q199+Q208+Q246+Q263+Q272+Q309</f>
        <v>1406160</v>
      </c>
      <c r="R159" s="958">
        <f>R190+R199+R208+R246+R263+R272+R309</f>
        <v>1484300</v>
      </c>
      <c r="S159" s="959" t="s">
        <v>10</v>
      </c>
      <c r="T159" s="148">
        <f>1406160+78120</f>
        <v>1484280</v>
      </c>
      <c r="U159" s="149">
        <f t="shared" si="65"/>
        <v>0</v>
      </c>
      <c r="V159" s="148">
        <v>1406160</v>
      </c>
      <c r="W159" s="149">
        <f t="shared" si="66"/>
        <v>0</v>
      </c>
      <c r="X159" s="148">
        <v>1484300</v>
      </c>
      <c r="Y159" s="149">
        <f t="shared" si="67"/>
        <v>0</v>
      </c>
    </row>
    <row r="160" spans="1:31" s="150" customFormat="1" ht="159.75" hidden="1" customHeight="1">
      <c r="A160" s="986" t="s">
        <v>1120</v>
      </c>
      <c r="B160" s="953"/>
      <c r="C160" s="1290" t="s">
        <v>37</v>
      </c>
      <c r="D160" s="1291"/>
      <c r="E160" s="1291"/>
      <c r="F160" s="1291"/>
      <c r="G160" s="1291"/>
      <c r="H160" s="1291"/>
      <c r="I160" s="1291"/>
      <c r="J160" s="1292"/>
      <c r="K160" s="956" t="s">
        <v>10</v>
      </c>
      <c r="L160" s="956" t="s">
        <v>12</v>
      </c>
      <c r="M160" s="957" t="s">
        <v>13</v>
      </c>
      <c r="N160" s="957" t="s">
        <v>1119</v>
      </c>
      <c r="O160" s="957" t="s">
        <v>40</v>
      </c>
      <c r="P160" s="958">
        <f>P300+P528</f>
        <v>0</v>
      </c>
      <c r="Q160" s="958">
        <f>Q300+Q528</f>
        <v>0</v>
      </c>
      <c r="R160" s="958">
        <f>R300+R528</f>
        <v>0</v>
      </c>
      <c r="S160" s="959" t="s">
        <v>10</v>
      </c>
      <c r="T160" s="148"/>
      <c r="U160" s="149">
        <f t="shared" si="65"/>
        <v>0</v>
      </c>
      <c r="V160" s="148"/>
      <c r="W160" s="149">
        <f t="shared" si="66"/>
        <v>0</v>
      </c>
      <c r="X160" s="148"/>
      <c r="Y160" s="149">
        <f t="shared" si="67"/>
        <v>0</v>
      </c>
    </row>
    <row r="161" spans="1:25" s="150" customFormat="1" ht="47.25" hidden="1" customHeight="1">
      <c r="A161" s="986"/>
      <c r="B161" s="953"/>
      <c r="C161" s="1290" t="s">
        <v>37</v>
      </c>
      <c r="D161" s="1291"/>
      <c r="E161" s="1291"/>
      <c r="F161" s="1291"/>
      <c r="G161" s="1291"/>
      <c r="H161" s="1291"/>
      <c r="I161" s="1291"/>
      <c r="J161" s="1292"/>
      <c r="K161" s="956" t="s">
        <v>10</v>
      </c>
      <c r="L161" s="956" t="s">
        <v>12</v>
      </c>
      <c r="M161" s="957" t="s">
        <v>13</v>
      </c>
      <c r="N161" s="957" t="s">
        <v>710</v>
      </c>
      <c r="O161" s="957" t="s">
        <v>40</v>
      </c>
      <c r="P161" s="958">
        <v>0</v>
      </c>
      <c r="Q161" s="958">
        <v>0</v>
      </c>
      <c r="R161" s="958">
        <v>0</v>
      </c>
      <c r="S161" s="959" t="s">
        <v>10</v>
      </c>
      <c r="T161" s="148"/>
      <c r="U161" s="149">
        <f t="shared" si="65"/>
        <v>0</v>
      </c>
      <c r="V161" s="148"/>
      <c r="W161" s="149">
        <f t="shared" si="66"/>
        <v>0</v>
      </c>
      <c r="X161" s="148"/>
      <c r="Y161" s="149">
        <f t="shared" si="67"/>
        <v>0</v>
      </c>
    </row>
    <row r="162" spans="1:25" s="150" customFormat="1" ht="47.25" hidden="1" customHeight="1">
      <c r="A162" s="986"/>
      <c r="B162" s="953"/>
      <c r="C162" s="1290" t="s">
        <v>37</v>
      </c>
      <c r="D162" s="1291"/>
      <c r="E162" s="1291"/>
      <c r="F162" s="1291"/>
      <c r="G162" s="1291"/>
      <c r="H162" s="1291"/>
      <c r="I162" s="1291"/>
      <c r="J162" s="1292"/>
      <c r="K162" s="956" t="s">
        <v>10</v>
      </c>
      <c r="L162" s="956" t="s">
        <v>12</v>
      </c>
      <c r="M162" s="957" t="s">
        <v>13</v>
      </c>
      <c r="N162" s="957" t="s">
        <v>710</v>
      </c>
      <c r="O162" s="957" t="s">
        <v>40</v>
      </c>
      <c r="P162" s="958">
        <v>0</v>
      </c>
      <c r="Q162" s="958">
        <v>0</v>
      </c>
      <c r="R162" s="958">
        <v>0</v>
      </c>
      <c r="S162" s="959" t="s">
        <v>10</v>
      </c>
      <c r="T162" s="148"/>
      <c r="U162" s="149">
        <f t="shared" si="65"/>
        <v>0</v>
      </c>
      <c r="V162" s="148"/>
      <c r="W162" s="149">
        <f t="shared" si="66"/>
        <v>0</v>
      </c>
      <c r="X162" s="148"/>
      <c r="Y162" s="149">
        <f t="shared" si="67"/>
        <v>0</v>
      </c>
    </row>
    <row r="163" spans="1:25" s="150" customFormat="1" ht="47.25" hidden="1" customHeight="1">
      <c r="A163" s="986"/>
      <c r="B163" s="953"/>
      <c r="C163" s="1290" t="s">
        <v>37</v>
      </c>
      <c r="D163" s="1291"/>
      <c r="E163" s="1291"/>
      <c r="F163" s="1291"/>
      <c r="G163" s="1291"/>
      <c r="H163" s="1291"/>
      <c r="I163" s="1291"/>
      <c r="J163" s="1292"/>
      <c r="K163" s="956" t="s">
        <v>10</v>
      </c>
      <c r="L163" s="956" t="s">
        <v>12</v>
      </c>
      <c r="M163" s="957" t="s">
        <v>13</v>
      </c>
      <c r="N163" s="957" t="s">
        <v>710</v>
      </c>
      <c r="O163" s="957" t="s">
        <v>40</v>
      </c>
      <c r="P163" s="958">
        <v>0</v>
      </c>
      <c r="Q163" s="958">
        <v>0</v>
      </c>
      <c r="R163" s="958">
        <v>0</v>
      </c>
      <c r="S163" s="959" t="s">
        <v>10</v>
      </c>
      <c r="T163" s="148"/>
      <c r="U163" s="149">
        <f t="shared" si="65"/>
        <v>0</v>
      </c>
      <c r="V163" s="148"/>
      <c r="W163" s="149">
        <f t="shared" si="66"/>
        <v>0</v>
      </c>
      <c r="X163" s="148"/>
      <c r="Y163" s="149">
        <f t="shared" si="67"/>
        <v>0</v>
      </c>
    </row>
    <row r="164" spans="1:25" s="150" customFormat="1" ht="47.25" hidden="1" customHeight="1">
      <c r="A164" s="986"/>
      <c r="B164" s="953"/>
      <c r="C164" s="1290" t="s">
        <v>37</v>
      </c>
      <c r="D164" s="1291"/>
      <c r="E164" s="1291"/>
      <c r="F164" s="1291"/>
      <c r="G164" s="1291"/>
      <c r="H164" s="1291"/>
      <c r="I164" s="1291"/>
      <c r="J164" s="1292"/>
      <c r="K164" s="956" t="s">
        <v>10</v>
      </c>
      <c r="L164" s="956" t="s">
        <v>12</v>
      </c>
      <c r="M164" s="957" t="s">
        <v>13</v>
      </c>
      <c r="N164" s="957" t="s">
        <v>710</v>
      </c>
      <c r="O164" s="957" t="s">
        <v>40</v>
      </c>
      <c r="P164" s="958">
        <v>0</v>
      </c>
      <c r="Q164" s="958">
        <v>0</v>
      </c>
      <c r="R164" s="958">
        <v>0</v>
      </c>
      <c r="S164" s="959" t="s">
        <v>10</v>
      </c>
      <c r="T164" s="148"/>
      <c r="U164" s="149">
        <f t="shared" si="65"/>
        <v>0</v>
      </c>
      <c r="V164" s="148"/>
      <c r="W164" s="149">
        <f t="shared" si="66"/>
        <v>0</v>
      </c>
      <c r="X164" s="148"/>
      <c r="Y164" s="149">
        <f t="shared" si="67"/>
        <v>0</v>
      </c>
    </row>
    <row r="165" spans="1:25" s="150" customFormat="1" ht="90" hidden="1" customHeight="1">
      <c r="A165" s="986" t="s">
        <v>712</v>
      </c>
      <c r="B165" s="953"/>
      <c r="C165" s="1290" t="s">
        <v>37</v>
      </c>
      <c r="D165" s="1291"/>
      <c r="E165" s="1291"/>
      <c r="F165" s="1291"/>
      <c r="G165" s="1291"/>
      <c r="H165" s="1291"/>
      <c r="I165" s="1291"/>
      <c r="J165" s="1292"/>
      <c r="K165" s="956" t="s">
        <v>10</v>
      </c>
      <c r="L165" s="956" t="s">
        <v>12</v>
      </c>
      <c r="M165" s="957" t="s">
        <v>13</v>
      </c>
      <c r="N165" s="957" t="s">
        <v>711</v>
      </c>
      <c r="O165" s="957" t="s">
        <v>40</v>
      </c>
      <c r="P165" s="958">
        <f>P422+P531+P566+P596</f>
        <v>0</v>
      </c>
      <c r="Q165" s="958">
        <f>Q422+Q531+Q566</f>
        <v>0</v>
      </c>
      <c r="R165" s="958">
        <f>R422+R531+R566</f>
        <v>0</v>
      </c>
      <c r="S165" s="959" t="s">
        <v>10</v>
      </c>
      <c r="T165" s="148"/>
      <c r="U165" s="149">
        <f t="shared" si="65"/>
        <v>0</v>
      </c>
      <c r="V165" s="148"/>
      <c r="W165" s="149">
        <f t="shared" si="66"/>
        <v>0</v>
      </c>
      <c r="X165" s="148"/>
      <c r="Y165" s="149">
        <f t="shared" si="67"/>
        <v>0</v>
      </c>
    </row>
    <row r="166" spans="1:25" s="150" customFormat="1" ht="47.25" hidden="1" customHeight="1">
      <c r="A166" s="986"/>
      <c r="B166" s="953"/>
      <c r="C166" s="1290" t="s">
        <v>37</v>
      </c>
      <c r="D166" s="1291"/>
      <c r="E166" s="1291"/>
      <c r="F166" s="1291"/>
      <c r="G166" s="1291"/>
      <c r="H166" s="1291"/>
      <c r="I166" s="1291"/>
      <c r="J166" s="1292"/>
      <c r="K166" s="956" t="s">
        <v>10</v>
      </c>
      <c r="L166" s="956" t="s">
        <v>12</v>
      </c>
      <c r="M166" s="957" t="s">
        <v>13</v>
      </c>
      <c r="N166" s="957" t="s">
        <v>713</v>
      </c>
      <c r="O166" s="957" t="s">
        <v>40</v>
      </c>
      <c r="P166" s="958">
        <v>0</v>
      </c>
      <c r="Q166" s="958">
        <v>0</v>
      </c>
      <c r="R166" s="958">
        <v>0</v>
      </c>
      <c r="S166" s="959" t="s">
        <v>10</v>
      </c>
      <c r="T166" s="148"/>
      <c r="U166" s="149">
        <f t="shared" ref="U166:U168" si="71">T166-P166</f>
        <v>0</v>
      </c>
      <c r="V166" s="148"/>
      <c r="W166" s="149">
        <f t="shared" ref="W166:W168" si="72">V166-Q166</f>
        <v>0</v>
      </c>
      <c r="X166" s="148"/>
      <c r="Y166" s="149">
        <f t="shared" ref="Y166:Y168" si="73">X166-R166</f>
        <v>0</v>
      </c>
    </row>
    <row r="167" spans="1:25" s="150" customFormat="1" ht="47.25" hidden="1" customHeight="1">
      <c r="A167" s="986"/>
      <c r="B167" s="953"/>
      <c r="C167" s="1290" t="s">
        <v>37</v>
      </c>
      <c r="D167" s="1291"/>
      <c r="E167" s="1291"/>
      <c r="F167" s="1291"/>
      <c r="G167" s="1291"/>
      <c r="H167" s="1291"/>
      <c r="I167" s="1291"/>
      <c r="J167" s="1292"/>
      <c r="K167" s="956" t="s">
        <v>10</v>
      </c>
      <c r="L167" s="956" t="s">
        <v>12</v>
      </c>
      <c r="M167" s="957" t="s">
        <v>13</v>
      </c>
      <c r="N167" s="957" t="s">
        <v>713</v>
      </c>
      <c r="O167" s="957" t="s">
        <v>40</v>
      </c>
      <c r="P167" s="958">
        <v>0</v>
      </c>
      <c r="Q167" s="958">
        <v>0</v>
      </c>
      <c r="R167" s="958">
        <v>0</v>
      </c>
      <c r="S167" s="959" t="s">
        <v>10</v>
      </c>
      <c r="T167" s="148"/>
      <c r="U167" s="149">
        <f t="shared" si="71"/>
        <v>0</v>
      </c>
      <c r="V167" s="148"/>
      <c r="W167" s="149">
        <f t="shared" si="72"/>
        <v>0</v>
      </c>
      <c r="X167" s="148"/>
      <c r="Y167" s="149">
        <f t="shared" si="73"/>
        <v>0</v>
      </c>
    </row>
    <row r="168" spans="1:25" s="150" customFormat="1" ht="47.25" hidden="1" customHeight="1">
      <c r="A168" s="986"/>
      <c r="B168" s="953"/>
      <c r="C168" s="1290" t="s">
        <v>37</v>
      </c>
      <c r="D168" s="1291"/>
      <c r="E168" s="1291"/>
      <c r="F168" s="1291"/>
      <c r="G168" s="1291"/>
      <c r="H168" s="1291"/>
      <c r="I168" s="1291"/>
      <c r="J168" s="1292"/>
      <c r="K168" s="956" t="s">
        <v>10</v>
      </c>
      <c r="L168" s="956" t="s">
        <v>12</v>
      </c>
      <c r="M168" s="957" t="s">
        <v>13</v>
      </c>
      <c r="N168" s="957" t="s">
        <v>713</v>
      </c>
      <c r="O168" s="957" t="s">
        <v>40</v>
      </c>
      <c r="P168" s="958">
        <v>0</v>
      </c>
      <c r="Q168" s="958">
        <v>0</v>
      </c>
      <c r="R168" s="958">
        <v>0</v>
      </c>
      <c r="S168" s="959" t="s">
        <v>10</v>
      </c>
      <c r="T168" s="148"/>
      <c r="U168" s="149">
        <f t="shared" si="71"/>
        <v>0</v>
      </c>
      <c r="V168" s="148"/>
      <c r="W168" s="149">
        <f t="shared" si="72"/>
        <v>0</v>
      </c>
      <c r="X168" s="148"/>
      <c r="Y168" s="149">
        <f t="shared" si="73"/>
        <v>0</v>
      </c>
    </row>
    <row r="169" spans="1:25" s="150" customFormat="1" ht="102.75" customHeight="1">
      <c r="A169" s="986" t="s">
        <v>680</v>
      </c>
      <c r="B169" s="953"/>
      <c r="C169" s="1290" t="s">
        <v>37</v>
      </c>
      <c r="D169" s="1291"/>
      <c r="E169" s="1291"/>
      <c r="F169" s="1291"/>
      <c r="G169" s="1291"/>
      <c r="H169" s="1291"/>
      <c r="I169" s="1291"/>
      <c r="J169" s="1292"/>
      <c r="K169" s="956" t="s">
        <v>10</v>
      </c>
      <c r="L169" s="956" t="s">
        <v>12</v>
      </c>
      <c r="M169" s="957" t="s">
        <v>13</v>
      </c>
      <c r="N169" s="957" t="s">
        <v>714</v>
      </c>
      <c r="O169" s="957" t="s">
        <v>40</v>
      </c>
      <c r="P169" s="958">
        <f>P534+P660</f>
        <v>208225.5</v>
      </c>
      <c r="Q169" s="958">
        <f>Q534+Q660</f>
        <v>358482.6</v>
      </c>
      <c r="R169" s="958">
        <f>R534+R660</f>
        <v>358482.6</v>
      </c>
      <c r="S169" s="959" t="s">
        <v>10</v>
      </c>
      <c r="T169" s="148">
        <f>217471.66-9246.16</f>
        <v>208225.5</v>
      </c>
      <c r="U169" s="149">
        <f t="shared" si="65"/>
        <v>0</v>
      </c>
      <c r="V169" s="148">
        <v>358482.6</v>
      </c>
      <c r="W169" s="149">
        <f t="shared" si="66"/>
        <v>0</v>
      </c>
      <c r="X169" s="148">
        <v>358482.6</v>
      </c>
      <c r="Y169" s="149">
        <f t="shared" si="67"/>
        <v>0</v>
      </c>
    </row>
    <row r="170" spans="1:25" s="150" customFormat="1" ht="47.25" hidden="1" customHeight="1">
      <c r="A170" s="986"/>
      <c r="B170" s="953"/>
      <c r="C170" s="1290" t="s">
        <v>37</v>
      </c>
      <c r="D170" s="1291"/>
      <c r="E170" s="1291"/>
      <c r="F170" s="1291"/>
      <c r="G170" s="1291"/>
      <c r="H170" s="1291"/>
      <c r="I170" s="1291"/>
      <c r="J170" s="1292"/>
      <c r="K170" s="956" t="s">
        <v>10</v>
      </c>
      <c r="L170" s="956" t="s">
        <v>12</v>
      </c>
      <c r="M170" s="957" t="s">
        <v>13</v>
      </c>
      <c r="N170" s="957" t="s">
        <v>715</v>
      </c>
      <c r="O170" s="957" t="s">
        <v>40</v>
      </c>
      <c r="P170" s="958">
        <v>0</v>
      </c>
      <c r="Q170" s="958">
        <v>0</v>
      </c>
      <c r="R170" s="958">
        <v>0</v>
      </c>
      <c r="S170" s="959" t="s">
        <v>10</v>
      </c>
      <c r="T170" s="148"/>
      <c r="U170" s="149">
        <f t="shared" ref="U170" si="74">T170-P170</f>
        <v>0</v>
      </c>
      <c r="V170" s="148"/>
      <c r="W170" s="149">
        <f t="shared" ref="W170" si="75">V170-Q170</f>
        <v>0</v>
      </c>
      <c r="X170" s="148"/>
      <c r="Y170" s="149">
        <f t="shared" ref="Y170" si="76">X170-R170</f>
        <v>0</v>
      </c>
    </row>
    <row r="171" spans="1:25" s="147" customFormat="1" ht="33.75" hidden="1" customHeight="1">
      <c r="A171" s="975" t="s">
        <v>154</v>
      </c>
      <c r="B171" s="976">
        <v>1900</v>
      </c>
      <c r="C171" s="1297" t="s">
        <v>15</v>
      </c>
      <c r="D171" s="1298"/>
      <c r="E171" s="1298"/>
      <c r="F171" s="1298"/>
      <c r="G171" s="1298"/>
      <c r="H171" s="1298"/>
      <c r="I171" s="1298"/>
      <c r="J171" s="1299"/>
      <c r="K171" s="977" t="s">
        <v>10</v>
      </c>
      <c r="L171" s="977" t="s">
        <v>12</v>
      </c>
      <c r="M171" s="978" t="s">
        <v>13</v>
      </c>
      <c r="N171" s="978" t="s">
        <v>10</v>
      </c>
      <c r="O171" s="978" t="s">
        <v>10</v>
      </c>
      <c r="P171" s="979">
        <f>SUM(P172:P173)</f>
        <v>0</v>
      </c>
      <c r="Q171" s="979">
        <f t="shared" ref="Q171:R171" si="77">SUM(Q172:Q173)</f>
        <v>0</v>
      </c>
      <c r="R171" s="979">
        <f t="shared" si="77"/>
        <v>0</v>
      </c>
      <c r="S171" s="980" t="s">
        <v>10</v>
      </c>
      <c r="T171" s="148"/>
      <c r="U171" s="144"/>
      <c r="V171" s="143"/>
      <c r="W171" s="144"/>
      <c r="X171" s="143"/>
      <c r="Y171" s="144"/>
    </row>
    <row r="172" spans="1:25" s="150" customFormat="1" ht="34.5" hidden="1" customHeight="1">
      <c r="A172" s="952" t="s">
        <v>46</v>
      </c>
      <c r="B172" s="953">
        <v>1910</v>
      </c>
      <c r="C172" s="1290" t="s">
        <v>47</v>
      </c>
      <c r="D172" s="1291"/>
      <c r="E172" s="1291"/>
      <c r="F172" s="1291"/>
      <c r="G172" s="1291"/>
      <c r="H172" s="1291"/>
      <c r="I172" s="1291"/>
      <c r="J172" s="1292"/>
      <c r="K172" s="956" t="s">
        <v>10</v>
      </c>
      <c r="L172" s="956" t="s">
        <v>12</v>
      </c>
      <c r="M172" s="957" t="s">
        <v>13</v>
      </c>
      <c r="N172" s="957" t="s">
        <v>10</v>
      </c>
      <c r="O172" s="957" t="s">
        <v>14</v>
      </c>
      <c r="P172" s="958">
        <f>'Активы (400)'!E13</f>
        <v>0</v>
      </c>
      <c r="Q172" s="958">
        <f>'Активы (400)'!H13</f>
        <v>0</v>
      </c>
      <c r="R172" s="958">
        <f>'Активы (400)'!K13</f>
        <v>0</v>
      </c>
      <c r="S172" s="959" t="s">
        <v>10</v>
      </c>
      <c r="T172" s="148"/>
      <c r="U172" s="149">
        <f>T172-P172</f>
        <v>0</v>
      </c>
      <c r="V172" s="148"/>
      <c r="W172" s="149">
        <f>V172-Q172</f>
        <v>0</v>
      </c>
      <c r="X172" s="148"/>
      <c r="Y172" s="149">
        <f>X172-R172</f>
        <v>0</v>
      </c>
    </row>
    <row r="173" spans="1:25" s="150" customFormat="1" ht="33" hidden="1" customHeight="1">
      <c r="A173" s="987" t="s">
        <v>48</v>
      </c>
      <c r="B173" s="988">
        <v>1920</v>
      </c>
      <c r="C173" s="1290" t="s">
        <v>49</v>
      </c>
      <c r="D173" s="1291"/>
      <c r="E173" s="1291"/>
      <c r="F173" s="1291"/>
      <c r="G173" s="1291"/>
      <c r="H173" s="1291"/>
      <c r="I173" s="1291"/>
      <c r="J173" s="1292"/>
      <c r="K173" s="989" t="s">
        <v>10</v>
      </c>
      <c r="L173" s="989" t="s">
        <v>12</v>
      </c>
      <c r="M173" s="990" t="s">
        <v>13</v>
      </c>
      <c r="N173" s="990" t="s">
        <v>10</v>
      </c>
      <c r="O173" s="990" t="s">
        <v>14</v>
      </c>
      <c r="P173" s="991">
        <f>'Активы (400)'!E26</f>
        <v>0</v>
      </c>
      <c r="Q173" s="958">
        <f>'Активы (400)'!H26</f>
        <v>0</v>
      </c>
      <c r="R173" s="958">
        <f>'Активы (400)'!K26</f>
        <v>0</v>
      </c>
      <c r="S173" s="959" t="s">
        <v>10</v>
      </c>
      <c r="T173" s="148"/>
      <c r="U173" s="149">
        <f>T173-P173</f>
        <v>0</v>
      </c>
      <c r="V173" s="148"/>
      <c r="W173" s="149">
        <f>V173-Q173</f>
        <v>0</v>
      </c>
      <c r="X173" s="148"/>
      <c r="Y173" s="149">
        <f>X173-R173</f>
        <v>0</v>
      </c>
    </row>
    <row r="174" spans="1:25" s="147" customFormat="1" ht="33" hidden="1" customHeight="1">
      <c r="A174" s="992" t="s">
        <v>155</v>
      </c>
      <c r="B174" s="993">
        <v>1980</v>
      </c>
      <c r="C174" s="1297" t="s">
        <v>15</v>
      </c>
      <c r="D174" s="1298"/>
      <c r="E174" s="1298"/>
      <c r="F174" s="1298"/>
      <c r="G174" s="1298"/>
      <c r="H174" s="1298"/>
      <c r="I174" s="1298"/>
      <c r="J174" s="1299"/>
      <c r="K174" s="977" t="s">
        <v>10</v>
      </c>
      <c r="L174" s="977" t="s">
        <v>12</v>
      </c>
      <c r="M174" s="978" t="s">
        <v>13</v>
      </c>
      <c r="N174" s="978" t="s">
        <v>10</v>
      </c>
      <c r="O174" s="978" t="s">
        <v>10</v>
      </c>
      <c r="P174" s="983">
        <f>SUM(P175:P177)</f>
        <v>0</v>
      </c>
      <c r="Q174" s="983">
        <f t="shared" ref="Q174:R174" si="78">SUM(Q175:Q177)</f>
        <v>0</v>
      </c>
      <c r="R174" s="983">
        <f t="shared" si="78"/>
        <v>0</v>
      </c>
      <c r="S174" s="977" t="s">
        <v>10</v>
      </c>
      <c r="T174" s="148"/>
      <c r="U174" s="144"/>
      <c r="V174" s="143"/>
      <c r="W174" s="144"/>
      <c r="X174" s="143"/>
      <c r="Y174" s="144"/>
    </row>
    <row r="175" spans="1:25" s="150" customFormat="1" ht="54.75" hidden="1" customHeight="1">
      <c r="A175" s="994" t="s">
        <v>156</v>
      </c>
      <c r="B175" s="995"/>
      <c r="C175" s="1290" t="s">
        <v>50</v>
      </c>
      <c r="D175" s="1291"/>
      <c r="E175" s="1291"/>
      <c r="F175" s="1291"/>
      <c r="G175" s="1291"/>
      <c r="H175" s="1291"/>
      <c r="I175" s="1291"/>
      <c r="J175" s="1292"/>
      <c r="K175" s="989" t="s">
        <v>10</v>
      </c>
      <c r="L175" s="989" t="s">
        <v>12</v>
      </c>
      <c r="M175" s="990" t="s">
        <v>13</v>
      </c>
      <c r="N175" s="990" t="s">
        <v>10</v>
      </c>
      <c r="O175" s="990" t="s">
        <v>14</v>
      </c>
      <c r="P175" s="958">
        <v>0</v>
      </c>
      <c r="Q175" s="991">
        <v>0</v>
      </c>
      <c r="R175" s="991">
        <v>0</v>
      </c>
      <c r="S175" s="956" t="s">
        <v>10</v>
      </c>
      <c r="T175" s="148"/>
      <c r="U175" s="149">
        <f>T175-P175</f>
        <v>0</v>
      </c>
      <c r="V175" s="148"/>
      <c r="W175" s="149">
        <f>V175-Q175</f>
        <v>0</v>
      </c>
      <c r="X175" s="148"/>
      <c r="Y175" s="149">
        <f>X175-R175</f>
        <v>0</v>
      </c>
    </row>
    <row r="176" spans="1:25" s="150" customFormat="1" ht="54.75" hidden="1" customHeight="1">
      <c r="A176" s="994" t="s">
        <v>156</v>
      </c>
      <c r="B176" s="995"/>
      <c r="C176" s="1290" t="s">
        <v>50</v>
      </c>
      <c r="D176" s="1291"/>
      <c r="E176" s="1291"/>
      <c r="F176" s="1291"/>
      <c r="G176" s="1291"/>
      <c r="H176" s="1291"/>
      <c r="I176" s="1291"/>
      <c r="J176" s="1292"/>
      <c r="K176" s="989" t="s">
        <v>10</v>
      </c>
      <c r="L176" s="989" t="s">
        <v>52</v>
      </c>
      <c r="M176" s="990" t="s">
        <v>13</v>
      </c>
      <c r="N176" s="990" t="s">
        <v>10</v>
      </c>
      <c r="O176" s="990" t="s">
        <v>25</v>
      </c>
      <c r="P176" s="958">
        <v>0</v>
      </c>
      <c r="Q176" s="991">
        <v>0</v>
      </c>
      <c r="R176" s="991">
        <v>0</v>
      </c>
      <c r="S176" s="956" t="s">
        <v>10</v>
      </c>
      <c r="T176" s="148"/>
      <c r="U176" s="149">
        <f>T176-P176</f>
        <v>0</v>
      </c>
      <c r="V176" s="148"/>
      <c r="W176" s="149">
        <f>V176-Q176</f>
        <v>0</v>
      </c>
      <c r="X176" s="148"/>
      <c r="Y176" s="149">
        <f>X176-R176</f>
        <v>0</v>
      </c>
    </row>
    <row r="177" spans="1:25" s="150" customFormat="1" ht="59.25" hidden="1" customHeight="1">
      <c r="A177" s="994" t="s">
        <v>156</v>
      </c>
      <c r="B177" s="995"/>
      <c r="C177" s="1290" t="s">
        <v>50</v>
      </c>
      <c r="D177" s="1291"/>
      <c r="E177" s="1291"/>
      <c r="F177" s="1291"/>
      <c r="G177" s="1291"/>
      <c r="H177" s="1291"/>
      <c r="I177" s="1291"/>
      <c r="J177" s="1292"/>
      <c r="K177" s="989" t="s">
        <v>10</v>
      </c>
      <c r="L177" s="989" t="s">
        <v>52</v>
      </c>
      <c r="M177" s="990" t="s">
        <v>13</v>
      </c>
      <c r="N177" s="990" t="s">
        <v>10</v>
      </c>
      <c r="O177" s="990" t="s">
        <v>21</v>
      </c>
      <c r="P177" s="991">
        <f>P186+P188+P196+P198+P205+P207+P215+P221+P227+P235+P242+P244+P260+P262+P269+P271+P306+P308+P343+P351+P357+P359+P365+P447+P454+P473+P497+P578+P607+P631+P690+P714+P749</f>
        <v>0</v>
      </c>
      <c r="Q177" s="991">
        <f>Q186+Q188+Q196+Q198+Q205+Q207+Q215+Q221+Q227+Q235+Q242+Q244+Q260+Q262+Q269+Q271+Q306+Q308+Q343+Q351+Q357+Q359+Q365+Q447+Q454+Q473+Q497+Q578+Q607+Q631+Q690+Q714+Q749</f>
        <v>0</v>
      </c>
      <c r="R177" s="991">
        <f>R186+R188+R196+R198+R205+R207+R215+R221+R227+R235+R242+R244+R260+R262+R269+R271+R306+R308+R343+R351+R357+R359+R365+R447+R454+R473+R497+R578+R607+R631+R690+R714+R749</f>
        <v>0</v>
      </c>
      <c r="S177" s="956" t="s">
        <v>10</v>
      </c>
      <c r="T177" s="148"/>
      <c r="U177" s="149">
        <f>T177-P177</f>
        <v>0</v>
      </c>
      <c r="V177" s="148"/>
      <c r="W177" s="149">
        <f>V177-Q177</f>
        <v>0</v>
      </c>
      <c r="X177" s="148"/>
      <c r="Y177" s="149">
        <f>X177-R177</f>
        <v>0</v>
      </c>
    </row>
    <row r="178" spans="1:25" s="154" customFormat="1" ht="42" customHeight="1">
      <c r="A178" s="996" t="s">
        <v>157</v>
      </c>
      <c r="B178" s="997">
        <v>2000</v>
      </c>
      <c r="C178" s="1303" t="s">
        <v>10</v>
      </c>
      <c r="D178" s="1304"/>
      <c r="E178" s="1304"/>
      <c r="F178" s="1304"/>
      <c r="G178" s="1304"/>
      <c r="H178" s="1304"/>
      <c r="I178" s="1304"/>
      <c r="J178" s="1305"/>
      <c r="K178" s="1303" t="s">
        <v>10</v>
      </c>
      <c r="L178" s="1304"/>
      <c r="M178" s="1304"/>
      <c r="N178" s="1304"/>
      <c r="O178" s="1305"/>
      <c r="P178" s="998">
        <f>P179+P293+P311+P344+P366</f>
        <v>31362861</v>
      </c>
      <c r="Q178" s="998">
        <f>Q179+Q293+Q311+Q344+Q366</f>
        <v>27058904.340000004</v>
      </c>
      <c r="R178" s="998">
        <f>R179+R293+R311+R344+R366</f>
        <v>27421991.780000001</v>
      </c>
      <c r="S178" s="999" t="s">
        <v>10</v>
      </c>
      <c r="T178" s="153" t="s">
        <v>14</v>
      </c>
      <c r="U178" s="144">
        <f>P30+P39+P41+P42+P54+P56+P172+P173+P175-P181-P182-P191-P192-P200-P201-P210-P211-P216-P217-P222-P223-P231-P237-P238-P247-P255-P256-P264-P265-P273-P277-P281-P285-P289-P301-P302-P312-P313-P317-P318-P321-P322-P326-P327-P330-P331-P334-P335-P338-P339-P346-P347-P352-P353-P360-P361-P369-P370-P425-P426-P442-P443-P449-P450-P457-P458-P461-P462-P488-P489-P536-P537-P540-P541-P569-P570-P598-P599-P624-P625-P644-P645-P662-P663-P666-P667-P683-P684-P705-P706-P732-P733-P744-P745-P757-P758+P774+P776</f>
        <v>-1.4551915228366852E-11</v>
      </c>
      <c r="V178" s="153" t="s">
        <v>14</v>
      </c>
      <c r="W178" s="144">
        <f>Q30+Q39+Q41+Q42+Q54+Q56+Q172+Q173+Q175-Q181-Q182-Q191-Q192-Q200-Q201-Q210-Q211-Q216-Q217-Q222-Q223-Q231-Q237-Q238-Q247-Q255-Q256-Q264-Q265-Q273-Q277-Q281-Q285-Q289-Q301-Q302-Q312-Q313-Q317-Q318-Q321-Q322-Q326-Q327-Q330-Q331-Q334-Q335-Q338-Q339-Q346-Q347-Q352-Q353-Q360-Q361-Q369-Q370-Q425-Q426-Q442-Q443-Q449-Q450-Q457-Q458-Q461-Q462-Q488-Q489-Q536-Q537-Q540-Q541-Q569-Q570-Q598-Q599-Q624-Q625-Q644-Q645-Q662-Q663-Q666-Q667-Q683-Q684-Q705-Q706-Q732-Q733-Q744-Q745-Q757-Q758+Q774+Q776</f>
        <v>0</v>
      </c>
      <c r="X178" s="153" t="s">
        <v>14</v>
      </c>
      <c r="Y178" s="144">
        <f>R30+R39+R41+R42+R54+R56+R172+R173+R175-R181-R182-R191-R192-R200-R201-R210-R211-R216-R217-R222-R223-R231-R237-R238-R247-R255-R256-R264-R265-R273-R277-R281-R285-R289-R301-R302-R312-R313-R317-R318-R321-R322-R326-R327-R330-R331-R334-R335-R338-R339-R346-R347-R352-R353-R360-R361-R369-R370-R425-R426-R442-R443-R449-R450-R457-R458-R461-R462-R488-R489-R536-R537-R540-R541-R569-R570-R598-R599-R624-R625-R644-R645-R662-R663-R666-R667-R683-R684-R705-R706-R732-R733-R744-R745-R757-R758+R774+R776</f>
        <v>0</v>
      </c>
    </row>
    <row r="179" spans="1:25" s="147" customFormat="1" ht="33.75" customHeight="1">
      <c r="A179" s="1000" t="s">
        <v>53</v>
      </c>
      <c r="B179" s="1001">
        <v>2100</v>
      </c>
      <c r="C179" s="1293" t="s">
        <v>10</v>
      </c>
      <c r="D179" s="1294"/>
      <c r="E179" s="1294"/>
      <c r="F179" s="1294"/>
      <c r="G179" s="1294"/>
      <c r="H179" s="1294"/>
      <c r="I179" s="1294"/>
      <c r="J179" s="1295"/>
      <c r="K179" s="1293" t="s">
        <v>10</v>
      </c>
      <c r="L179" s="1294"/>
      <c r="M179" s="1294"/>
      <c r="N179" s="1294"/>
      <c r="O179" s="1295"/>
      <c r="P179" s="1002">
        <f>P180+P209+P229+P236</f>
        <v>18749872</v>
      </c>
      <c r="Q179" s="1002">
        <f>Q180+Q209+Q229+Q236</f>
        <v>18516162.920000002</v>
      </c>
      <c r="R179" s="1002">
        <f>R180+R209+R229+R236</f>
        <v>18606102.920000002</v>
      </c>
      <c r="S179" s="1003" t="s">
        <v>10</v>
      </c>
      <c r="T179" s="146"/>
      <c r="U179" s="144"/>
      <c r="V179" s="143"/>
      <c r="W179" s="144"/>
      <c r="X179" s="143"/>
      <c r="Y179" s="144"/>
    </row>
    <row r="180" spans="1:25" s="147" customFormat="1" ht="39" customHeight="1">
      <c r="A180" s="1004" t="s">
        <v>181</v>
      </c>
      <c r="B180" s="1001">
        <v>2110</v>
      </c>
      <c r="C180" s="1293" t="s">
        <v>10</v>
      </c>
      <c r="D180" s="1294"/>
      <c r="E180" s="1294"/>
      <c r="F180" s="1294"/>
      <c r="G180" s="1294"/>
      <c r="H180" s="1294"/>
      <c r="I180" s="1294"/>
      <c r="J180" s="1295"/>
      <c r="K180" s="1293" t="s">
        <v>10</v>
      </c>
      <c r="L180" s="1294"/>
      <c r="M180" s="1294"/>
      <c r="N180" s="1294"/>
      <c r="O180" s="1295"/>
      <c r="P180" s="1002">
        <f>SUM(P181:P208)</f>
        <v>13981421.109999999</v>
      </c>
      <c r="Q180" s="1002">
        <f>SUM(Q181:Q208)</f>
        <v>13849709.000000002</v>
      </c>
      <c r="R180" s="1002">
        <f>SUM(R181:R208)</f>
        <v>13909724.360000001</v>
      </c>
      <c r="S180" s="1003" t="s">
        <v>10</v>
      </c>
      <c r="T180" s="148"/>
      <c r="U180" s="144"/>
      <c r="V180" s="143"/>
      <c r="W180" s="144"/>
      <c r="X180" s="143"/>
      <c r="Y180" s="144"/>
    </row>
    <row r="181" spans="1:25" s="150" customFormat="1" ht="31.5" hidden="1" customHeight="1">
      <c r="A181" s="1370" t="s">
        <v>61</v>
      </c>
      <c r="B181" s="1371">
        <v>2111</v>
      </c>
      <c r="C181" s="954" t="s">
        <v>54</v>
      </c>
      <c r="D181" s="955" t="s">
        <v>55</v>
      </c>
      <c r="E181" s="955" t="s">
        <v>56</v>
      </c>
      <c r="F181" s="955" t="s">
        <v>56</v>
      </c>
      <c r="G181" s="955" t="s">
        <v>57</v>
      </c>
      <c r="H181" s="955" t="s">
        <v>56</v>
      </c>
      <c r="I181" s="955" t="s">
        <v>64</v>
      </c>
      <c r="J181" s="956" t="s">
        <v>59</v>
      </c>
      <c r="K181" s="957" t="s">
        <v>60</v>
      </c>
      <c r="L181" s="957" t="s">
        <v>12</v>
      </c>
      <c r="M181" s="957" t="s">
        <v>13</v>
      </c>
      <c r="N181" s="957" t="s">
        <v>10</v>
      </c>
      <c r="O181" s="957" t="s">
        <v>14</v>
      </c>
      <c r="P181" s="958">
        <v>0</v>
      </c>
      <c r="Q181" s="958">
        <v>0</v>
      </c>
      <c r="R181" s="958">
        <v>0</v>
      </c>
      <c r="S181" s="959" t="s">
        <v>10</v>
      </c>
      <c r="T181" s="148"/>
      <c r="U181" s="149"/>
      <c r="V181" s="148"/>
      <c r="W181" s="149"/>
      <c r="X181" s="148"/>
      <c r="Y181" s="149"/>
    </row>
    <row r="182" spans="1:25" s="150" customFormat="1" ht="31.5" hidden="1" customHeight="1">
      <c r="A182" s="1370"/>
      <c r="B182" s="1372"/>
      <c r="C182" s="954" t="s">
        <v>54</v>
      </c>
      <c r="D182" s="955" t="s">
        <v>55</v>
      </c>
      <c r="E182" s="955" t="s">
        <v>56</v>
      </c>
      <c r="F182" s="955" t="s">
        <v>56</v>
      </c>
      <c r="G182" s="955" t="s">
        <v>57</v>
      </c>
      <c r="H182" s="955" t="s">
        <v>56</v>
      </c>
      <c r="I182" s="955" t="s">
        <v>64</v>
      </c>
      <c r="J182" s="956" t="s">
        <v>59</v>
      </c>
      <c r="K182" s="957" t="s">
        <v>60</v>
      </c>
      <c r="L182" s="957" t="s">
        <v>52</v>
      </c>
      <c r="M182" s="957" t="s">
        <v>13</v>
      </c>
      <c r="N182" s="957" t="s">
        <v>10</v>
      </c>
      <c r="O182" s="957" t="s">
        <v>14</v>
      </c>
      <c r="P182" s="958">
        <v>0</v>
      </c>
      <c r="Q182" s="958"/>
      <c r="R182" s="958"/>
      <c r="S182" s="959" t="s">
        <v>10</v>
      </c>
      <c r="T182" s="148"/>
      <c r="U182" s="149"/>
      <c r="V182" s="148"/>
      <c r="W182" s="149"/>
      <c r="X182" s="148"/>
      <c r="Y182" s="149"/>
    </row>
    <row r="183" spans="1:25" s="150" customFormat="1" ht="31.5" customHeight="1">
      <c r="A183" s="1370"/>
      <c r="B183" s="1372"/>
      <c r="C183" s="954" t="s">
        <v>54</v>
      </c>
      <c r="D183" s="955" t="s">
        <v>55</v>
      </c>
      <c r="E183" s="955" t="s">
        <v>56</v>
      </c>
      <c r="F183" s="955" t="s">
        <v>56</v>
      </c>
      <c r="G183" s="955" t="s">
        <v>57</v>
      </c>
      <c r="H183" s="955" t="s">
        <v>56</v>
      </c>
      <c r="I183" s="955" t="s">
        <v>64</v>
      </c>
      <c r="J183" s="956" t="s">
        <v>59</v>
      </c>
      <c r="K183" s="957" t="s">
        <v>60</v>
      </c>
      <c r="L183" s="957" t="s">
        <v>12</v>
      </c>
      <c r="M183" s="957" t="s">
        <v>23</v>
      </c>
      <c r="N183" s="957" t="s">
        <v>24</v>
      </c>
      <c r="O183" s="957" t="s">
        <v>25</v>
      </c>
      <c r="P183" s="958">
        <f>'211квр 111 (2022)РАЙОН'!I27</f>
        <v>184024.58</v>
      </c>
      <c r="Q183" s="958">
        <f>'211квр 111 (2023)РАЙОН'!I27</f>
        <v>163404</v>
      </c>
      <c r="R183" s="958">
        <f>'211квр 111 (2024)РАЙОН'!I27</f>
        <v>163404</v>
      </c>
      <c r="S183" s="959" t="s">
        <v>10</v>
      </c>
      <c r="T183" s="148"/>
      <c r="U183" s="149"/>
      <c r="V183" s="148"/>
      <c r="W183" s="149"/>
      <c r="X183" s="148"/>
      <c r="Y183" s="149"/>
    </row>
    <row r="184" spans="1:25" s="150" customFormat="1" ht="31.5" customHeight="1">
      <c r="A184" s="1370"/>
      <c r="B184" s="1372"/>
      <c r="C184" s="954" t="s">
        <v>54</v>
      </c>
      <c r="D184" s="955" t="s">
        <v>55</v>
      </c>
      <c r="E184" s="955" t="s">
        <v>56</v>
      </c>
      <c r="F184" s="955" t="s">
        <v>56</v>
      </c>
      <c r="G184" s="955" t="s">
        <v>57</v>
      </c>
      <c r="H184" s="955" t="s">
        <v>56</v>
      </c>
      <c r="I184" s="955" t="s">
        <v>64</v>
      </c>
      <c r="J184" s="956" t="s">
        <v>59</v>
      </c>
      <c r="K184" s="957" t="s">
        <v>60</v>
      </c>
      <c r="L184" s="957" t="s">
        <v>52</v>
      </c>
      <c r="M184" s="957" t="s">
        <v>13</v>
      </c>
      <c r="N184" s="957" t="s">
        <v>10</v>
      </c>
      <c r="O184" s="957" t="s">
        <v>25</v>
      </c>
      <c r="P184" s="958">
        <f>'211квр 111 (2022)РАЙОН ИФ001'!I27</f>
        <v>11181.32</v>
      </c>
      <c r="Q184" s="958"/>
      <c r="R184" s="958"/>
      <c r="S184" s="959" t="s">
        <v>10</v>
      </c>
      <c r="T184" s="148"/>
      <c r="U184" s="149"/>
      <c r="V184" s="148"/>
      <c r="W184" s="149"/>
      <c r="X184" s="148"/>
      <c r="Y184" s="149"/>
    </row>
    <row r="185" spans="1:25" s="150" customFormat="1" ht="31.5" customHeight="1">
      <c r="A185" s="1370"/>
      <c r="B185" s="1372"/>
      <c r="C185" s="954" t="s">
        <v>54</v>
      </c>
      <c r="D185" s="955" t="s">
        <v>55</v>
      </c>
      <c r="E185" s="955" t="s">
        <v>56</v>
      </c>
      <c r="F185" s="955" t="s">
        <v>56</v>
      </c>
      <c r="G185" s="955" t="s">
        <v>57</v>
      </c>
      <c r="H185" s="955" t="s">
        <v>56</v>
      </c>
      <c r="I185" s="955" t="s">
        <v>58</v>
      </c>
      <c r="J185" s="956" t="s">
        <v>59</v>
      </c>
      <c r="K185" s="957" t="s">
        <v>60</v>
      </c>
      <c r="L185" s="957" t="s">
        <v>12</v>
      </c>
      <c r="M185" s="957" t="s">
        <v>13</v>
      </c>
      <c r="N185" s="957" t="s">
        <v>20</v>
      </c>
      <c r="O185" s="957" t="s">
        <v>21</v>
      </c>
      <c r="P185" s="958">
        <f>'211квр 111 (2022)КРАЙ'!I33</f>
        <v>12427642.779999999</v>
      </c>
      <c r="Q185" s="958">
        <f>'211квр 111 (2023)КРАЙ'!I33</f>
        <v>12390400.000000002</v>
      </c>
      <c r="R185" s="958">
        <f>'211квр 111 (2024)КРАЙ'!I33</f>
        <v>12390400.000000002</v>
      </c>
      <c r="S185" s="959" t="s">
        <v>10</v>
      </c>
      <c r="T185" s="148"/>
      <c r="U185" s="149"/>
      <c r="V185" s="148"/>
      <c r="W185" s="149"/>
      <c r="X185" s="148"/>
      <c r="Y185" s="149"/>
    </row>
    <row r="186" spans="1:25" s="150" customFormat="1" ht="31.5" hidden="1" customHeight="1">
      <c r="A186" s="1370"/>
      <c r="B186" s="1372"/>
      <c r="C186" s="954" t="s">
        <v>54</v>
      </c>
      <c r="D186" s="955" t="s">
        <v>55</v>
      </c>
      <c r="E186" s="955" t="s">
        <v>56</v>
      </c>
      <c r="F186" s="955" t="s">
        <v>56</v>
      </c>
      <c r="G186" s="955" t="s">
        <v>57</v>
      </c>
      <c r="H186" s="955" t="s">
        <v>56</v>
      </c>
      <c r="I186" s="955" t="s">
        <v>58</v>
      </c>
      <c r="J186" s="956" t="s">
        <v>59</v>
      </c>
      <c r="K186" s="957" t="s">
        <v>60</v>
      </c>
      <c r="L186" s="957" t="s">
        <v>52</v>
      </c>
      <c r="M186" s="957" t="s">
        <v>13</v>
      </c>
      <c r="N186" s="957" t="s">
        <v>10</v>
      </c>
      <c r="O186" s="957" t="s">
        <v>21</v>
      </c>
      <c r="P186" s="958">
        <v>0</v>
      </c>
      <c r="Q186" s="958"/>
      <c r="R186" s="958"/>
      <c r="S186" s="959" t="s">
        <v>10</v>
      </c>
      <c r="T186" s="148"/>
      <c r="U186" s="149"/>
      <c r="V186" s="148"/>
      <c r="W186" s="149"/>
      <c r="X186" s="148"/>
      <c r="Y186" s="149"/>
    </row>
    <row r="187" spans="1:25" s="150" customFormat="1" ht="31.5" customHeight="1">
      <c r="A187" s="1370"/>
      <c r="B187" s="1372"/>
      <c r="C187" s="954" t="s">
        <v>54</v>
      </c>
      <c r="D187" s="955" t="s">
        <v>55</v>
      </c>
      <c r="E187" s="955" t="s">
        <v>717</v>
      </c>
      <c r="F187" s="955" t="s">
        <v>56</v>
      </c>
      <c r="G187" s="955" t="s">
        <v>62</v>
      </c>
      <c r="H187" s="955" t="s">
        <v>63</v>
      </c>
      <c r="I187" s="955" t="s">
        <v>58</v>
      </c>
      <c r="J187" s="956" t="s">
        <v>59</v>
      </c>
      <c r="K187" s="957" t="s">
        <v>60</v>
      </c>
      <c r="L187" s="957" t="s">
        <v>12</v>
      </c>
      <c r="M187" s="957" t="s">
        <v>13</v>
      </c>
      <c r="N187" s="957" t="s">
        <v>20</v>
      </c>
      <c r="O187" s="957" t="s">
        <v>21</v>
      </c>
      <c r="P187" s="958">
        <f>'211квр 111 (2022)КРАЙ (0703)'!I33</f>
        <v>162252.92000000001</v>
      </c>
      <c r="Q187" s="958">
        <f>'211квр 111 (2023)КРАЙ (0703)'!I33</f>
        <v>163405</v>
      </c>
      <c r="R187" s="958">
        <f>'211квр 111 (2024)КРАЙ (0703)'!I33</f>
        <v>163405</v>
      </c>
      <c r="S187" s="959" t="s">
        <v>10</v>
      </c>
      <c r="T187" s="148"/>
      <c r="U187" s="149"/>
      <c r="V187" s="148"/>
      <c r="W187" s="149"/>
      <c r="X187" s="148"/>
      <c r="Y187" s="149"/>
    </row>
    <row r="188" spans="1:25" s="150" customFormat="1" ht="31.5" hidden="1" customHeight="1">
      <c r="A188" s="1370"/>
      <c r="B188" s="1372"/>
      <c r="C188" s="954" t="s">
        <v>54</v>
      </c>
      <c r="D188" s="955" t="s">
        <v>55</v>
      </c>
      <c r="E188" s="955" t="s">
        <v>717</v>
      </c>
      <c r="F188" s="955" t="s">
        <v>56</v>
      </c>
      <c r="G188" s="955" t="s">
        <v>62</v>
      </c>
      <c r="H188" s="955" t="s">
        <v>63</v>
      </c>
      <c r="I188" s="955" t="s">
        <v>58</v>
      </c>
      <c r="J188" s="956" t="s">
        <v>59</v>
      </c>
      <c r="K188" s="957" t="s">
        <v>60</v>
      </c>
      <c r="L188" s="957" t="s">
        <v>52</v>
      </c>
      <c r="M188" s="957" t="s">
        <v>13</v>
      </c>
      <c r="N188" s="957" t="s">
        <v>10</v>
      </c>
      <c r="O188" s="957" t="s">
        <v>21</v>
      </c>
      <c r="P188" s="958">
        <v>0</v>
      </c>
      <c r="Q188" s="958"/>
      <c r="R188" s="958"/>
      <c r="S188" s="959" t="s">
        <v>10</v>
      </c>
      <c r="T188" s="148"/>
      <c r="U188" s="149"/>
      <c r="V188" s="148"/>
      <c r="W188" s="149"/>
      <c r="X188" s="148"/>
      <c r="Y188" s="149"/>
    </row>
    <row r="189" spans="1:25" s="150" customFormat="1" ht="31.5" hidden="1" customHeight="1">
      <c r="A189" s="1370"/>
      <c r="B189" s="1372"/>
      <c r="C189" s="954" t="s">
        <v>54</v>
      </c>
      <c r="D189" s="955" t="s">
        <v>55</v>
      </c>
      <c r="E189" s="955" t="s">
        <v>56</v>
      </c>
      <c r="F189" s="955" t="s">
        <v>56</v>
      </c>
      <c r="G189" s="955" t="s">
        <v>9</v>
      </c>
      <c r="H189" s="955" t="s">
        <v>63</v>
      </c>
      <c r="I189" s="955" t="s">
        <v>716</v>
      </c>
      <c r="J189" s="956" t="s">
        <v>59</v>
      </c>
      <c r="K189" s="957" t="s">
        <v>60</v>
      </c>
      <c r="L189" s="957" t="s">
        <v>12</v>
      </c>
      <c r="M189" s="957" t="s">
        <v>13</v>
      </c>
      <c r="N189" s="957" t="s">
        <v>704</v>
      </c>
      <c r="O189" s="957" t="s">
        <v>40</v>
      </c>
      <c r="P189" s="958">
        <v>0</v>
      </c>
      <c r="Q189" s="958">
        <v>0</v>
      </c>
      <c r="R189" s="958">
        <v>0</v>
      </c>
      <c r="S189" s="959" t="s">
        <v>10</v>
      </c>
      <c r="T189" s="148"/>
      <c r="U189" s="149"/>
      <c r="V189" s="148"/>
      <c r="W189" s="149"/>
      <c r="X189" s="148"/>
      <c r="Y189" s="149"/>
    </row>
    <row r="190" spans="1:25" s="150" customFormat="1" ht="31.5" customHeight="1">
      <c r="A190" s="1370"/>
      <c r="B190" s="1373"/>
      <c r="C190" s="954" t="s">
        <v>54</v>
      </c>
      <c r="D190" s="955" t="s">
        <v>55</v>
      </c>
      <c r="E190" s="955" t="s">
        <v>56</v>
      </c>
      <c r="F190" s="955" t="s">
        <v>56</v>
      </c>
      <c r="G190" s="955" t="s">
        <v>57</v>
      </c>
      <c r="H190" s="955" t="s">
        <v>56</v>
      </c>
      <c r="I190" s="955" t="s">
        <v>1134</v>
      </c>
      <c r="J190" s="956" t="s">
        <v>59</v>
      </c>
      <c r="K190" s="957" t="s">
        <v>60</v>
      </c>
      <c r="L190" s="957" t="s">
        <v>12</v>
      </c>
      <c r="M190" s="957" t="s">
        <v>13</v>
      </c>
      <c r="N190" s="957" t="s">
        <v>708</v>
      </c>
      <c r="O190" s="957" t="s">
        <v>702</v>
      </c>
      <c r="P190" s="958">
        <f>'классное 211 (2022)500.02.0006'!F19</f>
        <v>1132319.51</v>
      </c>
      <c r="Q190" s="958">
        <f>'классное 211 (2023)500.02.0006'!F19</f>
        <v>1080000</v>
      </c>
      <c r="R190" s="958">
        <f>'классное 211 (2024)500.02.0006'!F19</f>
        <v>1140015.3600000001</v>
      </c>
      <c r="S190" s="959" t="s">
        <v>10</v>
      </c>
      <c r="T190" s="148"/>
      <c r="U190" s="149"/>
      <c r="V190" s="148"/>
      <c r="W190" s="149"/>
      <c r="X190" s="148"/>
      <c r="Y190" s="149"/>
    </row>
    <row r="191" spans="1:25" s="150" customFormat="1" ht="31.5" hidden="1" customHeight="1">
      <c r="A191" s="1370" t="s">
        <v>65</v>
      </c>
      <c r="B191" s="1371">
        <v>2112</v>
      </c>
      <c r="C191" s="954" t="s">
        <v>54</v>
      </c>
      <c r="D191" s="955" t="s">
        <v>55</v>
      </c>
      <c r="E191" s="955" t="s">
        <v>56</v>
      </c>
      <c r="F191" s="955" t="s">
        <v>56</v>
      </c>
      <c r="G191" s="955" t="s">
        <v>57</v>
      </c>
      <c r="H191" s="955" t="s">
        <v>56</v>
      </c>
      <c r="I191" s="955" t="s">
        <v>64</v>
      </c>
      <c r="J191" s="956" t="s">
        <v>59</v>
      </c>
      <c r="K191" s="957" t="s">
        <v>66</v>
      </c>
      <c r="L191" s="957" t="s">
        <v>12</v>
      </c>
      <c r="M191" s="957" t="s">
        <v>13</v>
      </c>
      <c r="N191" s="957" t="s">
        <v>10</v>
      </c>
      <c r="O191" s="957" t="s">
        <v>14</v>
      </c>
      <c r="P191" s="958">
        <v>0</v>
      </c>
      <c r="Q191" s="958"/>
      <c r="R191" s="958"/>
      <c r="S191" s="959" t="s">
        <v>10</v>
      </c>
      <c r="T191" s="148"/>
      <c r="U191" s="149"/>
      <c r="V191" s="148"/>
      <c r="W191" s="149"/>
      <c r="X191" s="148"/>
      <c r="Y191" s="149"/>
    </row>
    <row r="192" spans="1:25" s="150" customFormat="1" ht="31.5" hidden="1" customHeight="1">
      <c r="A192" s="1370"/>
      <c r="B192" s="1372"/>
      <c r="C192" s="954" t="s">
        <v>54</v>
      </c>
      <c r="D192" s="955" t="s">
        <v>55</v>
      </c>
      <c r="E192" s="955" t="s">
        <v>56</v>
      </c>
      <c r="F192" s="955" t="s">
        <v>56</v>
      </c>
      <c r="G192" s="955" t="s">
        <v>57</v>
      </c>
      <c r="H192" s="955" t="s">
        <v>56</v>
      </c>
      <c r="I192" s="955" t="s">
        <v>64</v>
      </c>
      <c r="J192" s="956" t="s">
        <v>59</v>
      </c>
      <c r="K192" s="957" t="s">
        <v>66</v>
      </c>
      <c r="L192" s="957" t="s">
        <v>52</v>
      </c>
      <c r="M192" s="957" t="s">
        <v>13</v>
      </c>
      <c r="N192" s="957" t="s">
        <v>10</v>
      </c>
      <c r="O192" s="957" t="s">
        <v>14</v>
      </c>
      <c r="P192" s="958">
        <v>0</v>
      </c>
      <c r="Q192" s="958"/>
      <c r="R192" s="958"/>
      <c r="S192" s="959" t="s">
        <v>10</v>
      </c>
      <c r="T192" s="148"/>
      <c r="U192" s="149"/>
      <c r="V192" s="148"/>
      <c r="W192" s="149"/>
      <c r="X192" s="148"/>
      <c r="Y192" s="149"/>
    </row>
    <row r="193" spans="1:25" s="150" customFormat="1" ht="31.5" hidden="1" customHeight="1">
      <c r="A193" s="1370"/>
      <c r="B193" s="1372"/>
      <c r="C193" s="954" t="s">
        <v>54</v>
      </c>
      <c r="D193" s="955" t="s">
        <v>55</v>
      </c>
      <c r="E193" s="955" t="s">
        <v>56</v>
      </c>
      <c r="F193" s="955" t="s">
        <v>56</v>
      </c>
      <c r="G193" s="955" t="s">
        <v>57</v>
      </c>
      <c r="H193" s="955" t="s">
        <v>56</v>
      </c>
      <c r="I193" s="955" t="s">
        <v>64</v>
      </c>
      <c r="J193" s="956" t="s">
        <v>59</v>
      </c>
      <c r="K193" s="957" t="s">
        <v>66</v>
      </c>
      <c r="L193" s="957" t="s">
        <v>12</v>
      </c>
      <c r="M193" s="957" t="s">
        <v>23</v>
      </c>
      <c r="N193" s="957" t="s">
        <v>24</v>
      </c>
      <c r="O193" s="957" t="s">
        <v>25</v>
      </c>
      <c r="P193" s="958">
        <f>'264 КВР 111 (2022)Р-Н'!E12</f>
        <v>0</v>
      </c>
      <c r="Q193" s="958"/>
      <c r="R193" s="958"/>
      <c r="S193" s="959" t="s">
        <v>10</v>
      </c>
      <c r="T193" s="148"/>
      <c r="U193" s="149"/>
      <c r="V193" s="148"/>
      <c r="W193" s="149"/>
      <c r="X193" s="148"/>
      <c r="Y193" s="149"/>
    </row>
    <row r="194" spans="1:25" s="150" customFormat="1" ht="31.5" hidden="1" customHeight="1">
      <c r="A194" s="1370"/>
      <c r="B194" s="1372"/>
      <c r="C194" s="954" t="s">
        <v>54</v>
      </c>
      <c r="D194" s="955" t="s">
        <v>55</v>
      </c>
      <c r="E194" s="955" t="s">
        <v>56</v>
      </c>
      <c r="F194" s="955" t="s">
        <v>56</v>
      </c>
      <c r="G194" s="955" t="s">
        <v>57</v>
      </c>
      <c r="H194" s="955" t="s">
        <v>56</v>
      </c>
      <c r="I194" s="955" t="s">
        <v>64</v>
      </c>
      <c r="J194" s="956" t="s">
        <v>59</v>
      </c>
      <c r="K194" s="957" t="s">
        <v>66</v>
      </c>
      <c r="L194" s="957" t="s">
        <v>52</v>
      </c>
      <c r="M194" s="957" t="s">
        <v>13</v>
      </c>
      <c r="N194" s="957" t="s">
        <v>10</v>
      </c>
      <c r="O194" s="957" t="s">
        <v>25</v>
      </c>
      <c r="P194" s="958">
        <v>0</v>
      </c>
      <c r="Q194" s="958"/>
      <c r="R194" s="958"/>
      <c r="S194" s="959" t="s">
        <v>10</v>
      </c>
      <c r="T194" s="148"/>
      <c r="U194" s="149"/>
      <c r="V194" s="148"/>
      <c r="W194" s="149"/>
      <c r="X194" s="148"/>
      <c r="Y194" s="149"/>
    </row>
    <row r="195" spans="1:25" s="150" customFormat="1" ht="31.5" hidden="1" customHeight="1">
      <c r="A195" s="1370"/>
      <c r="B195" s="1372"/>
      <c r="C195" s="954" t="s">
        <v>54</v>
      </c>
      <c r="D195" s="955" t="s">
        <v>55</v>
      </c>
      <c r="E195" s="955" t="s">
        <v>56</v>
      </c>
      <c r="F195" s="955" t="s">
        <v>56</v>
      </c>
      <c r="G195" s="955" t="s">
        <v>57</v>
      </c>
      <c r="H195" s="955" t="s">
        <v>56</v>
      </c>
      <c r="I195" s="955" t="s">
        <v>58</v>
      </c>
      <c r="J195" s="956" t="s">
        <v>59</v>
      </c>
      <c r="K195" s="957" t="s">
        <v>66</v>
      </c>
      <c r="L195" s="957" t="s">
        <v>12</v>
      </c>
      <c r="M195" s="957" t="s">
        <v>13</v>
      </c>
      <c r="N195" s="957" t="s">
        <v>20</v>
      </c>
      <c r="O195" s="957" t="s">
        <v>21</v>
      </c>
      <c r="P195" s="958">
        <f>'264 КВР 111 (2022)КРАЙ'!E12</f>
        <v>0</v>
      </c>
      <c r="Q195" s="958"/>
      <c r="R195" s="958"/>
      <c r="S195" s="959" t="s">
        <v>10</v>
      </c>
      <c r="T195" s="148"/>
      <c r="U195" s="149"/>
      <c r="V195" s="148"/>
      <c r="W195" s="149"/>
      <c r="X195" s="148"/>
      <c r="Y195" s="149"/>
    </row>
    <row r="196" spans="1:25" s="150" customFormat="1" ht="31.5" hidden="1" customHeight="1">
      <c r="A196" s="1370"/>
      <c r="B196" s="1372"/>
      <c r="C196" s="954" t="s">
        <v>54</v>
      </c>
      <c r="D196" s="955" t="s">
        <v>55</v>
      </c>
      <c r="E196" s="955" t="s">
        <v>56</v>
      </c>
      <c r="F196" s="955" t="s">
        <v>56</v>
      </c>
      <c r="G196" s="955" t="s">
        <v>57</v>
      </c>
      <c r="H196" s="955" t="s">
        <v>56</v>
      </c>
      <c r="I196" s="955" t="s">
        <v>58</v>
      </c>
      <c r="J196" s="956" t="s">
        <v>59</v>
      </c>
      <c r="K196" s="957" t="s">
        <v>66</v>
      </c>
      <c r="L196" s="957" t="s">
        <v>52</v>
      </c>
      <c r="M196" s="957" t="s">
        <v>13</v>
      </c>
      <c r="N196" s="957" t="s">
        <v>10</v>
      </c>
      <c r="O196" s="957" t="s">
        <v>21</v>
      </c>
      <c r="P196" s="958">
        <v>0</v>
      </c>
      <c r="Q196" s="958"/>
      <c r="R196" s="958"/>
      <c r="S196" s="959" t="s">
        <v>10</v>
      </c>
      <c r="T196" s="148"/>
      <c r="U196" s="149"/>
      <c r="V196" s="148"/>
      <c r="W196" s="149"/>
      <c r="X196" s="148"/>
      <c r="Y196" s="149"/>
    </row>
    <row r="197" spans="1:25" s="150" customFormat="1" ht="31.5" hidden="1" customHeight="1">
      <c r="A197" s="1370"/>
      <c r="B197" s="1372"/>
      <c r="C197" s="954" t="s">
        <v>54</v>
      </c>
      <c r="D197" s="955" t="s">
        <v>55</v>
      </c>
      <c r="E197" s="955" t="s">
        <v>717</v>
      </c>
      <c r="F197" s="955" t="s">
        <v>56</v>
      </c>
      <c r="G197" s="955" t="s">
        <v>62</v>
      </c>
      <c r="H197" s="955" t="s">
        <v>63</v>
      </c>
      <c r="I197" s="955" t="s">
        <v>58</v>
      </c>
      <c r="J197" s="956" t="s">
        <v>59</v>
      </c>
      <c r="K197" s="957" t="s">
        <v>66</v>
      </c>
      <c r="L197" s="957" t="s">
        <v>12</v>
      </c>
      <c r="M197" s="957" t="s">
        <v>13</v>
      </c>
      <c r="N197" s="957" t="s">
        <v>20</v>
      </c>
      <c r="O197" s="957" t="s">
        <v>21</v>
      </c>
      <c r="P197" s="958">
        <v>0</v>
      </c>
      <c r="Q197" s="958"/>
      <c r="R197" s="958"/>
      <c r="S197" s="959" t="s">
        <v>10</v>
      </c>
      <c r="T197" s="148"/>
      <c r="U197" s="149"/>
      <c r="V197" s="148"/>
      <c r="W197" s="149"/>
      <c r="X197" s="148"/>
      <c r="Y197" s="149"/>
    </row>
    <row r="198" spans="1:25" s="150" customFormat="1" ht="31.5" hidden="1" customHeight="1">
      <c r="A198" s="1370"/>
      <c r="B198" s="1372"/>
      <c r="C198" s="954" t="s">
        <v>54</v>
      </c>
      <c r="D198" s="955" t="s">
        <v>55</v>
      </c>
      <c r="E198" s="955" t="s">
        <v>717</v>
      </c>
      <c r="F198" s="955" t="s">
        <v>56</v>
      </c>
      <c r="G198" s="955" t="s">
        <v>62</v>
      </c>
      <c r="H198" s="955" t="s">
        <v>63</v>
      </c>
      <c r="I198" s="955" t="s">
        <v>58</v>
      </c>
      <c r="J198" s="956" t="s">
        <v>59</v>
      </c>
      <c r="K198" s="957" t="s">
        <v>66</v>
      </c>
      <c r="L198" s="957" t="s">
        <v>52</v>
      </c>
      <c r="M198" s="957" t="s">
        <v>13</v>
      </c>
      <c r="N198" s="957" t="s">
        <v>10</v>
      </c>
      <c r="O198" s="957" t="s">
        <v>21</v>
      </c>
      <c r="P198" s="958">
        <v>0</v>
      </c>
      <c r="Q198" s="958"/>
      <c r="R198" s="958"/>
      <c r="S198" s="959" t="s">
        <v>10</v>
      </c>
      <c r="T198" s="148"/>
      <c r="U198" s="149"/>
      <c r="V198" s="148"/>
      <c r="W198" s="149"/>
      <c r="X198" s="148"/>
      <c r="Y198" s="149"/>
    </row>
    <row r="199" spans="1:25" s="150" customFormat="1" ht="31.5" hidden="1" customHeight="1">
      <c r="A199" s="1370"/>
      <c r="B199" s="1373"/>
      <c r="C199" s="954" t="s">
        <v>54</v>
      </c>
      <c r="D199" s="955" t="s">
        <v>55</v>
      </c>
      <c r="E199" s="955" t="s">
        <v>56</v>
      </c>
      <c r="F199" s="955" t="s">
        <v>56</v>
      </c>
      <c r="G199" s="955" t="s">
        <v>57</v>
      </c>
      <c r="H199" s="955" t="s">
        <v>56</v>
      </c>
      <c r="I199" s="955" t="s">
        <v>1134</v>
      </c>
      <c r="J199" s="956" t="s">
        <v>59</v>
      </c>
      <c r="K199" s="957" t="s">
        <v>66</v>
      </c>
      <c r="L199" s="957" t="s">
        <v>12</v>
      </c>
      <c r="M199" s="957" t="s">
        <v>13</v>
      </c>
      <c r="N199" s="957" t="s">
        <v>708</v>
      </c>
      <c r="O199" s="957" t="s">
        <v>702</v>
      </c>
      <c r="P199" s="958">
        <v>0</v>
      </c>
      <c r="Q199" s="958"/>
      <c r="R199" s="958"/>
      <c r="S199" s="959" t="s">
        <v>10</v>
      </c>
      <c r="T199" s="148"/>
      <c r="U199" s="149"/>
      <c r="V199" s="148"/>
      <c r="W199" s="149"/>
      <c r="X199" s="148"/>
      <c r="Y199" s="149"/>
    </row>
    <row r="200" spans="1:25" s="150" customFormat="1" ht="31.5" hidden="1" customHeight="1">
      <c r="A200" s="1370" t="s">
        <v>67</v>
      </c>
      <c r="B200" s="1371">
        <v>2113</v>
      </c>
      <c r="C200" s="954" t="s">
        <v>54</v>
      </c>
      <c r="D200" s="955" t="s">
        <v>55</v>
      </c>
      <c r="E200" s="955" t="s">
        <v>56</v>
      </c>
      <c r="F200" s="955" t="s">
        <v>56</v>
      </c>
      <c r="G200" s="955" t="s">
        <v>57</v>
      </c>
      <c r="H200" s="955" t="s">
        <v>56</v>
      </c>
      <c r="I200" s="955" t="s">
        <v>64</v>
      </c>
      <c r="J200" s="956" t="s">
        <v>59</v>
      </c>
      <c r="K200" s="957" t="s">
        <v>68</v>
      </c>
      <c r="L200" s="957" t="s">
        <v>12</v>
      </c>
      <c r="M200" s="957" t="s">
        <v>13</v>
      </c>
      <c r="N200" s="957" t="s">
        <v>10</v>
      </c>
      <c r="O200" s="957" t="s">
        <v>14</v>
      </c>
      <c r="P200" s="958">
        <v>0</v>
      </c>
      <c r="Q200" s="958"/>
      <c r="R200" s="958"/>
      <c r="S200" s="959" t="s">
        <v>10</v>
      </c>
      <c r="T200" s="148"/>
      <c r="U200" s="149"/>
      <c r="V200" s="148"/>
      <c r="W200" s="149"/>
      <c r="X200" s="148"/>
      <c r="Y200" s="149"/>
    </row>
    <row r="201" spans="1:25" s="150" customFormat="1" ht="31.5" hidden="1" customHeight="1">
      <c r="A201" s="1370"/>
      <c r="B201" s="1372"/>
      <c r="C201" s="954" t="s">
        <v>54</v>
      </c>
      <c r="D201" s="955" t="s">
        <v>55</v>
      </c>
      <c r="E201" s="955" t="s">
        <v>56</v>
      </c>
      <c r="F201" s="955" t="s">
        <v>56</v>
      </c>
      <c r="G201" s="955" t="s">
        <v>57</v>
      </c>
      <c r="H201" s="955" t="s">
        <v>56</v>
      </c>
      <c r="I201" s="955" t="s">
        <v>64</v>
      </c>
      <c r="J201" s="956" t="s">
        <v>59</v>
      </c>
      <c r="K201" s="957" t="s">
        <v>68</v>
      </c>
      <c r="L201" s="957" t="s">
        <v>52</v>
      </c>
      <c r="M201" s="957" t="s">
        <v>13</v>
      </c>
      <c r="N201" s="957" t="s">
        <v>10</v>
      </c>
      <c r="O201" s="957" t="s">
        <v>14</v>
      </c>
      <c r="P201" s="958">
        <v>0</v>
      </c>
      <c r="Q201" s="958"/>
      <c r="R201" s="958"/>
      <c r="S201" s="959" t="s">
        <v>10</v>
      </c>
      <c r="T201" s="148"/>
      <c r="U201" s="149"/>
      <c r="V201" s="148"/>
      <c r="W201" s="149"/>
      <c r="X201" s="148"/>
      <c r="Y201" s="149"/>
    </row>
    <row r="202" spans="1:25" s="150" customFormat="1" ht="31.5" hidden="1" customHeight="1">
      <c r="A202" s="1370"/>
      <c r="B202" s="1372"/>
      <c r="C202" s="954" t="s">
        <v>54</v>
      </c>
      <c r="D202" s="955" t="s">
        <v>55</v>
      </c>
      <c r="E202" s="955" t="s">
        <v>56</v>
      </c>
      <c r="F202" s="955" t="s">
        <v>56</v>
      </c>
      <c r="G202" s="955" t="s">
        <v>57</v>
      </c>
      <c r="H202" s="955" t="s">
        <v>56</v>
      </c>
      <c r="I202" s="955" t="s">
        <v>64</v>
      </c>
      <c r="J202" s="956" t="s">
        <v>59</v>
      </c>
      <c r="K202" s="957" t="s">
        <v>68</v>
      </c>
      <c r="L202" s="957" t="s">
        <v>12</v>
      </c>
      <c r="M202" s="957" t="s">
        <v>23</v>
      </c>
      <c r="N202" s="957" t="s">
        <v>24</v>
      </c>
      <c r="O202" s="957" t="s">
        <v>25</v>
      </c>
      <c r="P202" s="958">
        <f>'266 КВР 111 (2022)Р-Н'!E12</f>
        <v>0</v>
      </c>
      <c r="Q202" s="958">
        <f>'266 КВР 111 (2023)Р-Н'!E12</f>
        <v>0</v>
      </c>
      <c r="R202" s="958">
        <f>'266 КВР 111 (2024)Р-Н'!E12</f>
        <v>0</v>
      </c>
      <c r="S202" s="959" t="s">
        <v>10</v>
      </c>
      <c r="T202" s="148"/>
      <c r="U202" s="149"/>
      <c r="V202" s="148"/>
      <c r="W202" s="149"/>
      <c r="X202" s="148"/>
      <c r="Y202" s="149"/>
    </row>
    <row r="203" spans="1:25" s="150" customFormat="1" ht="31.5" hidden="1" customHeight="1">
      <c r="A203" s="1370"/>
      <c r="B203" s="1372"/>
      <c r="C203" s="954" t="s">
        <v>54</v>
      </c>
      <c r="D203" s="955" t="s">
        <v>55</v>
      </c>
      <c r="E203" s="955" t="s">
        <v>56</v>
      </c>
      <c r="F203" s="955" t="s">
        <v>56</v>
      </c>
      <c r="G203" s="955" t="s">
        <v>57</v>
      </c>
      <c r="H203" s="955" t="s">
        <v>56</v>
      </c>
      <c r="I203" s="955" t="s">
        <v>64</v>
      </c>
      <c r="J203" s="956" t="s">
        <v>59</v>
      </c>
      <c r="K203" s="957" t="s">
        <v>68</v>
      </c>
      <c r="L203" s="957" t="s">
        <v>52</v>
      </c>
      <c r="M203" s="957" t="s">
        <v>13</v>
      </c>
      <c r="N203" s="957" t="s">
        <v>10</v>
      </c>
      <c r="O203" s="957" t="s">
        <v>25</v>
      </c>
      <c r="P203" s="958">
        <v>0</v>
      </c>
      <c r="Q203" s="958"/>
      <c r="R203" s="958"/>
      <c r="S203" s="959" t="s">
        <v>10</v>
      </c>
      <c r="T203" s="148"/>
      <c r="U203" s="149"/>
      <c r="V203" s="148"/>
      <c r="W203" s="149"/>
      <c r="X203" s="148"/>
      <c r="Y203" s="149"/>
    </row>
    <row r="204" spans="1:25" s="150" customFormat="1" ht="31.5" customHeight="1">
      <c r="A204" s="1370"/>
      <c r="B204" s="1372"/>
      <c r="C204" s="954" t="s">
        <v>54</v>
      </c>
      <c r="D204" s="955" t="s">
        <v>55</v>
      </c>
      <c r="E204" s="955" t="s">
        <v>56</v>
      </c>
      <c r="F204" s="955" t="s">
        <v>56</v>
      </c>
      <c r="G204" s="955" t="s">
        <v>57</v>
      </c>
      <c r="H204" s="955" t="s">
        <v>56</v>
      </c>
      <c r="I204" s="955" t="s">
        <v>58</v>
      </c>
      <c r="J204" s="956" t="s">
        <v>59</v>
      </c>
      <c r="K204" s="957" t="s">
        <v>68</v>
      </c>
      <c r="L204" s="957" t="s">
        <v>12</v>
      </c>
      <c r="M204" s="957" t="s">
        <v>13</v>
      </c>
      <c r="N204" s="957" t="s">
        <v>20</v>
      </c>
      <c r="O204" s="957" t="s">
        <v>21</v>
      </c>
      <c r="P204" s="958">
        <f>'266 КВР 111 (2022)КРАЙ'!E12</f>
        <v>52500</v>
      </c>
      <c r="Q204" s="958">
        <f>'266 КВР 111 (2023)КРАЙ'!E12</f>
        <v>52500</v>
      </c>
      <c r="R204" s="958">
        <f>'266 КВР 111 (2024)КРАЙ'!E12</f>
        <v>52500</v>
      </c>
      <c r="S204" s="959" t="s">
        <v>10</v>
      </c>
      <c r="T204" s="148"/>
      <c r="U204" s="149"/>
      <c r="V204" s="148"/>
      <c r="W204" s="149"/>
      <c r="X204" s="148"/>
      <c r="Y204" s="149"/>
    </row>
    <row r="205" spans="1:25" s="150" customFormat="1" ht="31.5" hidden="1" customHeight="1">
      <c r="A205" s="1370"/>
      <c r="B205" s="1372"/>
      <c r="C205" s="954" t="s">
        <v>54</v>
      </c>
      <c r="D205" s="955" t="s">
        <v>55</v>
      </c>
      <c r="E205" s="955" t="s">
        <v>56</v>
      </c>
      <c r="F205" s="955" t="s">
        <v>56</v>
      </c>
      <c r="G205" s="955" t="s">
        <v>57</v>
      </c>
      <c r="H205" s="955" t="s">
        <v>56</v>
      </c>
      <c r="I205" s="955" t="s">
        <v>58</v>
      </c>
      <c r="J205" s="956" t="s">
        <v>59</v>
      </c>
      <c r="K205" s="957" t="s">
        <v>68</v>
      </c>
      <c r="L205" s="957" t="s">
        <v>52</v>
      </c>
      <c r="M205" s="957" t="s">
        <v>13</v>
      </c>
      <c r="N205" s="957" t="s">
        <v>10</v>
      </c>
      <c r="O205" s="957" t="s">
        <v>21</v>
      </c>
      <c r="P205" s="958">
        <v>0</v>
      </c>
      <c r="Q205" s="958"/>
      <c r="R205" s="958"/>
      <c r="S205" s="959" t="s">
        <v>10</v>
      </c>
      <c r="T205" s="148"/>
      <c r="U205" s="149"/>
      <c r="V205" s="148"/>
      <c r="W205" s="149"/>
      <c r="X205" s="148"/>
      <c r="Y205" s="149"/>
    </row>
    <row r="206" spans="1:25" s="150" customFormat="1" ht="31.5" customHeight="1">
      <c r="A206" s="1370"/>
      <c r="B206" s="1372"/>
      <c r="C206" s="954" t="s">
        <v>54</v>
      </c>
      <c r="D206" s="955" t="s">
        <v>55</v>
      </c>
      <c r="E206" s="955" t="s">
        <v>717</v>
      </c>
      <c r="F206" s="955" t="s">
        <v>56</v>
      </c>
      <c r="G206" s="955" t="s">
        <v>62</v>
      </c>
      <c r="H206" s="955" t="s">
        <v>63</v>
      </c>
      <c r="I206" s="955" t="s">
        <v>58</v>
      </c>
      <c r="J206" s="956" t="s">
        <v>59</v>
      </c>
      <c r="K206" s="957" t="s">
        <v>68</v>
      </c>
      <c r="L206" s="957" t="s">
        <v>12</v>
      </c>
      <c r="M206" s="957" t="s">
        <v>13</v>
      </c>
      <c r="N206" s="957" t="s">
        <v>20</v>
      </c>
      <c r="O206" s="957" t="s">
        <v>21</v>
      </c>
      <c r="P206" s="958">
        <f>'266 КВР 111 (2022)КРАЙ (0703)'!E12</f>
        <v>1500</v>
      </c>
      <c r="Q206" s="958">
        <f>'266 КВР 111 (2023)КРАЙ (0703)'!E12</f>
        <v>0</v>
      </c>
      <c r="R206" s="958">
        <f>'266 КВР 111 (2024)КРАЙ (0703)'!E12</f>
        <v>0</v>
      </c>
      <c r="S206" s="959" t="s">
        <v>10</v>
      </c>
      <c r="T206" s="148"/>
      <c r="U206" s="149"/>
      <c r="V206" s="148"/>
      <c r="W206" s="149"/>
      <c r="X206" s="148"/>
      <c r="Y206" s="149"/>
    </row>
    <row r="207" spans="1:25" s="150" customFormat="1" ht="31.5" hidden="1" customHeight="1">
      <c r="A207" s="1370"/>
      <c r="B207" s="1372"/>
      <c r="C207" s="954" t="s">
        <v>54</v>
      </c>
      <c r="D207" s="955" t="s">
        <v>55</v>
      </c>
      <c r="E207" s="955" t="s">
        <v>717</v>
      </c>
      <c r="F207" s="955" t="s">
        <v>56</v>
      </c>
      <c r="G207" s="955" t="s">
        <v>62</v>
      </c>
      <c r="H207" s="955" t="s">
        <v>63</v>
      </c>
      <c r="I207" s="955" t="s">
        <v>58</v>
      </c>
      <c r="J207" s="956" t="s">
        <v>59</v>
      </c>
      <c r="K207" s="957" t="s">
        <v>68</v>
      </c>
      <c r="L207" s="957" t="s">
        <v>52</v>
      </c>
      <c r="M207" s="957" t="s">
        <v>13</v>
      </c>
      <c r="N207" s="957" t="s">
        <v>10</v>
      </c>
      <c r="O207" s="957" t="s">
        <v>21</v>
      </c>
      <c r="P207" s="958">
        <v>0</v>
      </c>
      <c r="Q207" s="958"/>
      <c r="R207" s="958"/>
      <c r="S207" s="959" t="s">
        <v>10</v>
      </c>
      <c r="T207" s="148"/>
      <c r="U207" s="149"/>
      <c r="V207" s="148"/>
      <c r="W207" s="149"/>
      <c r="X207" s="148"/>
      <c r="Y207" s="149"/>
    </row>
    <row r="208" spans="1:25" s="150" customFormat="1" ht="31.5" customHeight="1">
      <c r="A208" s="1370"/>
      <c r="B208" s="1373"/>
      <c r="C208" s="954" t="s">
        <v>54</v>
      </c>
      <c r="D208" s="955" t="s">
        <v>55</v>
      </c>
      <c r="E208" s="955" t="s">
        <v>56</v>
      </c>
      <c r="F208" s="955" t="s">
        <v>56</v>
      </c>
      <c r="G208" s="955" t="s">
        <v>57</v>
      </c>
      <c r="H208" s="955" t="s">
        <v>56</v>
      </c>
      <c r="I208" s="955" t="s">
        <v>1134</v>
      </c>
      <c r="J208" s="956" t="s">
        <v>59</v>
      </c>
      <c r="K208" s="957" t="s">
        <v>68</v>
      </c>
      <c r="L208" s="957" t="s">
        <v>12</v>
      </c>
      <c r="M208" s="957" t="s">
        <v>13</v>
      </c>
      <c r="N208" s="957" t="s">
        <v>708</v>
      </c>
      <c r="O208" s="957" t="s">
        <v>702</v>
      </c>
      <c r="P208" s="1007">
        <f>'классное 266 (2022)500.02.0006'!E12</f>
        <v>10000</v>
      </c>
      <c r="Q208" s="958">
        <f>'классное 266 (2023)500.02.0006'!E12</f>
        <v>0</v>
      </c>
      <c r="R208" s="958">
        <f>'классное 266 (2024)500.02.0006'!E12</f>
        <v>0</v>
      </c>
      <c r="S208" s="959" t="s">
        <v>10</v>
      </c>
      <c r="T208" s="148"/>
      <c r="U208" s="149"/>
      <c r="V208" s="148"/>
      <c r="W208" s="149"/>
      <c r="X208" s="148"/>
      <c r="Y208" s="149"/>
    </row>
    <row r="209" spans="1:25" s="147" customFormat="1" ht="61.5" customHeight="1">
      <c r="A209" s="1000" t="s">
        <v>158</v>
      </c>
      <c r="B209" s="1001">
        <v>2120</v>
      </c>
      <c r="C209" s="1293" t="s">
        <v>10</v>
      </c>
      <c r="D209" s="1294"/>
      <c r="E209" s="1294"/>
      <c r="F209" s="1294"/>
      <c r="G209" s="1294"/>
      <c r="H209" s="1294"/>
      <c r="I209" s="1294"/>
      <c r="J209" s="1295"/>
      <c r="K209" s="1293" t="s">
        <v>10</v>
      </c>
      <c r="L209" s="1294"/>
      <c r="M209" s="1294"/>
      <c r="N209" s="1294"/>
      <c r="O209" s="1295"/>
      <c r="P209" s="1002">
        <f>SUM(P210:P228)</f>
        <v>510549.78</v>
      </c>
      <c r="Q209" s="1002">
        <f>SUM(Q210:Q228)</f>
        <v>450126</v>
      </c>
      <c r="R209" s="1002">
        <f>SUM(R210:R228)</f>
        <v>461926</v>
      </c>
      <c r="S209" s="1003" t="s">
        <v>10</v>
      </c>
      <c r="T209" s="148"/>
      <c r="U209" s="149"/>
      <c r="V209" s="148"/>
      <c r="W209" s="149"/>
      <c r="X209" s="148"/>
      <c r="Y209" s="149"/>
    </row>
    <row r="210" spans="1:25" s="150" customFormat="1" ht="31.5" hidden="1" customHeight="1">
      <c r="A210" s="1376" t="s">
        <v>69</v>
      </c>
      <c r="B210" s="1371">
        <v>2121</v>
      </c>
      <c r="C210" s="954" t="s">
        <v>54</v>
      </c>
      <c r="D210" s="955" t="s">
        <v>55</v>
      </c>
      <c r="E210" s="955" t="s">
        <v>56</v>
      </c>
      <c r="F210" s="955" t="s">
        <v>56</v>
      </c>
      <c r="G210" s="955" t="s">
        <v>57</v>
      </c>
      <c r="H210" s="955" t="s">
        <v>56</v>
      </c>
      <c r="I210" s="955" t="s">
        <v>64</v>
      </c>
      <c r="J210" s="956" t="s">
        <v>70</v>
      </c>
      <c r="K210" s="957" t="s">
        <v>71</v>
      </c>
      <c r="L210" s="957" t="s">
        <v>12</v>
      </c>
      <c r="M210" s="957" t="s">
        <v>13</v>
      </c>
      <c r="N210" s="957" t="s">
        <v>10</v>
      </c>
      <c r="O210" s="957" t="s">
        <v>14</v>
      </c>
      <c r="P210" s="958">
        <v>0</v>
      </c>
      <c r="Q210" s="958"/>
      <c r="R210" s="958"/>
      <c r="S210" s="959" t="s">
        <v>10</v>
      </c>
      <c r="T210" s="148"/>
      <c r="U210" s="149"/>
      <c r="V210" s="148"/>
      <c r="W210" s="149"/>
      <c r="X210" s="148"/>
      <c r="Y210" s="149"/>
    </row>
    <row r="211" spans="1:25" s="150" customFormat="1" ht="31.5" hidden="1" customHeight="1">
      <c r="A211" s="1377"/>
      <c r="B211" s="1372"/>
      <c r="C211" s="954" t="s">
        <v>54</v>
      </c>
      <c r="D211" s="955" t="s">
        <v>55</v>
      </c>
      <c r="E211" s="955" t="s">
        <v>56</v>
      </c>
      <c r="F211" s="955" t="s">
        <v>56</v>
      </c>
      <c r="G211" s="955" t="s">
        <v>57</v>
      </c>
      <c r="H211" s="955" t="s">
        <v>56</v>
      </c>
      <c r="I211" s="955" t="s">
        <v>64</v>
      </c>
      <c r="J211" s="956" t="s">
        <v>70</v>
      </c>
      <c r="K211" s="957" t="s">
        <v>71</v>
      </c>
      <c r="L211" s="957" t="s">
        <v>52</v>
      </c>
      <c r="M211" s="957" t="s">
        <v>13</v>
      </c>
      <c r="N211" s="957" t="s">
        <v>10</v>
      </c>
      <c r="O211" s="957" t="s">
        <v>14</v>
      </c>
      <c r="P211" s="958">
        <v>0</v>
      </c>
      <c r="Q211" s="958"/>
      <c r="R211" s="958"/>
      <c r="S211" s="959" t="s">
        <v>10</v>
      </c>
      <c r="T211" s="148"/>
      <c r="U211" s="149"/>
      <c r="V211" s="148"/>
      <c r="W211" s="149"/>
      <c r="X211" s="148"/>
      <c r="Y211" s="149"/>
    </row>
    <row r="212" spans="1:25" s="150" customFormat="1" ht="31.5" hidden="1" customHeight="1">
      <c r="A212" s="1377"/>
      <c r="B212" s="1372"/>
      <c r="C212" s="954" t="s">
        <v>54</v>
      </c>
      <c r="D212" s="955" t="s">
        <v>55</v>
      </c>
      <c r="E212" s="955" t="s">
        <v>56</v>
      </c>
      <c r="F212" s="955" t="s">
        <v>56</v>
      </c>
      <c r="G212" s="955" t="s">
        <v>57</v>
      </c>
      <c r="H212" s="955" t="s">
        <v>56</v>
      </c>
      <c r="I212" s="955" t="s">
        <v>64</v>
      </c>
      <c r="J212" s="956" t="s">
        <v>70</v>
      </c>
      <c r="K212" s="957" t="s">
        <v>71</v>
      </c>
      <c r="L212" s="957" t="s">
        <v>12</v>
      </c>
      <c r="M212" s="957" t="s">
        <v>13</v>
      </c>
      <c r="N212" s="957" t="s">
        <v>34</v>
      </c>
      <c r="O212" s="957" t="s">
        <v>25</v>
      </c>
      <c r="P212" s="958">
        <f>'212, 226 КВР 112 (2022)Р-Н'!F13</f>
        <v>0</v>
      </c>
      <c r="Q212" s="958"/>
      <c r="R212" s="958"/>
      <c r="S212" s="959" t="s">
        <v>10</v>
      </c>
      <c r="T212" s="148"/>
      <c r="U212" s="149"/>
      <c r="V212" s="148"/>
      <c r="W212" s="149"/>
      <c r="X212" s="148"/>
      <c r="Y212" s="149"/>
    </row>
    <row r="213" spans="1:25" s="150" customFormat="1" ht="31.5" hidden="1" customHeight="1">
      <c r="A213" s="1377"/>
      <c r="B213" s="1372"/>
      <c r="C213" s="954" t="s">
        <v>54</v>
      </c>
      <c r="D213" s="955" t="s">
        <v>55</v>
      </c>
      <c r="E213" s="955" t="s">
        <v>56</v>
      </c>
      <c r="F213" s="955" t="s">
        <v>56</v>
      </c>
      <c r="G213" s="955" t="s">
        <v>57</v>
      </c>
      <c r="H213" s="955" t="s">
        <v>56</v>
      </c>
      <c r="I213" s="955" t="s">
        <v>64</v>
      </c>
      <c r="J213" s="956" t="s">
        <v>70</v>
      </c>
      <c r="K213" s="957" t="s">
        <v>71</v>
      </c>
      <c r="L213" s="957" t="s">
        <v>52</v>
      </c>
      <c r="M213" s="957" t="s">
        <v>13</v>
      </c>
      <c r="N213" s="957" t="s">
        <v>10</v>
      </c>
      <c r="O213" s="957" t="s">
        <v>25</v>
      </c>
      <c r="P213" s="958">
        <f>'212, 226 КВР 112 (2022)Р-Н'!F20+'212, 226 КВР 112 (2022)Р-Н'!F27</f>
        <v>0</v>
      </c>
      <c r="Q213" s="958"/>
      <c r="R213" s="958"/>
      <c r="S213" s="959" t="s">
        <v>10</v>
      </c>
      <c r="T213" s="148"/>
      <c r="U213" s="149"/>
      <c r="V213" s="148"/>
      <c r="W213" s="149"/>
      <c r="X213" s="148"/>
      <c r="Y213" s="149"/>
    </row>
    <row r="214" spans="1:25" s="150" customFormat="1" ht="31.5" customHeight="1">
      <c r="A214" s="1377"/>
      <c r="B214" s="1372"/>
      <c r="C214" s="954" t="s">
        <v>54</v>
      </c>
      <c r="D214" s="955" t="s">
        <v>55</v>
      </c>
      <c r="E214" s="955" t="s">
        <v>56</v>
      </c>
      <c r="F214" s="955" t="s">
        <v>56</v>
      </c>
      <c r="G214" s="955" t="s">
        <v>57</v>
      </c>
      <c r="H214" s="955" t="s">
        <v>56</v>
      </c>
      <c r="I214" s="955" t="s">
        <v>58</v>
      </c>
      <c r="J214" s="956" t="s">
        <v>70</v>
      </c>
      <c r="K214" s="957" t="s">
        <v>71</v>
      </c>
      <c r="L214" s="957" t="s">
        <v>12</v>
      </c>
      <c r="M214" s="957" t="s">
        <v>13</v>
      </c>
      <c r="N214" s="957" t="s">
        <v>20</v>
      </c>
      <c r="O214" s="957" t="s">
        <v>21</v>
      </c>
      <c r="P214" s="958">
        <f>'212, 226 КВР 112 (2022)КРАЙ'!F12</f>
        <v>10000</v>
      </c>
      <c r="Q214" s="958">
        <f>'212, 226 КВР 112 (2023)КРАЙ'!F12</f>
        <v>20000</v>
      </c>
      <c r="R214" s="958">
        <f>'212, 226 КВР 112 (2024)КРАЙ'!F12</f>
        <v>20000</v>
      </c>
      <c r="S214" s="959" t="s">
        <v>10</v>
      </c>
      <c r="T214" s="148"/>
      <c r="U214" s="149"/>
      <c r="V214" s="148"/>
      <c r="W214" s="149"/>
      <c r="X214" s="148"/>
      <c r="Y214" s="149"/>
    </row>
    <row r="215" spans="1:25" s="150" customFormat="1" ht="31.5" hidden="1" customHeight="1">
      <c r="A215" s="1377"/>
      <c r="B215" s="1372"/>
      <c r="C215" s="954" t="s">
        <v>54</v>
      </c>
      <c r="D215" s="955" t="s">
        <v>55</v>
      </c>
      <c r="E215" s="955" t="s">
        <v>56</v>
      </c>
      <c r="F215" s="955" t="s">
        <v>56</v>
      </c>
      <c r="G215" s="955" t="s">
        <v>57</v>
      </c>
      <c r="H215" s="955" t="s">
        <v>56</v>
      </c>
      <c r="I215" s="955" t="s">
        <v>58</v>
      </c>
      <c r="J215" s="956" t="s">
        <v>70</v>
      </c>
      <c r="K215" s="957" t="s">
        <v>71</v>
      </c>
      <c r="L215" s="957" t="s">
        <v>52</v>
      </c>
      <c r="M215" s="957" t="s">
        <v>13</v>
      </c>
      <c r="N215" s="957" t="s">
        <v>10</v>
      </c>
      <c r="O215" s="957" t="s">
        <v>21</v>
      </c>
      <c r="P215" s="958">
        <v>0</v>
      </c>
      <c r="Q215" s="958"/>
      <c r="R215" s="958"/>
      <c r="S215" s="959" t="s">
        <v>10</v>
      </c>
      <c r="T215" s="148"/>
      <c r="U215" s="149"/>
      <c r="V215" s="148"/>
      <c r="W215" s="149"/>
      <c r="X215" s="148"/>
      <c r="Y215" s="149"/>
    </row>
    <row r="216" spans="1:25" s="150" customFormat="1" ht="31.5" hidden="1" customHeight="1">
      <c r="A216" s="1376" t="s">
        <v>72</v>
      </c>
      <c r="B216" s="1371">
        <v>2122</v>
      </c>
      <c r="C216" s="954" t="s">
        <v>54</v>
      </c>
      <c r="D216" s="955" t="s">
        <v>55</v>
      </c>
      <c r="E216" s="955" t="s">
        <v>56</v>
      </c>
      <c r="F216" s="955" t="s">
        <v>56</v>
      </c>
      <c r="G216" s="955" t="s">
        <v>57</v>
      </c>
      <c r="H216" s="955" t="s">
        <v>56</v>
      </c>
      <c r="I216" s="955" t="s">
        <v>64</v>
      </c>
      <c r="J216" s="956" t="s">
        <v>70</v>
      </c>
      <c r="K216" s="957" t="s">
        <v>73</v>
      </c>
      <c r="L216" s="957" t="s">
        <v>12</v>
      </c>
      <c r="M216" s="957" t="s">
        <v>13</v>
      </c>
      <c r="N216" s="957" t="s">
        <v>10</v>
      </c>
      <c r="O216" s="957" t="s">
        <v>14</v>
      </c>
      <c r="P216" s="958">
        <v>0</v>
      </c>
      <c r="Q216" s="958"/>
      <c r="R216" s="958"/>
      <c r="S216" s="959" t="s">
        <v>10</v>
      </c>
      <c r="T216" s="148"/>
      <c r="U216" s="149"/>
      <c r="V216" s="148"/>
      <c r="W216" s="149"/>
      <c r="X216" s="148"/>
      <c r="Y216" s="149"/>
    </row>
    <row r="217" spans="1:25" s="150" customFormat="1" ht="31.5" hidden="1" customHeight="1">
      <c r="A217" s="1377"/>
      <c r="B217" s="1372"/>
      <c r="C217" s="954" t="s">
        <v>54</v>
      </c>
      <c r="D217" s="955" t="s">
        <v>55</v>
      </c>
      <c r="E217" s="955" t="s">
        <v>56</v>
      </c>
      <c r="F217" s="955" t="s">
        <v>56</v>
      </c>
      <c r="G217" s="955" t="s">
        <v>57</v>
      </c>
      <c r="H217" s="955" t="s">
        <v>56</v>
      </c>
      <c r="I217" s="955" t="s">
        <v>64</v>
      </c>
      <c r="J217" s="956" t="s">
        <v>70</v>
      </c>
      <c r="K217" s="957" t="s">
        <v>73</v>
      </c>
      <c r="L217" s="957" t="s">
        <v>52</v>
      </c>
      <c r="M217" s="957" t="s">
        <v>13</v>
      </c>
      <c r="N217" s="957" t="s">
        <v>10</v>
      </c>
      <c r="O217" s="957" t="s">
        <v>14</v>
      </c>
      <c r="P217" s="958">
        <v>0</v>
      </c>
      <c r="Q217" s="958"/>
      <c r="R217" s="958"/>
      <c r="S217" s="959" t="s">
        <v>10</v>
      </c>
      <c r="T217" s="148"/>
      <c r="U217" s="149"/>
      <c r="V217" s="148"/>
      <c r="W217" s="149"/>
      <c r="X217" s="148"/>
      <c r="Y217" s="149"/>
    </row>
    <row r="218" spans="1:25" s="150" customFormat="1" ht="31.5" hidden="1" customHeight="1">
      <c r="A218" s="1377"/>
      <c r="B218" s="1372"/>
      <c r="C218" s="954" t="s">
        <v>54</v>
      </c>
      <c r="D218" s="955" t="s">
        <v>55</v>
      </c>
      <c r="E218" s="955" t="s">
        <v>56</v>
      </c>
      <c r="F218" s="955" t="s">
        <v>56</v>
      </c>
      <c r="G218" s="955" t="s">
        <v>57</v>
      </c>
      <c r="H218" s="955" t="s">
        <v>56</v>
      </c>
      <c r="I218" s="955" t="s">
        <v>64</v>
      </c>
      <c r="J218" s="956" t="s">
        <v>70</v>
      </c>
      <c r="K218" s="957" t="s">
        <v>73</v>
      </c>
      <c r="L218" s="957" t="s">
        <v>12</v>
      </c>
      <c r="M218" s="957" t="s">
        <v>13</v>
      </c>
      <c r="N218" s="957" t="s">
        <v>34</v>
      </c>
      <c r="O218" s="957" t="s">
        <v>25</v>
      </c>
      <c r="P218" s="958">
        <f>'212, 226 КВР 112 (2022)Р-Н'!F16</f>
        <v>0</v>
      </c>
      <c r="Q218" s="958"/>
      <c r="R218" s="958"/>
      <c r="S218" s="959" t="s">
        <v>10</v>
      </c>
      <c r="T218" s="148"/>
      <c r="U218" s="149"/>
      <c r="V218" s="148"/>
      <c r="W218" s="149"/>
      <c r="X218" s="148"/>
      <c r="Y218" s="149"/>
    </row>
    <row r="219" spans="1:25" s="150" customFormat="1" ht="31.5" hidden="1" customHeight="1">
      <c r="A219" s="1377"/>
      <c r="B219" s="1372"/>
      <c r="C219" s="954" t="s">
        <v>54</v>
      </c>
      <c r="D219" s="955" t="s">
        <v>55</v>
      </c>
      <c r="E219" s="955" t="s">
        <v>56</v>
      </c>
      <c r="F219" s="955" t="s">
        <v>56</v>
      </c>
      <c r="G219" s="955" t="s">
        <v>57</v>
      </c>
      <c r="H219" s="955" t="s">
        <v>56</v>
      </c>
      <c r="I219" s="955" t="s">
        <v>64</v>
      </c>
      <c r="J219" s="956" t="s">
        <v>70</v>
      </c>
      <c r="K219" s="957" t="s">
        <v>73</v>
      </c>
      <c r="L219" s="957" t="s">
        <v>52</v>
      </c>
      <c r="M219" s="957" t="s">
        <v>13</v>
      </c>
      <c r="N219" s="957" t="s">
        <v>10</v>
      </c>
      <c r="O219" s="957" t="s">
        <v>25</v>
      </c>
      <c r="P219" s="958">
        <f>'212, 226 КВР 112 (2022)Р-Н'!F23+'212, 226 КВР 112 (2022)Р-Н'!F30</f>
        <v>0</v>
      </c>
      <c r="Q219" s="958"/>
      <c r="R219" s="958"/>
      <c r="S219" s="959" t="s">
        <v>10</v>
      </c>
      <c r="T219" s="148"/>
      <c r="U219" s="149"/>
      <c r="V219" s="148"/>
      <c r="W219" s="149"/>
      <c r="X219" s="148"/>
      <c r="Y219" s="149"/>
    </row>
    <row r="220" spans="1:25" s="150" customFormat="1" ht="31.5" customHeight="1">
      <c r="A220" s="1377"/>
      <c r="B220" s="1372"/>
      <c r="C220" s="954" t="s">
        <v>54</v>
      </c>
      <c r="D220" s="955" t="s">
        <v>55</v>
      </c>
      <c r="E220" s="955" t="s">
        <v>56</v>
      </c>
      <c r="F220" s="955" t="s">
        <v>56</v>
      </c>
      <c r="G220" s="955" t="s">
        <v>57</v>
      </c>
      <c r="H220" s="955" t="s">
        <v>56</v>
      </c>
      <c r="I220" s="955" t="s">
        <v>58</v>
      </c>
      <c r="J220" s="956" t="s">
        <v>70</v>
      </c>
      <c r="K220" s="957" t="s">
        <v>73</v>
      </c>
      <c r="L220" s="957" t="s">
        <v>12</v>
      </c>
      <c r="M220" s="957" t="s">
        <v>13</v>
      </c>
      <c r="N220" s="957" t="s">
        <v>20</v>
      </c>
      <c r="O220" s="957" t="s">
        <v>21</v>
      </c>
      <c r="P220" s="958">
        <f>'212, 226 КВР 112 (2022)КРАЙ'!F15</f>
        <v>80000</v>
      </c>
      <c r="Q220" s="958">
        <f>'212, 226 КВР 112 (2023)КРАЙ'!F15</f>
        <v>10000</v>
      </c>
      <c r="R220" s="958">
        <f>'212, 226 КВР 112 (2024)КРАЙ'!F15</f>
        <v>10000</v>
      </c>
      <c r="S220" s="959" t="s">
        <v>10</v>
      </c>
      <c r="T220" s="148"/>
      <c r="U220" s="149"/>
      <c r="V220" s="148"/>
      <c r="W220" s="149"/>
      <c r="X220" s="148"/>
      <c r="Y220" s="149"/>
    </row>
    <row r="221" spans="1:25" s="150" customFormat="1" ht="31.5" hidden="1" customHeight="1">
      <c r="A221" s="1378"/>
      <c r="B221" s="1373"/>
      <c r="C221" s="954" t="s">
        <v>54</v>
      </c>
      <c r="D221" s="955" t="s">
        <v>55</v>
      </c>
      <c r="E221" s="955" t="s">
        <v>56</v>
      </c>
      <c r="F221" s="955" t="s">
        <v>56</v>
      </c>
      <c r="G221" s="955" t="s">
        <v>57</v>
      </c>
      <c r="H221" s="955" t="s">
        <v>56</v>
      </c>
      <c r="I221" s="955" t="s">
        <v>58</v>
      </c>
      <c r="J221" s="956" t="s">
        <v>70</v>
      </c>
      <c r="K221" s="957" t="s">
        <v>73</v>
      </c>
      <c r="L221" s="957" t="s">
        <v>52</v>
      </c>
      <c r="M221" s="957" t="s">
        <v>13</v>
      </c>
      <c r="N221" s="957" t="s">
        <v>10</v>
      </c>
      <c r="O221" s="957" t="s">
        <v>21</v>
      </c>
      <c r="P221" s="958">
        <v>0</v>
      </c>
      <c r="Q221" s="958"/>
      <c r="R221" s="958"/>
      <c r="S221" s="959" t="s">
        <v>10</v>
      </c>
      <c r="T221" s="148"/>
      <c r="U221" s="149"/>
      <c r="V221" s="148"/>
      <c r="W221" s="149"/>
      <c r="X221" s="148"/>
      <c r="Y221" s="149"/>
    </row>
    <row r="222" spans="1:25" s="150" customFormat="1" ht="31.5" hidden="1" customHeight="1">
      <c r="A222" s="1376" t="s">
        <v>67</v>
      </c>
      <c r="B222" s="1371">
        <v>2123</v>
      </c>
      <c r="C222" s="954" t="s">
        <v>54</v>
      </c>
      <c r="D222" s="955" t="s">
        <v>55</v>
      </c>
      <c r="E222" s="955" t="s">
        <v>56</v>
      </c>
      <c r="F222" s="955" t="s">
        <v>56</v>
      </c>
      <c r="G222" s="955" t="s">
        <v>57</v>
      </c>
      <c r="H222" s="955" t="s">
        <v>56</v>
      </c>
      <c r="I222" s="955" t="s">
        <v>64</v>
      </c>
      <c r="J222" s="956" t="s">
        <v>70</v>
      </c>
      <c r="K222" s="957" t="s">
        <v>68</v>
      </c>
      <c r="L222" s="957" t="s">
        <v>12</v>
      </c>
      <c r="M222" s="957" t="s">
        <v>13</v>
      </c>
      <c r="N222" s="957" t="s">
        <v>10</v>
      </c>
      <c r="O222" s="957" t="s">
        <v>14</v>
      </c>
      <c r="P222" s="958">
        <v>0</v>
      </c>
      <c r="Q222" s="958"/>
      <c r="R222" s="958"/>
      <c r="S222" s="959" t="s">
        <v>10</v>
      </c>
      <c r="T222" s="148"/>
      <c r="U222" s="149"/>
      <c r="V222" s="148"/>
      <c r="W222" s="149"/>
      <c r="X222" s="148"/>
      <c r="Y222" s="149"/>
    </row>
    <row r="223" spans="1:25" s="150" customFormat="1" ht="31.5" hidden="1" customHeight="1">
      <c r="A223" s="1377"/>
      <c r="B223" s="1372"/>
      <c r="C223" s="954" t="s">
        <v>54</v>
      </c>
      <c r="D223" s="955" t="s">
        <v>55</v>
      </c>
      <c r="E223" s="955" t="s">
        <v>56</v>
      </c>
      <c r="F223" s="955" t="s">
        <v>56</v>
      </c>
      <c r="G223" s="955" t="s">
        <v>57</v>
      </c>
      <c r="H223" s="955" t="s">
        <v>56</v>
      </c>
      <c r="I223" s="955" t="s">
        <v>64</v>
      </c>
      <c r="J223" s="956" t="s">
        <v>70</v>
      </c>
      <c r="K223" s="957" t="s">
        <v>68</v>
      </c>
      <c r="L223" s="957" t="s">
        <v>52</v>
      </c>
      <c r="M223" s="957" t="s">
        <v>13</v>
      </c>
      <c r="N223" s="957" t="s">
        <v>10</v>
      </c>
      <c r="O223" s="957" t="s">
        <v>14</v>
      </c>
      <c r="P223" s="958">
        <v>0</v>
      </c>
      <c r="Q223" s="958"/>
      <c r="R223" s="958"/>
      <c r="S223" s="959" t="s">
        <v>10</v>
      </c>
      <c r="T223" s="148"/>
      <c r="U223" s="149"/>
      <c r="V223" s="148"/>
      <c r="W223" s="149"/>
      <c r="X223" s="148"/>
      <c r="Y223" s="149"/>
    </row>
    <row r="224" spans="1:25" s="150" customFormat="1" ht="31.5" hidden="1" customHeight="1">
      <c r="A224" s="1377"/>
      <c r="B224" s="1372"/>
      <c r="C224" s="954" t="s">
        <v>54</v>
      </c>
      <c r="D224" s="955" t="s">
        <v>55</v>
      </c>
      <c r="E224" s="955" t="s">
        <v>56</v>
      </c>
      <c r="F224" s="955" t="s">
        <v>56</v>
      </c>
      <c r="G224" s="955" t="s">
        <v>57</v>
      </c>
      <c r="H224" s="955" t="s">
        <v>56</v>
      </c>
      <c r="I224" s="955" t="s">
        <v>64</v>
      </c>
      <c r="J224" s="956" t="s">
        <v>70</v>
      </c>
      <c r="K224" s="957" t="s">
        <v>68</v>
      </c>
      <c r="L224" s="957" t="s">
        <v>12</v>
      </c>
      <c r="M224" s="957" t="s">
        <v>13</v>
      </c>
      <c r="N224" s="957" t="s">
        <v>34</v>
      </c>
      <c r="O224" s="957" t="s">
        <v>25</v>
      </c>
      <c r="P224" s="958">
        <f>'266 КВР 112 (2022)Р-Н'!F12</f>
        <v>0</v>
      </c>
      <c r="Q224" s="958"/>
      <c r="R224" s="958"/>
      <c r="S224" s="959" t="s">
        <v>10</v>
      </c>
      <c r="T224" s="148"/>
      <c r="U224" s="149"/>
      <c r="V224" s="148"/>
      <c r="W224" s="149"/>
      <c r="X224" s="148"/>
      <c r="Y224" s="149"/>
    </row>
    <row r="225" spans="1:31" s="150" customFormat="1" ht="31.5" hidden="1" customHeight="1">
      <c r="A225" s="1377"/>
      <c r="B225" s="1372"/>
      <c r="C225" s="954" t="s">
        <v>54</v>
      </c>
      <c r="D225" s="955" t="s">
        <v>55</v>
      </c>
      <c r="E225" s="955" t="s">
        <v>56</v>
      </c>
      <c r="F225" s="955" t="s">
        <v>56</v>
      </c>
      <c r="G225" s="955" t="s">
        <v>57</v>
      </c>
      <c r="H225" s="955" t="s">
        <v>56</v>
      </c>
      <c r="I225" s="955" t="s">
        <v>64</v>
      </c>
      <c r="J225" s="956" t="s">
        <v>70</v>
      </c>
      <c r="K225" s="957" t="s">
        <v>68</v>
      </c>
      <c r="L225" s="957" t="s">
        <v>52</v>
      </c>
      <c r="M225" s="957" t="s">
        <v>13</v>
      </c>
      <c r="N225" s="957" t="s">
        <v>10</v>
      </c>
      <c r="O225" s="957" t="s">
        <v>25</v>
      </c>
      <c r="P225" s="958">
        <f>'266 КВР 112 (2022)Р-Н'!F15+'266 КВР 112 (2022)Р-Н'!F18</f>
        <v>0</v>
      </c>
      <c r="Q225" s="958"/>
      <c r="R225" s="958"/>
      <c r="S225" s="959" t="s">
        <v>10</v>
      </c>
      <c r="T225" s="148"/>
      <c r="U225" s="149"/>
      <c r="V225" s="148"/>
      <c r="W225" s="149"/>
      <c r="X225" s="148"/>
      <c r="Y225" s="149"/>
    </row>
    <row r="226" spans="1:31" s="150" customFormat="1" ht="31.5" hidden="1" customHeight="1">
      <c r="A226" s="1377"/>
      <c r="B226" s="1372"/>
      <c r="C226" s="954" t="s">
        <v>54</v>
      </c>
      <c r="D226" s="955" t="s">
        <v>55</v>
      </c>
      <c r="E226" s="955" t="s">
        <v>56</v>
      </c>
      <c r="F226" s="955" t="s">
        <v>56</v>
      </c>
      <c r="G226" s="955" t="s">
        <v>57</v>
      </c>
      <c r="H226" s="955" t="s">
        <v>56</v>
      </c>
      <c r="I226" s="955" t="s">
        <v>58</v>
      </c>
      <c r="J226" s="956" t="s">
        <v>70</v>
      </c>
      <c r="K226" s="957" t="s">
        <v>68</v>
      </c>
      <c r="L226" s="957" t="s">
        <v>12</v>
      </c>
      <c r="M226" s="957" t="s">
        <v>13</v>
      </c>
      <c r="N226" s="957" t="s">
        <v>20</v>
      </c>
      <c r="O226" s="957" t="s">
        <v>21</v>
      </c>
      <c r="P226" s="958">
        <f>'266 КВР 112 (2022)КРАЙ'!F11</f>
        <v>0</v>
      </c>
      <c r="Q226" s="958"/>
      <c r="R226" s="958"/>
      <c r="S226" s="959" t="s">
        <v>10</v>
      </c>
      <c r="T226" s="148"/>
      <c r="U226" s="149"/>
      <c r="V226" s="148"/>
      <c r="W226" s="149"/>
      <c r="X226" s="148"/>
      <c r="Y226" s="149"/>
    </row>
    <row r="227" spans="1:31" s="150" customFormat="1" ht="31.5" hidden="1" customHeight="1">
      <c r="A227" s="1378"/>
      <c r="B227" s="1373"/>
      <c r="C227" s="954" t="s">
        <v>54</v>
      </c>
      <c r="D227" s="955" t="s">
        <v>55</v>
      </c>
      <c r="E227" s="955" t="s">
        <v>56</v>
      </c>
      <c r="F227" s="955" t="s">
        <v>56</v>
      </c>
      <c r="G227" s="955" t="s">
        <v>57</v>
      </c>
      <c r="H227" s="955" t="s">
        <v>56</v>
      </c>
      <c r="I227" s="955" t="s">
        <v>58</v>
      </c>
      <c r="J227" s="956" t="s">
        <v>70</v>
      </c>
      <c r="K227" s="957" t="s">
        <v>68</v>
      </c>
      <c r="L227" s="957" t="s">
        <v>52</v>
      </c>
      <c r="M227" s="957" t="s">
        <v>13</v>
      </c>
      <c r="N227" s="957" t="s">
        <v>10</v>
      </c>
      <c r="O227" s="957" t="s">
        <v>21</v>
      </c>
      <c r="P227" s="958">
        <v>0</v>
      </c>
      <c r="Q227" s="958"/>
      <c r="R227" s="958"/>
      <c r="S227" s="959" t="s">
        <v>10</v>
      </c>
      <c r="T227" s="148"/>
      <c r="U227" s="149"/>
      <c r="V227" s="148"/>
      <c r="W227" s="149"/>
      <c r="X227" s="148"/>
      <c r="Y227" s="149"/>
    </row>
    <row r="228" spans="1:31" s="150" customFormat="1" ht="31.5" customHeight="1">
      <c r="A228" s="1005" t="s">
        <v>74</v>
      </c>
      <c r="B228" s="1006">
        <v>2124</v>
      </c>
      <c r="C228" s="954" t="s">
        <v>54</v>
      </c>
      <c r="D228" s="955" t="s">
        <v>55</v>
      </c>
      <c r="E228" s="955" t="s">
        <v>56</v>
      </c>
      <c r="F228" s="955" t="s">
        <v>56</v>
      </c>
      <c r="G228" s="955" t="s">
        <v>57</v>
      </c>
      <c r="H228" s="955" t="s">
        <v>56</v>
      </c>
      <c r="I228" s="955" t="s">
        <v>75</v>
      </c>
      <c r="J228" s="956" t="s">
        <v>70</v>
      </c>
      <c r="K228" s="957" t="s">
        <v>76</v>
      </c>
      <c r="L228" s="957" t="s">
        <v>12</v>
      </c>
      <c r="M228" s="957" t="s">
        <v>13</v>
      </c>
      <c r="N228" s="957" t="s">
        <v>39</v>
      </c>
      <c r="O228" s="957" t="s">
        <v>40</v>
      </c>
      <c r="P228" s="1007">
        <f>'267 ЛЬГОТЫ (112) (2022)'!F14</f>
        <v>420549.78</v>
      </c>
      <c r="Q228" s="958">
        <f>'267 ЛЬГОТЫ (112) (2023)'!F14</f>
        <v>420126</v>
      </c>
      <c r="R228" s="958">
        <f>'267 ЛЬГОТЫ (112) (2024)'!F14</f>
        <v>431926</v>
      </c>
      <c r="S228" s="959" t="s">
        <v>10</v>
      </c>
      <c r="T228" s="148"/>
      <c r="U228" s="149"/>
      <c r="V228" s="148"/>
      <c r="W228" s="149"/>
      <c r="X228" s="148"/>
      <c r="Y228" s="149"/>
    </row>
    <row r="229" spans="1:31" s="147" customFormat="1" ht="77.25" customHeight="1">
      <c r="A229" s="1000" t="s">
        <v>755</v>
      </c>
      <c r="B229" s="1001">
        <v>2130</v>
      </c>
      <c r="C229" s="1293" t="s">
        <v>10</v>
      </c>
      <c r="D229" s="1294"/>
      <c r="E229" s="1294"/>
      <c r="F229" s="1294"/>
      <c r="G229" s="1294"/>
      <c r="H229" s="1294"/>
      <c r="I229" s="1294"/>
      <c r="J229" s="1295"/>
      <c r="K229" s="1293" t="s">
        <v>10</v>
      </c>
      <c r="L229" s="1294"/>
      <c r="M229" s="1294"/>
      <c r="N229" s="1294"/>
      <c r="O229" s="1295"/>
      <c r="P229" s="1002">
        <f>SUM(P230:P235)</f>
        <v>42120</v>
      </c>
      <c r="Q229" s="1002">
        <f>SUM(Q230:Q235)</f>
        <v>37960</v>
      </c>
      <c r="R229" s="1002">
        <f>SUM(R230:R235)</f>
        <v>37960</v>
      </c>
      <c r="S229" s="1003" t="s">
        <v>10</v>
      </c>
      <c r="T229" s="146"/>
      <c r="U229" s="155"/>
      <c r="V229" s="146"/>
      <c r="W229" s="155"/>
      <c r="X229" s="146"/>
      <c r="Y229" s="155"/>
      <c r="Z229" s="156"/>
      <c r="AA229" s="156"/>
      <c r="AB229" s="156"/>
      <c r="AC229" s="156"/>
      <c r="AD229" s="156"/>
      <c r="AE229" s="156"/>
    </row>
    <row r="230" spans="1:31" s="150" customFormat="1" ht="31.5" customHeight="1">
      <c r="A230" s="1376" t="s">
        <v>72</v>
      </c>
      <c r="B230" s="1371">
        <v>2122</v>
      </c>
      <c r="C230" s="954" t="s">
        <v>54</v>
      </c>
      <c r="D230" s="955" t="s">
        <v>55</v>
      </c>
      <c r="E230" s="955" t="s">
        <v>56</v>
      </c>
      <c r="F230" s="955" t="s">
        <v>56</v>
      </c>
      <c r="G230" s="955" t="s">
        <v>9</v>
      </c>
      <c r="H230" s="955" t="s">
        <v>63</v>
      </c>
      <c r="I230" s="955" t="s">
        <v>716</v>
      </c>
      <c r="J230" s="956" t="s">
        <v>756</v>
      </c>
      <c r="K230" s="957" t="s">
        <v>73</v>
      </c>
      <c r="L230" s="957" t="s">
        <v>12</v>
      </c>
      <c r="M230" s="957" t="s">
        <v>13</v>
      </c>
      <c r="N230" s="957" t="s">
        <v>704</v>
      </c>
      <c r="O230" s="957" t="s">
        <v>40</v>
      </c>
      <c r="P230" s="1007">
        <f>'226 КВР 113 (2022)500.02.000ЕГЭ'!F15</f>
        <v>42120</v>
      </c>
      <c r="Q230" s="958">
        <f>'226 КВР 113 (2023)500.02.00ЕГЭ'!F15</f>
        <v>37960</v>
      </c>
      <c r="R230" s="958">
        <f>'226 КВР 113 (2024)500.02.00ЕГЭ'!F15</f>
        <v>37960</v>
      </c>
      <c r="S230" s="959" t="s">
        <v>10</v>
      </c>
      <c r="T230" s="148"/>
      <c r="U230" s="149"/>
      <c r="V230" s="148"/>
      <c r="W230" s="149"/>
      <c r="X230" s="148"/>
      <c r="Y230" s="149"/>
    </row>
    <row r="231" spans="1:31" s="150" customFormat="1" ht="31.5" hidden="1" customHeight="1">
      <c r="A231" s="1377"/>
      <c r="B231" s="1372"/>
      <c r="C231" s="954" t="s">
        <v>54</v>
      </c>
      <c r="D231" s="955" t="s">
        <v>55</v>
      </c>
      <c r="E231" s="955" t="s">
        <v>56</v>
      </c>
      <c r="F231" s="955" t="s">
        <v>56</v>
      </c>
      <c r="G231" s="955" t="s">
        <v>57</v>
      </c>
      <c r="H231" s="955" t="s">
        <v>56</v>
      </c>
      <c r="I231" s="955" t="s">
        <v>64</v>
      </c>
      <c r="J231" s="956" t="s">
        <v>756</v>
      </c>
      <c r="K231" s="957" t="s">
        <v>73</v>
      </c>
      <c r="L231" s="957" t="s">
        <v>52</v>
      </c>
      <c r="M231" s="957" t="s">
        <v>13</v>
      </c>
      <c r="N231" s="957" t="s">
        <v>10</v>
      </c>
      <c r="O231" s="957" t="s">
        <v>14</v>
      </c>
      <c r="P231" s="958">
        <v>0</v>
      </c>
      <c r="Q231" s="958"/>
      <c r="R231" s="958"/>
      <c r="S231" s="959" t="s">
        <v>10</v>
      </c>
      <c r="T231" s="148"/>
      <c r="U231" s="149"/>
      <c r="V231" s="148"/>
      <c r="W231" s="149"/>
      <c r="X231" s="148"/>
      <c r="Y231" s="149"/>
    </row>
    <row r="232" spans="1:31" s="150" customFormat="1" ht="31.5" hidden="1" customHeight="1">
      <c r="A232" s="1377"/>
      <c r="B232" s="1372"/>
      <c r="C232" s="954" t="s">
        <v>54</v>
      </c>
      <c r="D232" s="955" t="s">
        <v>55</v>
      </c>
      <c r="E232" s="955" t="s">
        <v>56</v>
      </c>
      <c r="F232" s="955" t="s">
        <v>56</v>
      </c>
      <c r="G232" s="955" t="s">
        <v>57</v>
      </c>
      <c r="H232" s="955" t="s">
        <v>56</v>
      </c>
      <c r="I232" s="955" t="s">
        <v>64</v>
      </c>
      <c r="J232" s="956" t="s">
        <v>756</v>
      </c>
      <c r="K232" s="957" t="s">
        <v>73</v>
      </c>
      <c r="L232" s="957" t="s">
        <v>12</v>
      </c>
      <c r="M232" s="957" t="s">
        <v>13</v>
      </c>
      <c r="N232" s="957" t="s">
        <v>34</v>
      </c>
      <c r="O232" s="957" t="s">
        <v>25</v>
      </c>
      <c r="P232" s="958">
        <f>'226 КВР 113 (2022)Р-Н'!F16</f>
        <v>0</v>
      </c>
      <c r="Q232" s="958"/>
      <c r="R232" s="958"/>
      <c r="S232" s="959" t="s">
        <v>10</v>
      </c>
      <c r="T232" s="148"/>
      <c r="U232" s="149"/>
      <c r="V232" s="148"/>
      <c r="W232" s="149"/>
      <c r="X232" s="148"/>
      <c r="Y232" s="149"/>
    </row>
    <row r="233" spans="1:31" s="150" customFormat="1" ht="31.5" hidden="1" customHeight="1">
      <c r="A233" s="1377"/>
      <c r="B233" s="1372"/>
      <c r="C233" s="954" t="s">
        <v>54</v>
      </c>
      <c r="D233" s="955" t="s">
        <v>55</v>
      </c>
      <c r="E233" s="955" t="s">
        <v>56</v>
      </c>
      <c r="F233" s="955" t="s">
        <v>56</v>
      </c>
      <c r="G233" s="955" t="s">
        <v>57</v>
      </c>
      <c r="H233" s="955" t="s">
        <v>56</v>
      </c>
      <c r="I233" s="955" t="s">
        <v>64</v>
      </c>
      <c r="J233" s="956" t="s">
        <v>756</v>
      </c>
      <c r="K233" s="957" t="s">
        <v>73</v>
      </c>
      <c r="L233" s="957" t="s">
        <v>52</v>
      </c>
      <c r="M233" s="957" t="s">
        <v>13</v>
      </c>
      <c r="N233" s="957" t="s">
        <v>10</v>
      </c>
      <c r="O233" s="957" t="s">
        <v>25</v>
      </c>
      <c r="P233" s="958">
        <f>'226 КВР 113 (2022)Р-Н'!F23+'226 КВР 113 (2022)Р-Н'!F30</f>
        <v>0</v>
      </c>
      <c r="Q233" s="958"/>
      <c r="R233" s="958"/>
      <c r="S233" s="959" t="s">
        <v>10</v>
      </c>
      <c r="T233" s="148"/>
      <c r="U233" s="149"/>
      <c r="V233" s="148"/>
      <c r="W233" s="149"/>
      <c r="X233" s="148"/>
      <c r="Y233" s="149"/>
    </row>
    <row r="234" spans="1:31" s="150" customFormat="1" ht="31.5" hidden="1" customHeight="1">
      <c r="A234" s="1377"/>
      <c r="B234" s="1372"/>
      <c r="C234" s="954" t="s">
        <v>54</v>
      </c>
      <c r="D234" s="955" t="s">
        <v>55</v>
      </c>
      <c r="E234" s="955" t="s">
        <v>56</v>
      </c>
      <c r="F234" s="955" t="s">
        <v>56</v>
      </c>
      <c r="G234" s="955" t="s">
        <v>57</v>
      </c>
      <c r="H234" s="955" t="s">
        <v>56</v>
      </c>
      <c r="I234" s="955" t="s">
        <v>58</v>
      </c>
      <c r="J234" s="956" t="s">
        <v>756</v>
      </c>
      <c r="K234" s="957" t="s">
        <v>73</v>
      </c>
      <c r="L234" s="957" t="s">
        <v>12</v>
      </c>
      <c r="M234" s="957" t="s">
        <v>13</v>
      </c>
      <c r="N234" s="957" t="s">
        <v>20</v>
      </c>
      <c r="O234" s="957" t="s">
        <v>21</v>
      </c>
      <c r="P234" s="958">
        <f>'226 КВР 113 (2022)КРАЙ'!F15</f>
        <v>0</v>
      </c>
      <c r="Q234" s="958"/>
      <c r="R234" s="958"/>
      <c r="S234" s="959" t="s">
        <v>10</v>
      </c>
      <c r="T234" s="148"/>
      <c r="U234" s="149"/>
      <c r="V234" s="148"/>
      <c r="W234" s="149"/>
      <c r="X234" s="148"/>
      <c r="Y234" s="149"/>
    </row>
    <row r="235" spans="1:31" s="150" customFormat="1" ht="31.5" hidden="1" customHeight="1">
      <c r="A235" s="1378"/>
      <c r="B235" s="1373"/>
      <c r="C235" s="954" t="s">
        <v>54</v>
      </c>
      <c r="D235" s="955" t="s">
        <v>55</v>
      </c>
      <c r="E235" s="955" t="s">
        <v>56</v>
      </c>
      <c r="F235" s="955" t="s">
        <v>56</v>
      </c>
      <c r="G235" s="955" t="s">
        <v>57</v>
      </c>
      <c r="H235" s="955" t="s">
        <v>56</v>
      </c>
      <c r="I235" s="955" t="s">
        <v>58</v>
      </c>
      <c r="J235" s="956" t="s">
        <v>756</v>
      </c>
      <c r="K235" s="957" t="s">
        <v>73</v>
      </c>
      <c r="L235" s="957" t="s">
        <v>52</v>
      </c>
      <c r="M235" s="957" t="s">
        <v>13</v>
      </c>
      <c r="N235" s="957" t="s">
        <v>10</v>
      </c>
      <c r="O235" s="957" t="s">
        <v>21</v>
      </c>
      <c r="P235" s="958">
        <v>0</v>
      </c>
      <c r="Q235" s="958"/>
      <c r="R235" s="958"/>
      <c r="S235" s="959" t="s">
        <v>10</v>
      </c>
      <c r="T235" s="148"/>
      <c r="U235" s="149"/>
      <c r="V235" s="148"/>
      <c r="W235" s="149"/>
      <c r="X235" s="148"/>
      <c r="Y235" s="149"/>
    </row>
    <row r="236" spans="1:31" s="147" customFormat="1" ht="77.25" customHeight="1">
      <c r="A236" s="1000" t="s">
        <v>159</v>
      </c>
      <c r="B236" s="1001">
        <v>2140</v>
      </c>
      <c r="C236" s="1293" t="s">
        <v>10</v>
      </c>
      <c r="D236" s="1294"/>
      <c r="E236" s="1294"/>
      <c r="F236" s="1294"/>
      <c r="G236" s="1294"/>
      <c r="H236" s="1294"/>
      <c r="I236" s="1294"/>
      <c r="J236" s="1295"/>
      <c r="K236" s="1293" t="s">
        <v>10</v>
      </c>
      <c r="L236" s="1294"/>
      <c r="M236" s="1294"/>
      <c r="N236" s="1294"/>
      <c r="O236" s="1295"/>
      <c r="P236" s="1002">
        <f>SUM(P237:P292)</f>
        <v>4215781.1100000003</v>
      </c>
      <c r="Q236" s="1002">
        <f>SUM(Q237:Q292)</f>
        <v>4178367.92</v>
      </c>
      <c r="R236" s="1002">
        <f>SUM(R237:R292)</f>
        <v>4196492.5600000005</v>
      </c>
      <c r="S236" s="1003" t="s">
        <v>10</v>
      </c>
      <c r="T236" s="148"/>
      <c r="U236" s="149"/>
      <c r="V236" s="148"/>
      <c r="W236" s="149"/>
      <c r="X236" s="148"/>
      <c r="Y236" s="149"/>
    </row>
    <row r="237" spans="1:31" s="150" customFormat="1" ht="29.25" hidden="1" customHeight="1">
      <c r="A237" s="1374" t="s">
        <v>160</v>
      </c>
      <c r="B237" s="1371">
        <v>2141</v>
      </c>
      <c r="C237" s="954" t="s">
        <v>54</v>
      </c>
      <c r="D237" s="955" t="s">
        <v>55</v>
      </c>
      <c r="E237" s="955" t="s">
        <v>56</v>
      </c>
      <c r="F237" s="955" t="s">
        <v>56</v>
      </c>
      <c r="G237" s="955" t="s">
        <v>57</v>
      </c>
      <c r="H237" s="955" t="s">
        <v>56</v>
      </c>
      <c r="I237" s="955" t="s">
        <v>64</v>
      </c>
      <c r="J237" s="956" t="s">
        <v>77</v>
      </c>
      <c r="K237" s="957" t="s">
        <v>78</v>
      </c>
      <c r="L237" s="957" t="s">
        <v>12</v>
      </c>
      <c r="M237" s="957" t="s">
        <v>13</v>
      </c>
      <c r="N237" s="957" t="s">
        <v>10</v>
      </c>
      <c r="O237" s="957" t="s">
        <v>14</v>
      </c>
      <c r="P237" s="958">
        <v>0</v>
      </c>
      <c r="Q237" s="958">
        <v>0</v>
      </c>
      <c r="R237" s="958">
        <v>0</v>
      </c>
      <c r="S237" s="959" t="s">
        <v>10</v>
      </c>
      <c r="T237" s="148"/>
      <c r="U237" s="149"/>
      <c r="V237" s="148"/>
      <c r="W237" s="149"/>
      <c r="X237" s="148"/>
      <c r="Y237" s="149"/>
    </row>
    <row r="238" spans="1:31" s="150" customFormat="1" ht="29.25" hidden="1" customHeight="1">
      <c r="A238" s="1375"/>
      <c r="B238" s="1372"/>
      <c r="C238" s="954" t="s">
        <v>54</v>
      </c>
      <c r="D238" s="955" t="s">
        <v>55</v>
      </c>
      <c r="E238" s="955" t="s">
        <v>56</v>
      </c>
      <c r="F238" s="955" t="s">
        <v>56</v>
      </c>
      <c r="G238" s="955" t="s">
        <v>57</v>
      </c>
      <c r="H238" s="955" t="s">
        <v>56</v>
      </c>
      <c r="I238" s="955" t="s">
        <v>64</v>
      </c>
      <c r="J238" s="956" t="s">
        <v>77</v>
      </c>
      <c r="K238" s="957" t="s">
        <v>78</v>
      </c>
      <c r="L238" s="957" t="s">
        <v>52</v>
      </c>
      <c r="M238" s="957" t="s">
        <v>13</v>
      </c>
      <c r="N238" s="957" t="s">
        <v>10</v>
      </c>
      <c r="O238" s="957" t="s">
        <v>14</v>
      </c>
      <c r="P238" s="958">
        <v>0</v>
      </c>
      <c r="Q238" s="958"/>
      <c r="R238" s="958"/>
      <c r="S238" s="959" t="s">
        <v>10</v>
      </c>
      <c r="T238" s="148"/>
      <c r="U238" s="149"/>
      <c r="V238" s="148"/>
      <c r="W238" s="149"/>
      <c r="X238" s="148"/>
      <c r="Y238" s="149"/>
    </row>
    <row r="239" spans="1:31" s="150" customFormat="1" ht="29.25" customHeight="1">
      <c r="A239" s="1375"/>
      <c r="B239" s="1372"/>
      <c r="C239" s="954" t="s">
        <v>54</v>
      </c>
      <c r="D239" s="955" t="s">
        <v>55</v>
      </c>
      <c r="E239" s="955" t="s">
        <v>56</v>
      </c>
      <c r="F239" s="955" t="s">
        <v>56</v>
      </c>
      <c r="G239" s="955" t="s">
        <v>57</v>
      </c>
      <c r="H239" s="955" t="s">
        <v>56</v>
      </c>
      <c r="I239" s="955" t="s">
        <v>64</v>
      </c>
      <c r="J239" s="956" t="s">
        <v>77</v>
      </c>
      <c r="K239" s="957" t="s">
        <v>78</v>
      </c>
      <c r="L239" s="957" t="s">
        <v>12</v>
      </c>
      <c r="M239" s="957" t="s">
        <v>23</v>
      </c>
      <c r="N239" s="957" t="s">
        <v>24</v>
      </c>
      <c r="O239" s="957" t="s">
        <v>25</v>
      </c>
      <c r="P239" s="958">
        <f>'213 КВР 119 (2022-2024)Р-Н'!F23</f>
        <v>55575.42</v>
      </c>
      <c r="Q239" s="958">
        <f>'213 КВР 119 (2022-2024)Р-Н'!G23</f>
        <v>49496</v>
      </c>
      <c r="R239" s="958">
        <f>'213 КВР 119 (2022-2024)Р-Н'!H23</f>
        <v>49496</v>
      </c>
      <c r="S239" s="959" t="s">
        <v>10</v>
      </c>
      <c r="T239" s="148"/>
      <c r="U239" s="149"/>
      <c r="V239" s="148"/>
      <c r="W239" s="149"/>
      <c r="X239" s="148"/>
      <c r="Y239" s="149"/>
    </row>
    <row r="240" spans="1:31" s="150" customFormat="1" ht="29.25" customHeight="1">
      <c r="A240" s="1375"/>
      <c r="B240" s="1372"/>
      <c r="C240" s="954" t="s">
        <v>54</v>
      </c>
      <c r="D240" s="955" t="s">
        <v>55</v>
      </c>
      <c r="E240" s="955" t="s">
        <v>56</v>
      </c>
      <c r="F240" s="955" t="s">
        <v>56</v>
      </c>
      <c r="G240" s="955" t="s">
        <v>57</v>
      </c>
      <c r="H240" s="955" t="s">
        <v>56</v>
      </c>
      <c r="I240" s="955" t="s">
        <v>64</v>
      </c>
      <c r="J240" s="956" t="s">
        <v>77</v>
      </c>
      <c r="K240" s="957" t="s">
        <v>78</v>
      </c>
      <c r="L240" s="957" t="s">
        <v>52</v>
      </c>
      <c r="M240" s="957" t="s">
        <v>13</v>
      </c>
      <c r="N240" s="957" t="s">
        <v>10</v>
      </c>
      <c r="O240" s="957" t="s">
        <v>25</v>
      </c>
      <c r="P240" s="958">
        <f>'213 КВР 119 (2022)Р-Н ИФ001'!F23</f>
        <v>3376.76</v>
      </c>
      <c r="Q240" s="958"/>
      <c r="R240" s="958"/>
      <c r="S240" s="959" t="s">
        <v>10</v>
      </c>
      <c r="T240" s="148"/>
      <c r="U240" s="149"/>
      <c r="V240" s="148"/>
      <c r="W240" s="149"/>
      <c r="X240" s="148"/>
      <c r="Y240" s="149"/>
    </row>
    <row r="241" spans="1:25" s="150" customFormat="1" ht="29.25" customHeight="1">
      <c r="A241" s="1375"/>
      <c r="B241" s="1372"/>
      <c r="C241" s="954" t="s">
        <v>54</v>
      </c>
      <c r="D241" s="955" t="s">
        <v>55</v>
      </c>
      <c r="E241" s="955" t="s">
        <v>56</v>
      </c>
      <c r="F241" s="955" t="s">
        <v>56</v>
      </c>
      <c r="G241" s="955" t="s">
        <v>57</v>
      </c>
      <c r="H241" s="955" t="s">
        <v>56</v>
      </c>
      <c r="I241" s="955" t="s">
        <v>58</v>
      </c>
      <c r="J241" s="956" t="s">
        <v>77</v>
      </c>
      <c r="K241" s="957" t="s">
        <v>78</v>
      </c>
      <c r="L241" s="957" t="s">
        <v>12</v>
      </c>
      <c r="M241" s="957" t="s">
        <v>13</v>
      </c>
      <c r="N241" s="957" t="s">
        <v>20</v>
      </c>
      <c r="O241" s="957" t="s">
        <v>21</v>
      </c>
      <c r="P241" s="958">
        <f>'213 КВР 119(2022-2024)КРАЙ'!F23</f>
        <v>3753148.12</v>
      </c>
      <c r="Q241" s="958">
        <f>'213 КВР 119(2022-2024)КРАЙ'!G23</f>
        <v>3741900</v>
      </c>
      <c r="R241" s="958">
        <f>'213 КВР 119(2022-2024)КРАЙ'!H23</f>
        <v>3741900</v>
      </c>
      <c r="S241" s="959" t="s">
        <v>10</v>
      </c>
      <c r="T241" s="148"/>
      <c r="U241" s="149"/>
      <c r="V241" s="148"/>
      <c r="W241" s="149"/>
      <c r="X241" s="148"/>
      <c r="Y241" s="149"/>
    </row>
    <row r="242" spans="1:25" s="150" customFormat="1" ht="29.25" hidden="1" customHeight="1">
      <c r="A242" s="1375"/>
      <c r="B242" s="1372"/>
      <c r="C242" s="954" t="s">
        <v>54</v>
      </c>
      <c r="D242" s="955" t="s">
        <v>55</v>
      </c>
      <c r="E242" s="955" t="s">
        <v>56</v>
      </c>
      <c r="F242" s="955" t="s">
        <v>56</v>
      </c>
      <c r="G242" s="955" t="s">
        <v>57</v>
      </c>
      <c r="H242" s="955" t="s">
        <v>56</v>
      </c>
      <c r="I242" s="955" t="s">
        <v>58</v>
      </c>
      <c r="J242" s="956" t="s">
        <v>77</v>
      </c>
      <c r="K242" s="957" t="s">
        <v>78</v>
      </c>
      <c r="L242" s="957" t="s">
        <v>52</v>
      </c>
      <c r="M242" s="957" t="s">
        <v>13</v>
      </c>
      <c r="N242" s="957" t="s">
        <v>10</v>
      </c>
      <c r="O242" s="957" t="s">
        <v>21</v>
      </c>
      <c r="P242" s="958">
        <f>'213 КВР 119(2022) ИФ001'!F23</f>
        <v>0</v>
      </c>
      <c r="Q242" s="958"/>
      <c r="R242" s="958"/>
      <c r="S242" s="959" t="s">
        <v>10</v>
      </c>
      <c r="T242" s="148"/>
      <c r="U242" s="149"/>
      <c r="V242" s="148"/>
      <c r="W242" s="149"/>
      <c r="X242" s="148"/>
      <c r="Y242" s="149"/>
    </row>
    <row r="243" spans="1:25" s="150" customFormat="1" ht="29.25" customHeight="1">
      <c r="A243" s="1375"/>
      <c r="B243" s="1372"/>
      <c r="C243" s="954" t="s">
        <v>54</v>
      </c>
      <c r="D243" s="955" t="s">
        <v>55</v>
      </c>
      <c r="E243" s="955" t="s">
        <v>717</v>
      </c>
      <c r="F243" s="955" t="s">
        <v>56</v>
      </c>
      <c r="G243" s="955" t="s">
        <v>62</v>
      </c>
      <c r="H243" s="955" t="s">
        <v>63</v>
      </c>
      <c r="I243" s="955" t="s">
        <v>58</v>
      </c>
      <c r="J243" s="956" t="s">
        <v>77</v>
      </c>
      <c r="K243" s="957" t="s">
        <v>78</v>
      </c>
      <c r="L243" s="957" t="s">
        <v>12</v>
      </c>
      <c r="M243" s="957" t="s">
        <v>13</v>
      </c>
      <c r="N243" s="957" t="s">
        <v>20</v>
      </c>
      <c r="O243" s="957" t="s">
        <v>21</v>
      </c>
      <c r="P243" s="958">
        <f>'213 КВР119(2022-2024)КРАЙ(0703)'!F23</f>
        <v>49000.08</v>
      </c>
      <c r="Q243" s="958">
        <f>'213 КВР119(2022-2024)КРАЙ(0703)'!G23</f>
        <v>49348</v>
      </c>
      <c r="R243" s="958">
        <f>'213 КВР119(2022-2024)КРАЙ(0703)'!H23</f>
        <v>49348</v>
      </c>
      <c r="S243" s="959" t="s">
        <v>10</v>
      </c>
      <c r="T243" s="148"/>
      <c r="U243" s="149"/>
      <c r="V243" s="148"/>
      <c r="W243" s="149"/>
      <c r="X243" s="148"/>
      <c r="Y243" s="149"/>
    </row>
    <row r="244" spans="1:25" s="150" customFormat="1" ht="29.25" hidden="1" customHeight="1">
      <c r="A244" s="1375"/>
      <c r="B244" s="1372"/>
      <c r="C244" s="954" t="s">
        <v>54</v>
      </c>
      <c r="D244" s="955" t="s">
        <v>55</v>
      </c>
      <c r="E244" s="955" t="s">
        <v>717</v>
      </c>
      <c r="F244" s="955" t="s">
        <v>56</v>
      </c>
      <c r="G244" s="955" t="s">
        <v>62</v>
      </c>
      <c r="H244" s="955" t="s">
        <v>63</v>
      </c>
      <c r="I244" s="955" t="s">
        <v>58</v>
      </c>
      <c r="J244" s="956" t="s">
        <v>77</v>
      </c>
      <c r="K244" s="957" t="s">
        <v>78</v>
      </c>
      <c r="L244" s="957" t="s">
        <v>52</v>
      </c>
      <c r="M244" s="957" t="s">
        <v>13</v>
      </c>
      <c r="N244" s="957" t="s">
        <v>10</v>
      </c>
      <c r="O244" s="957" t="s">
        <v>21</v>
      </c>
      <c r="P244" s="958">
        <v>0</v>
      </c>
      <c r="Q244" s="958"/>
      <c r="R244" s="958"/>
      <c r="S244" s="959" t="s">
        <v>10</v>
      </c>
      <c r="T244" s="148"/>
      <c r="U244" s="149"/>
      <c r="V244" s="148"/>
      <c r="W244" s="149"/>
      <c r="X244" s="148"/>
      <c r="Y244" s="149"/>
    </row>
    <row r="245" spans="1:25" s="150" customFormat="1" ht="29.25" hidden="1" customHeight="1">
      <c r="A245" s="1375"/>
      <c r="B245" s="1372"/>
      <c r="C245" s="954" t="s">
        <v>54</v>
      </c>
      <c r="D245" s="955" t="s">
        <v>55</v>
      </c>
      <c r="E245" s="955" t="s">
        <v>56</v>
      </c>
      <c r="F245" s="955" t="s">
        <v>56</v>
      </c>
      <c r="G245" s="955" t="s">
        <v>9</v>
      </c>
      <c r="H245" s="955" t="s">
        <v>63</v>
      </c>
      <c r="I245" s="955" t="s">
        <v>716</v>
      </c>
      <c r="J245" s="956" t="s">
        <v>77</v>
      </c>
      <c r="K245" s="957" t="s">
        <v>78</v>
      </c>
      <c r="L245" s="957" t="s">
        <v>12</v>
      </c>
      <c r="M245" s="957" t="s">
        <v>13</v>
      </c>
      <c r="N245" s="957" t="s">
        <v>704</v>
      </c>
      <c r="O245" s="957" t="s">
        <v>40</v>
      </c>
      <c r="P245" s="1007">
        <v>0</v>
      </c>
      <c r="Q245" s="958">
        <v>0</v>
      </c>
      <c r="R245" s="958">
        <v>0</v>
      </c>
      <c r="S245" s="959" t="s">
        <v>10</v>
      </c>
      <c r="T245" s="148"/>
      <c r="U245" s="149"/>
      <c r="V245" s="148"/>
      <c r="W245" s="149"/>
      <c r="X245" s="148"/>
      <c r="Y245" s="149"/>
    </row>
    <row r="246" spans="1:25" s="150" customFormat="1" ht="29.25" customHeight="1">
      <c r="A246" s="1375"/>
      <c r="B246" s="1372"/>
      <c r="C246" s="954" t="s">
        <v>54</v>
      </c>
      <c r="D246" s="955" t="s">
        <v>55</v>
      </c>
      <c r="E246" s="955" t="s">
        <v>56</v>
      </c>
      <c r="F246" s="955" t="s">
        <v>56</v>
      </c>
      <c r="G246" s="955" t="s">
        <v>57</v>
      </c>
      <c r="H246" s="955" t="s">
        <v>56</v>
      </c>
      <c r="I246" s="955" t="s">
        <v>1134</v>
      </c>
      <c r="J246" s="956" t="s">
        <v>77</v>
      </c>
      <c r="K246" s="957" t="s">
        <v>78</v>
      </c>
      <c r="L246" s="957" t="s">
        <v>12</v>
      </c>
      <c r="M246" s="957" t="s">
        <v>13</v>
      </c>
      <c r="N246" s="957" t="s">
        <v>708</v>
      </c>
      <c r="O246" s="957" t="s">
        <v>702</v>
      </c>
      <c r="P246" s="1007">
        <f>'классное 213(2022-2024)'!F23</f>
        <v>341960.49</v>
      </c>
      <c r="Q246" s="958">
        <f>'классное 213(2022-2024)'!G23</f>
        <v>326160</v>
      </c>
      <c r="R246" s="958">
        <f>'классное 213(2022-2024)'!H23</f>
        <v>344284.64</v>
      </c>
      <c r="S246" s="959" t="s">
        <v>10</v>
      </c>
      <c r="T246" s="148"/>
      <c r="U246" s="149"/>
      <c r="V246" s="148"/>
      <c r="W246" s="149"/>
      <c r="X246" s="148"/>
      <c r="Y246" s="149"/>
    </row>
    <row r="247" spans="1:25" s="150" customFormat="1" ht="29.25" hidden="1" customHeight="1">
      <c r="A247" s="1376" t="s">
        <v>102</v>
      </c>
      <c r="B247" s="1371">
        <v>2142</v>
      </c>
      <c r="C247" s="954" t="s">
        <v>54</v>
      </c>
      <c r="D247" s="955" t="s">
        <v>55</v>
      </c>
      <c r="E247" s="955" t="s">
        <v>56</v>
      </c>
      <c r="F247" s="955" t="s">
        <v>56</v>
      </c>
      <c r="G247" s="955" t="s">
        <v>57</v>
      </c>
      <c r="H247" s="955" t="s">
        <v>56</v>
      </c>
      <c r="I247" s="955" t="s">
        <v>64</v>
      </c>
      <c r="J247" s="956" t="s">
        <v>77</v>
      </c>
      <c r="K247" s="957" t="s">
        <v>103</v>
      </c>
      <c r="L247" s="957" t="s">
        <v>12</v>
      </c>
      <c r="M247" s="957" t="s">
        <v>13</v>
      </c>
      <c r="N247" s="957" t="s">
        <v>10</v>
      </c>
      <c r="O247" s="957" t="s">
        <v>14</v>
      </c>
      <c r="P247" s="958">
        <v>0</v>
      </c>
      <c r="Q247" s="958"/>
      <c r="R247" s="958"/>
      <c r="S247" s="959" t="s">
        <v>10</v>
      </c>
      <c r="T247" s="148"/>
      <c r="U247" s="149"/>
      <c r="V247" s="148"/>
      <c r="W247" s="149"/>
      <c r="X247" s="148"/>
      <c r="Y247" s="149"/>
    </row>
    <row r="248" spans="1:25" s="150" customFormat="1" ht="29.25" hidden="1" customHeight="1">
      <c r="A248" s="1377"/>
      <c r="B248" s="1372"/>
      <c r="C248" s="954" t="s">
        <v>54</v>
      </c>
      <c r="D248" s="955" t="s">
        <v>55</v>
      </c>
      <c r="E248" s="955" t="s">
        <v>56</v>
      </c>
      <c r="F248" s="955" t="s">
        <v>56</v>
      </c>
      <c r="G248" s="955" t="s">
        <v>57</v>
      </c>
      <c r="H248" s="955" t="s">
        <v>56</v>
      </c>
      <c r="I248" s="955" t="s">
        <v>64</v>
      </c>
      <c r="J248" s="956" t="s">
        <v>77</v>
      </c>
      <c r="K248" s="957" t="s">
        <v>103</v>
      </c>
      <c r="L248" s="957" t="s">
        <v>12</v>
      </c>
      <c r="M248" s="957" t="s">
        <v>23</v>
      </c>
      <c r="N248" s="957" t="s">
        <v>24</v>
      </c>
      <c r="O248" s="957" t="s">
        <v>25</v>
      </c>
      <c r="P248" s="958">
        <v>0</v>
      </c>
      <c r="Q248" s="958"/>
      <c r="R248" s="958"/>
      <c r="S248" s="959" t="s">
        <v>10</v>
      </c>
      <c r="T248" s="148"/>
      <c r="U248" s="149"/>
      <c r="V248" s="148"/>
      <c r="W248" s="149"/>
      <c r="X248" s="148"/>
      <c r="Y248" s="149"/>
    </row>
    <row r="249" spans="1:25" s="150" customFormat="1" ht="29.25" hidden="1" customHeight="1">
      <c r="A249" s="1377"/>
      <c r="B249" s="1372"/>
      <c r="C249" s="954" t="s">
        <v>54</v>
      </c>
      <c r="D249" s="955" t="s">
        <v>55</v>
      </c>
      <c r="E249" s="955" t="s">
        <v>56</v>
      </c>
      <c r="F249" s="955" t="s">
        <v>56</v>
      </c>
      <c r="G249" s="955" t="s">
        <v>57</v>
      </c>
      <c r="H249" s="955" t="s">
        <v>56</v>
      </c>
      <c r="I249" s="955" t="s">
        <v>58</v>
      </c>
      <c r="J249" s="956" t="s">
        <v>77</v>
      </c>
      <c r="K249" s="957" t="s">
        <v>103</v>
      </c>
      <c r="L249" s="957" t="s">
        <v>12</v>
      </c>
      <c r="M249" s="957" t="s">
        <v>13</v>
      </c>
      <c r="N249" s="957" t="s">
        <v>20</v>
      </c>
      <c r="O249" s="957" t="s">
        <v>21</v>
      </c>
      <c r="P249" s="958">
        <v>0</v>
      </c>
      <c r="Q249" s="958"/>
      <c r="R249" s="958"/>
      <c r="S249" s="959" t="s">
        <v>10</v>
      </c>
      <c r="T249" s="148"/>
      <c r="U249" s="149"/>
      <c r="V249" s="148"/>
      <c r="W249" s="149"/>
      <c r="X249" s="148"/>
      <c r="Y249" s="149"/>
    </row>
    <row r="250" spans="1:25" s="150" customFormat="1" ht="29.25" hidden="1" customHeight="1">
      <c r="A250" s="1378"/>
      <c r="B250" s="1373"/>
      <c r="C250" s="954" t="s">
        <v>54</v>
      </c>
      <c r="D250" s="955" t="s">
        <v>55</v>
      </c>
      <c r="E250" s="955" t="s">
        <v>717</v>
      </c>
      <c r="F250" s="955" t="s">
        <v>56</v>
      </c>
      <c r="G250" s="955" t="s">
        <v>62</v>
      </c>
      <c r="H250" s="955" t="s">
        <v>63</v>
      </c>
      <c r="I250" s="955" t="s">
        <v>58</v>
      </c>
      <c r="J250" s="956" t="s">
        <v>77</v>
      </c>
      <c r="K250" s="957" t="s">
        <v>103</v>
      </c>
      <c r="L250" s="957" t="s">
        <v>12</v>
      </c>
      <c r="M250" s="957" t="s">
        <v>13</v>
      </c>
      <c r="N250" s="957" t="s">
        <v>20</v>
      </c>
      <c r="O250" s="957" t="s">
        <v>21</v>
      </c>
      <c r="P250" s="958">
        <v>0</v>
      </c>
      <c r="Q250" s="958"/>
      <c r="R250" s="958"/>
      <c r="S250" s="959" t="s">
        <v>10</v>
      </c>
      <c r="T250" s="148"/>
      <c r="U250" s="149"/>
      <c r="V250" s="148"/>
      <c r="W250" s="149"/>
      <c r="X250" s="148"/>
      <c r="Y250" s="149"/>
    </row>
    <row r="251" spans="1:25" s="150" customFormat="1" ht="29.25" customHeight="1">
      <c r="A251" s="1376" t="s">
        <v>72</v>
      </c>
      <c r="B251" s="1371">
        <v>2143</v>
      </c>
      <c r="C251" s="954" t="s">
        <v>54</v>
      </c>
      <c r="D251" s="955" t="s">
        <v>55</v>
      </c>
      <c r="E251" s="955" t="s">
        <v>56</v>
      </c>
      <c r="F251" s="955" t="s">
        <v>56</v>
      </c>
      <c r="G251" s="955" t="s">
        <v>9</v>
      </c>
      <c r="H251" s="955" t="s">
        <v>63</v>
      </c>
      <c r="I251" s="955" t="s">
        <v>716</v>
      </c>
      <c r="J251" s="956" t="s">
        <v>77</v>
      </c>
      <c r="K251" s="957" t="s">
        <v>73</v>
      </c>
      <c r="L251" s="957" t="s">
        <v>12</v>
      </c>
      <c r="M251" s="957" t="s">
        <v>13</v>
      </c>
      <c r="N251" s="957" t="s">
        <v>704</v>
      </c>
      <c r="O251" s="957" t="s">
        <v>40</v>
      </c>
      <c r="P251" s="1007">
        <f>'226 КВР 119 (2022)ЕГЭ'!D38</f>
        <v>12720.239999999998</v>
      </c>
      <c r="Q251" s="958">
        <f>'226 КВР 119 (2023)ЕГЭ'!D38</f>
        <v>11463.92</v>
      </c>
      <c r="R251" s="958">
        <f>'226 КВР 119 (2024)ЕГЭ'!D38</f>
        <v>11463.92</v>
      </c>
      <c r="S251" s="959" t="s">
        <v>10</v>
      </c>
      <c r="T251" s="148"/>
      <c r="U251" s="149"/>
      <c r="V251" s="148"/>
      <c r="W251" s="149"/>
      <c r="X251" s="148"/>
      <c r="Y251" s="149"/>
    </row>
    <row r="252" spans="1:25" s="150" customFormat="1" ht="29.25" hidden="1" customHeight="1">
      <c r="A252" s="1377"/>
      <c r="B252" s="1372"/>
      <c r="C252" s="954" t="s">
        <v>54</v>
      </c>
      <c r="D252" s="955" t="s">
        <v>55</v>
      </c>
      <c r="E252" s="955" t="s">
        <v>56</v>
      </c>
      <c r="F252" s="955" t="s">
        <v>56</v>
      </c>
      <c r="G252" s="955" t="s">
        <v>57</v>
      </c>
      <c r="H252" s="955" t="s">
        <v>56</v>
      </c>
      <c r="I252" s="955" t="s">
        <v>64</v>
      </c>
      <c r="J252" s="956" t="s">
        <v>77</v>
      </c>
      <c r="K252" s="957" t="s">
        <v>73</v>
      </c>
      <c r="L252" s="957" t="s">
        <v>12</v>
      </c>
      <c r="M252" s="957" t="s">
        <v>23</v>
      </c>
      <c r="N252" s="957" t="s">
        <v>24</v>
      </c>
      <c r="O252" s="957" t="s">
        <v>25</v>
      </c>
      <c r="P252" s="958">
        <v>0</v>
      </c>
      <c r="Q252" s="958"/>
      <c r="R252" s="958"/>
      <c r="S252" s="959" t="s">
        <v>10</v>
      </c>
      <c r="T252" s="148"/>
      <c r="U252" s="149"/>
      <c r="V252" s="148"/>
      <c r="W252" s="149"/>
      <c r="X252" s="148"/>
      <c r="Y252" s="149"/>
    </row>
    <row r="253" spans="1:25" s="150" customFormat="1" ht="29.25" hidden="1" customHeight="1">
      <c r="A253" s="1377"/>
      <c r="B253" s="1372"/>
      <c r="C253" s="954" t="s">
        <v>54</v>
      </c>
      <c r="D253" s="955" t="s">
        <v>55</v>
      </c>
      <c r="E253" s="955" t="s">
        <v>56</v>
      </c>
      <c r="F253" s="955" t="s">
        <v>56</v>
      </c>
      <c r="G253" s="955" t="s">
        <v>57</v>
      </c>
      <c r="H253" s="955" t="s">
        <v>56</v>
      </c>
      <c r="I253" s="955" t="s">
        <v>58</v>
      </c>
      <c r="J253" s="956" t="s">
        <v>77</v>
      </c>
      <c r="K253" s="957" t="s">
        <v>73</v>
      </c>
      <c r="L253" s="957" t="s">
        <v>12</v>
      </c>
      <c r="M253" s="957" t="s">
        <v>13</v>
      </c>
      <c r="N253" s="957" t="s">
        <v>20</v>
      </c>
      <c r="O253" s="957" t="s">
        <v>21</v>
      </c>
      <c r="P253" s="958">
        <v>0</v>
      </c>
      <c r="Q253" s="958"/>
      <c r="R253" s="958"/>
      <c r="S253" s="959" t="s">
        <v>10</v>
      </c>
      <c r="T253" s="148"/>
      <c r="U253" s="149"/>
      <c r="V253" s="148"/>
      <c r="W253" s="149"/>
      <c r="X253" s="148"/>
      <c r="Y253" s="149"/>
    </row>
    <row r="254" spans="1:25" s="150" customFormat="1" ht="29.25" hidden="1" customHeight="1">
      <c r="A254" s="1378"/>
      <c r="B254" s="1373"/>
      <c r="C254" s="954" t="s">
        <v>54</v>
      </c>
      <c r="D254" s="955" t="s">
        <v>55</v>
      </c>
      <c r="E254" s="955" t="s">
        <v>717</v>
      </c>
      <c r="F254" s="955" t="s">
        <v>56</v>
      </c>
      <c r="G254" s="955" t="s">
        <v>62</v>
      </c>
      <c r="H254" s="955" t="s">
        <v>63</v>
      </c>
      <c r="I254" s="955" t="s">
        <v>58</v>
      </c>
      <c r="J254" s="956" t="s">
        <v>77</v>
      </c>
      <c r="K254" s="957" t="s">
        <v>73</v>
      </c>
      <c r="L254" s="957" t="s">
        <v>12</v>
      </c>
      <c r="M254" s="957" t="s">
        <v>13</v>
      </c>
      <c r="N254" s="957" t="s">
        <v>20</v>
      </c>
      <c r="O254" s="957" t="s">
        <v>21</v>
      </c>
      <c r="P254" s="958">
        <v>0</v>
      </c>
      <c r="Q254" s="958"/>
      <c r="R254" s="958"/>
      <c r="S254" s="959" t="s">
        <v>10</v>
      </c>
      <c r="T254" s="148"/>
      <c r="U254" s="149"/>
      <c r="V254" s="148"/>
      <c r="W254" s="149"/>
      <c r="X254" s="148"/>
      <c r="Y254" s="149"/>
    </row>
    <row r="255" spans="1:25" s="150" customFormat="1" ht="31.5" hidden="1" customHeight="1">
      <c r="A255" s="1376" t="s">
        <v>81</v>
      </c>
      <c r="B255" s="1371">
        <v>2144</v>
      </c>
      <c r="C255" s="954" t="s">
        <v>54</v>
      </c>
      <c r="D255" s="955" t="s">
        <v>55</v>
      </c>
      <c r="E255" s="955" t="s">
        <v>56</v>
      </c>
      <c r="F255" s="955" t="s">
        <v>56</v>
      </c>
      <c r="G255" s="955" t="s">
        <v>57</v>
      </c>
      <c r="H255" s="955" t="s">
        <v>56</v>
      </c>
      <c r="I255" s="955" t="s">
        <v>64</v>
      </c>
      <c r="J255" s="956" t="s">
        <v>77</v>
      </c>
      <c r="K255" s="957" t="s">
        <v>82</v>
      </c>
      <c r="L255" s="957" t="s">
        <v>12</v>
      </c>
      <c r="M255" s="957" t="s">
        <v>13</v>
      </c>
      <c r="N255" s="957" t="s">
        <v>10</v>
      </c>
      <c r="O255" s="957" t="s">
        <v>14</v>
      </c>
      <c r="P255" s="991">
        <v>0</v>
      </c>
      <c r="Q255" s="958"/>
      <c r="R255" s="958"/>
      <c r="S255" s="959" t="s">
        <v>10</v>
      </c>
      <c r="T255" s="148"/>
      <c r="U255" s="149"/>
      <c r="V255" s="148"/>
      <c r="W255" s="149"/>
      <c r="X255" s="148"/>
      <c r="Y255" s="149"/>
    </row>
    <row r="256" spans="1:25" s="150" customFormat="1" ht="31.5" hidden="1" customHeight="1">
      <c r="A256" s="1377"/>
      <c r="B256" s="1372"/>
      <c r="C256" s="954" t="s">
        <v>54</v>
      </c>
      <c r="D256" s="955" t="s">
        <v>55</v>
      </c>
      <c r="E256" s="955" t="s">
        <v>56</v>
      </c>
      <c r="F256" s="955" t="s">
        <v>56</v>
      </c>
      <c r="G256" s="955" t="s">
        <v>57</v>
      </c>
      <c r="H256" s="955" t="s">
        <v>56</v>
      </c>
      <c r="I256" s="955" t="s">
        <v>64</v>
      </c>
      <c r="J256" s="956" t="s">
        <v>77</v>
      </c>
      <c r="K256" s="957" t="s">
        <v>82</v>
      </c>
      <c r="L256" s="957" t="s">
        <v>52</v>
      </c>
      <c r="M256" s="957" t="s">
        <v>13</v>
      </c>
      <c r="N256" s="957" t="s">
        <v>10</v>
      </c>
      <c r="O256" s="957" t="s">
        <v>14</v>
      </c>
      <c r="P256" s="991">
        <v>0</v>
      </c>
      <c r="Q256" s="958"/>
      <c r="R256" s="958"/>
      <c r="S256" s="959" t="s">
        <v>10</v>
      </c>
      <c r="T256" s="148"/>
      <c r="U256" s="149"/>
      <c r="V256" s="148"/>
      <c r="W256" s="149"/>
      <c r="X256" s="148"/>
      <c r="Y256" s="149"/>
    </row>
    <row r="257" spans="1:25" s="150" customFormat="1" ht="31.5" hidden="1" customHeight="1">
      <c r="A257" s="1377"/>
      <c r="B257" s="1372"/>
      <c r="C257" s="954" t="s">
        <v>54</v>
      </c>
      <c r="D257" s="955" t="s">
        <v>55</v>
      </c>
      <c r="E257" s="955" t="s">
        <v>56</v>
      </c>
      <c r="F257" s="955" t="s">
        <v>56</v>
      </c>
      <c r="G257" s="955" t="s">
        <v>57</v>
      </c>
      <c r="H257" s="955" t="s">
        <v>56</v>
      </c>
      <c r="I257" s="955" t="s">
        <v>64</v>
      </c>
      <c r="J257" s="956" t="s">
        <v>77</v>
      </c>
      <c r="K257" s="957" t="s">
        <v>82</v>
      </c>
      <c r="L257" s="957" t="s">
        <v>12</v>
      </c>
      <c r="M257" s="957" t="s">
        <v>23</v>
      </c>
      <c r="N257" s="957" t="s">
        <v>24</v>
      </c>
      <c r="O257" s="957" t="s">
        <v>25</v>
      </c>
      <c r="P257" s="991">
        <f>'265 КВР 119 (2022)Р-Н'!F12</f>
        <v>0</v>
      </c>
      <c r="Q257" s="958"/>
      <c r="R257" s="958"/>
      <c r="S257" s="959" t="s">
        <v>10</v>
      </c>
      <c r="T257" s="148"/>
      <c r="U257" s="149"/>
      <c r="V257" s="148"/>
      <c r="W257" s="149"/>
      <c r="X257" s="148"/>
      <c r="Y257" s="149"/>
    </row>
    <row r="258" spans="1:25" s="150" customFormat="1" ht="31.5" hidden="1" customHeight="1">
      <c r="A258" s="1377"/>
      <c r="B258" s="1372"/>
      <c r="C258" s="954" t="s">
        <v>54</v>
      </c>
      <c r="D258" s="955" t="s">
        <v>55</v>
      </c>
      <c r="E258" s="955" t="s">
        <v>56</v>
      </c>
      <c r="F258" s="955" t="s">
        <v>56</v>
      </c>
      <c r="G258" s="955" t="s">
        <v>57</v>
      </c>
      <c r="H258" s="955" t="s">
        <v>56</v>
      </c>
      <c r="I258" s="955" t="s">
        <v>64</v>
      </c>
      <c r="J258" s="956" t="s">
        <v>77</v>
      </c>
      <c r="K258" s="957" t="s">
        <v>82</v>
      </c>
      <c r="L258" s="957" t="s">
        <v>52</v>
      </c>
      <c r="M258" s="957" t="s">
        <v>13</v>
      </c>
      <c r="N258" s="957" t="s">
        <v>10</v>
      </c>
      <c r="O258" s="957" t="s">
        <v>25</v>
      </c>
      <c r="P258" s="991">
        <v>0</v>
      </c>
      <c r="Q258" s="958"/>
      <c r="R258" s="958"/>
      <c r="S258" s="959" t="s">
        <v>10</v>
      </c>
      <c r="T258" s="148"/>
      <c r="U258" s="149"/>
      <c r="V258" s="148"/>
      <c r="W258" s="149"/>
      <c r="X258" s="148"/>
      <c r="Y258" s="149"/>
    </row>
    <row r="259" spans="1:25" s="150" customFormat="1" ht="31.5" hidden="1" customHeight="1">
      <c r="A259" s="1377"/>
      <c r="B259" s="1372"/>
      <c r="C259" s="954" t="s">
        <v>54</v>
      </c>
      <c r="D259" s="955" t="s">
        <v>55</v>
      </c>
      <c r="E259" s="955" t="s">
        <v>56</v>
      </c>
      <c r="F259" s="955" t="s">
        <v>56</v>
      </c>
      <c r="G259" s="955" t="s">
        <v>57</v>
      </c>
      <c r="H259" s="955" t="s">
        <v>56</v>
      </c>
      <c r="I259" s="955" t="s">
        <v>58</v>
      </c>
      <c r="J259" s="956" t="s">
        <v>77</v>
      </c>
      <c r="K259" s="957" t="s">
        <v>82</v>
      </c>
      <c r="L259" s="957" t="s">
        <v>12</v>
      </c>
      <c r="M259" s="957" t="s">
        <v>13</v>
      </c>
      <c r="N259" s="957" t="s">
        <v>20</v>
      </c>
      <c r="O259" s="957" t="s">
        <v>21</v>
      </c>
      <c r="P259" s="991">
        <f>'265 КВР 119 (2022)КРАЙ'!F12</f>
        <v>0</v>
      </c>
      <c r="Q259" s="958"/>
      <c r="R259" s="958"/>
      <c r="S259" s="959" t="s">
        <v>10</v>
      </c>
      <c r="T259" s="148"/>
      <c r="U259" s="149"/>
      <c r="V259" s="148"/>
      <c r="W259" s="149"/>
      <c r="X259" s="148"/>
      <c r="Y259" s="149"/>
    </row>
    <row r="260" spans="1:25" s="150" customFormat="1" ht="31.5" hidden="1" customHeight="1">
      <c r="A260" s="1377"/>
      <c r="B260" s="1372"/>
      <c r="C260" s="954" t="s">
        <v>54</v>
      </c>
      <c r="D260" s="955" t="s">
        <v>55</v>
      </c>
      <c r="E260" s="955" t="s">
        <v>56</v>
      </c>
      <c r="F260" s="955" t="s">
        <v>56</v>
      </c>
      <c r="G260" s="955" t="s">
        <v>57</v>
      </c>
      <c r="H260" s="955" t="s">
        <v>56</v>
      </c>
      <c r="I260" s="955" t="s">
        <v>58</v>
      </c>
      <c r="J260" s="956" t="s">
        <v>77</v>
      </c>
      <c r="K260" s="957" t="s">
        <v>82</v>
      </c>
      <c r="L260" s="957" t="s">
        <v>52</v>
      </c>
      <c r="M260" s="957" t="s">
        <v>13</v>
      </c>
      <c r="N260" s="957" t="s">
        <v>10</v>
      </c>
      <c r="O260" s="957" t="s">
        <v>21</v>
      </c>
      <c r="P260" s="991">
        <v>0</v>
      </c>
      <c r="Q260" s="958"/>
      <c r="R260" s="958"/>
      <c r="S260" s="959" t="s">
        <v>10</v>
      </c>
      <c r="T260" s="148"/>
      <c r="U260" s="149"/>
      <c r="V260" s="148"/>
      <c r="W260" s="149"/>
      <c r="X260" s="148"/>
      <c r="Y260" s="149"/>
    </row>
    <row r="261" spans="1:25" s="150" customFormat="1" ht="31.5" hidden="1" customHeight="1">
      <c r="A261" s="1377"/>
      <c r="B261" s="1372"/>
      <c r="C261" s="954" t="s">
        <v>54</v>
      </c>
      <c r="D261" s="955" t="s">
        <v>55</v>
      </c>
      <c r="E261" s="955" t="s">
        <v>717</v>
      </c>
      <c r="F261" s="955" t="s">
        <v>56</v>
      </c>
      <c r="G261" s="955" t="s">
        <v>62</v>
      </c>
      <c r="H261" s="955" t="s">
        <v>63</v>
      </c>
      <c r="I261" s="955" t="s">
        <v>58</v>
      </c>
      <c r="J261" s="956" t="s">
        <v>77</v>
      </c>
      <c r="K261" s="957" t="s">
        <v>82</v>
      </c>
      <c r="L261" s="957" t="s">
        <v>12</v>
      </c>
      <c r="M261" s="957" t="s">
        <v>13</v>
      </c>
      <c r="N261" s="957" t="s">
        <v>20</v>
      </c>
      <c r="O261" s="957" t="s">
        <v>21</v>
      </c>
      <c r="P261" s="991">
        <v>0</v>
      </c>
      <c r="Q261" s="958"/>
      <c r="R261" s="958"/>
      <c r="S261" s="959" t="s">
        <v>10</v>
      </c>
      <c r="T261" s="148"/>
      <c r="U261" s="149"/>
      <c r="V261" s="148"/>
      <c r="W261" s="149"/>
      <c r="X261" s="148"/>
      <c r="Y261" s="149"/>
    </row>
    <row r="262" spans="1:25" s="150" customFormat="1" ht="31.5" hidden="1" customHeight="1">
      <c r="A262" s="1377"/>
      <c r="B262" s="1372"/>
      <c r="C262" s="954" t="s">
        <v>54</v>
      </c>
      <c r="D262" s="955" t="s">
        <v>55</v>
      </c>
      <c r="E262" s="955" t="s">
        <v>717</v>
      </c>
      <c r="F262" s="955" t="s">
        <v>56</v>
      </c>
      <c r="G262" s="955" t="s">
        <v>62</v>
      </c>
      <c r="H262" s="955" t="s">
        <v>63</v>
      </c>
      <c r="I262" s="955" t="s">
        <v>58</v>
      </c>
      <c r="J262" s="956" t="s">
        <v>77</v>
      </c>
      <c r="K262" s="957" t="s">
        <v>82</v>
      </c>
      <c r="L262" s="957" t="s">
        <v>52</v>
      </c>
      <c r="M262" s="957" t="s">
        <v>13</v>
      </c>
      <c r="N262" s="957" t="s">
        <v>10</v>
      </c>
      <c r="O262" s="957" t="s">
        <v>21</v>
      </c>
      <c r="P262" s="991">
        <v>0</v>
      </c>
      <c r="Q262" s="958"/>
      <c r="R262" s="958"/>
      <c r="S262" s="959" t="s">
        <v>10</v>
      </c>
      <c r="T262" s="148"/>
      <c r="U262" s="149"/>
      <c r="V262" s="148"/>
      <c r="W262" s="149"/>
      <c r="X262" s="148"/>
      <c r="Y262" s="149"/>
    </row>
    <row r="263" spans="1:25" s="150" customFormat="1" ht="31.5" hidden="1" customHeight="1">
      <c r="A263" s="1378"/>
      <c r="B263" s="1373"/>
      <c r="C263" s="954" t="s">
        <v>54</v>
      </c>
      <c r="D263" s="955" t="s">
        <v>55</v>
      </c>
      <c r="E263" s="955" t="s">
        <v>56</v>
      </c>
      <c r="F263" s="955" t="s">
        <v>56</v>
      </c>
      <c r="G263" s="955" t="s">
        <v>57</v>
      </c>
      <c r="H263" s="955" t="s">
        <v>56</v>
      </c>
      <c r="I263" s="955" t="s">
        <v>1134</v>
      </c>
      <c r="J263" s="956" t="s">
        <v>77</v>
      </c>
      <c r="K263" s="957" t="s">
        <v>82</v>
      </c>
      <c r="L263" s="957" t="s">
        <v>12</v>
      </c>
      <c r="M263" s="957" t="s">
        <v>13</v>
      </c>
      <c r="N263" s="957" t="s">
        <v>708</v>
      </c>
      <c r="O263" s="957" t="s">
        <v>702</v>
      </c>
      <c r="P263" s="1007">
        <v>0</v>
      </c>
      <c r="Q263" s="958"/>
      <c r="R263" s="958"/>
      <c r="S263" s="959" t="s">
        <v>10</v>
      </c>
      <c r="T263" s="148"/>
      <c r="U263" s="149"/>
      <c r="V263" s="148"/>
      <c r="W263" s="149"/>
      <c r="X263" s="148"/>
      <c r="Y263" s="149"/>
    </row>
    <row r="264" spans="1:25" s="150" customFormat="1" ht="31.5" hidden="1" customHeight="1">
      <c r="A264" s="1376" t="s">
        <v>67</v>
      </c>
      <c r="B264" s="1371">
        <v>2145</v>
      </c>
      <c r="C264" s="954" t="s">
        <v>54</v>
      </c>
      <c r="D264" s="955" t="s">
        <v>55</v>
      </c>
      <c r="E264" s="955" t="s">
        <v>56</v>
      </c>
      <c r="F264" s="955" t="s">
        <v>56</v>
      </c>
      <c r="G264" s="955" t="s">
        <v>57</v>
      </c>
      <c r="H264" s="955" t="s">
        <v>56</v>
      </c>
      <c r="I264" s="955" t="s">
        <v>64</v>
      </c>
      <c r="J264" s="956" t="s">
        <v>77</v>
      </c>
      <c r="K264" s="957" t="s">
        <v>68</v>
      </c>
      <c r="L264" s="957" t="s">
        <v>12</v>
      </c>
      <c r="M264" s="957" t="s">
        <v>13</v>
      </c>
      <c r="N264" s="957" t="s">
        <v>10</v>
      </c>
      <c r="O264" s="957" t="s">
        <v>14</v>
      </c>
      <c r="P264" s="991">
        <v>0</v>
      </c>
      <c r="Q264" s="958"/>
      <c r="R264" s="958"/>
      <c r="S264" s="959" t="s">
        <v>10</v>
      </c>
      <c r="T264" s="148"/>
      <c r="U264" s="149"/>
      <c r="V264" s="148"/>
      <c r="W264" s="149"/>
      <c r="X264" s="148"/>
      <c r="Y264" s="149"/>
    </row>
    <row r="265" spans="1:25" s="150" customFormat="1" ht="31.5" hidden="1" customHeight="1">
      <c r="A265" s="1377"/>
      <c r="B265" s="1372"/>
      <c r="C265" s="954" t="s">
        <v>54</v>
      </c>
      <c r="D265" s="955" t="s">
        <v>55</v>
      </c>
      <c r="E265" s="955" t="s">
        <v>56</v>
      </c>
      <c r="F265" s="955" t="s">
        <v>56</v>
      </c>
      <c r="G265" s="955" t="s">
        <v>57</v>
      </c>
      <c r="H265" s="955" t="s">
        <v>56</v>
      </c>
      <c r="I265" s="955" t="s">
        <v>64</v>
      </c>
      <c r="J265" s="956" t="s">
        <v>77</v>
      </c>
      <c r="K265" s="957" t="s">
        <v>68</v>
      </c>
      <c r="L265" s="957" t="s">
        <v>52</v>
      </c>
      <c r="M265" s="957" t="s">
        <v>13</v>
      </c>
      <c r="N265" s="957" t="s">
        <v>10</v>
      </c>
      <c r="O265" s="957" t="s">
        <v>14</v>
      </c>
      <c r="P265" s="991">
        <v>0</v>
      </c>
      <c r="Q265" s="958"/>
      <c r="R265" s="958"/>
      <c r="S265" s="959" t="s">
        <v>10</v>
      </c>
      <c r="T265" s="148"/>
      <c r="U265" s="149"/>
      <c r="V265" s="148"/>
      <c r="W265" s="149"/>
      <c r="X265" s="148"/>
      <c r="Y265" s="149"/>
    </row>
    <row r="266" spans="1:25" s="150" customFormat="1" ht="31.5" hidden="1" customHeight="1">
      <c r="A266" s="1377"/>
      <c r="B266" s="1372"/>
      <c r="C266" s="954" t="s">
        <v>54</v>
      </c>
      <c r="D266" s="955" t="s">
        <v>55</v>
      </c>
      <c r="E266" s="955" t="s">
        <v>56</v>
      </c>
      <c r="F266" s="955" t="s">
        <v>56</v>
      </c>
      <c r="G266" s="955" t="s">
        <v>57</v>
      </c>
      <c r="H266" s="955" t="s">
        <v>56</v>
      </c>
      <c r="I266" s="955" t="s">
        <v>64</v>
      </c>
      <c r="J266" s="956" t="s">
        <v>77</v>
      </c>
      <c r="K266" s="957" t="s">
        <v>68</v>
      </c>
      <c r="L266" s="957" t="s">
        <v>12</v>
      </c>
      <c r="M266" s="957" t="s">
        <v>23</v>
      </c>
      <c r="N266" s="957" t="s">
        <v>24</v>
      </c>
      <c r="O266" s="957" t="s">
        <v>25</v>
      </c>
      <c r="P266" s="991">
        <f>'266 КВР 119 (2022)Р-Н'!E12</f>
        <v>0</v>
      </c>
      <c r="Q266" s="958"/>
      <c r="R266" s="958"/>
      <c r="S266" s="959" t="s">
        <v>10</v>
      </c>
      <c r="T266" s="148"/>
      <c r="U266" s="149"/>
      <c r="V266" s="148"/>
      <c r="W266" s="149"/>
      <c r="X266" s="148"/>
      <c r="Y266" s="149"/>
    </row>
    <row r="267" spans="1:25" s="150" customFormat="1" ht="31.5" hidden="1" customHeight="1">
      <c r="A267" s="1377"/>
      <c r="B267" s="1372"/>
      <c r="C267" s="954" t="s">
        <v>54</v>
      </c>
      <c r="D267" s="955" t="s">
        <v>55</v>
      </c>
      <c r="E267" s="955" t="s">
        <v>56</v>
      </c>
      <c r="F267" s="955" t="s">
        <v>56</v>
      </c>
      <c r="G267" s="955" t="s">
        <v>57</v>
      </c>
      <c r="H267" s="955" t="s">
        <v>56</v>
      </c>
      <c r="I267" s="955" t="s">
        <v>64</v>
      </c>
      <c r="J267" s="956" t="s">
        <v>77</v>
      </c>
      <c r="K267" s="957" t="s">
        <v>68</v>
      </c>
      <c r="L267" s="957" t="s">
        <v>52</v>
      </c>
      <c r="M267" s="957" t="s">
        <v>13</v>
      </c>
      <c r="N267" s="957" t="s">
        <v>10</v>
      </c>
      <c r="O267" s="957" t="s">
        <v>25</v>
      </c>
      <c r="P267" s="991">
        <v>0</v>
      </c>
      <c r="Q267" s="958"/>
      <c r="R267" s="958"/>
      <c r="S267" s="959" t="s">
        <v>10</v>
      </c>
      <c r="T267" s="148"/>
      <c r="U267" s="149"/>
      <c r="V267" s="148"/>
      <c r="W267" s="149"/>
      <c r="X267" s="148"/>
      <c r="Y267" s="149"/>
    </row>
    <row r="268" spans="1:25" s="150" customFormat="1" ht="31.5" hidden="1" customHeight="1">
      <c r="A268" s="1377"/>
      <c r="B268" s="1372"/>
      <c r="C268" s="954" t="s">
        <v>54</v>
      </c>
      <c r="D268" s="955" t="s">
        <v>55</v>
      </c>
      <c r="E268" s="955" t="s">
        <v>56</v>
      </c>
      <c r="F268" s="955" t="s">
        <v>56</v>
      </c>
      <c r="G268" s="955" t="s">
        <v>57</v>
      </c>
      <c r="H268" s="955" t="s">
        <v>56</v>
      </c>
      <c r="I268" s="955" t="s">
        <v>58</v>
      </c>
      <c r="J268" s="956" t="s">
        <v>77</v>
      </c>
      <c r="K268" s="957" t="s">
        <v>68</v>
      </c>
      <c r="L268" s="957" t="s">
        <v>12</v>
      </c>
      <c r="M268" s="957" t="s">
        <v>13</v>
      </c>
      <c r="N268" s="957" t="s">
        <v>20</v>
      </c>
      <c r="O268" s="957" t="s">
        <v>21</v>
      </c>
      <c r="P268" s="991">
        <f>'266 КВР 119 (2022)КРАЙ'!E12</f>
        <v>0</v>
      </c>
      <c r="Q268" s="958"/>
      <c r="R268" s="958"/>
      <c r="S268" s="959" t="s">
        <v>10</v>
      </c>
      <c r="T268" s="148"/>
      <c r="U268" s="149"/>
      <c r="V268" s="148"/>
      <c r="W268" s="149"/>
      <c r="X268" s="148"/>
      <c r="Y268" s="149"/>
    </row>
    <row r="269" spans="1:25" s="150" customFormat="1" ht="31.5" hidden="1" customHeight="1">
      <c r="A269" s="1377"/>
      <c r="B269" s="1372"/>
      <c r="C269" s="954" t="s">
        <v>54</v>
      </c>
      <c r="D269" s="955" t="s">
        <v>55</v>
      </c>
      <c r="E269" s="955" t="s">
        <v>56</v>
      </c>
      <c r="F269" s="955" t="s">
        <v>56</v>
      </c>
      <c r="G269" s="955" t="s">
        <v>57</v>
      </c>
      <c r="H269" s="955" t="s">
        <v>56</v>
      </c>
      <c r="I269" s="955" t="s">
        <v>58</v>
      </c>
      <c r="J269" s="956" t="s">
        <v>77</v>
      </c>
      <c r="K269" s="957" t="s">
        <v>68</v>
      </c>
      <c r="L269" s="957" t="s">
        <v>52</v>
      </c>
      <c r="M269" s="957" t="s">
        <v>13</v>
      </c>
      <c r="N269" s="957" t="s">
        <v>10</v>
      </c>
      <c r="O269" s="957" t="s">
        <v>21</v>
      </c>
      <c r="P269" s="991">
        <v>0</v>
      </c>
      <c r="Q269" s="958"/>
      <c r="R269" s="958"/>
      <c r="S269" s="959" t="s">
        <v>10</v>
      </c>
      <c r="T269" s="148"/>
      <c r="U269" s="149"/>
      <c r="V269" s="148"/>
      <c r="W269" s="149"/>
      <c r="X269" s="148"/>
      <c r="Y269" s="149"/>
    </row>
    <row r="270" spans="1:25" s="150" customFormat="1" ht="31.5" hidden="1" customHeight="1">
      <c r="A270" s="1377"/>
      <c r="B270" s="1372"/>
      <c r="C270" s="954" t="s">
        <v>54</v>
      </c>
      <c r="D270" s="955" t="s">
        <v>55</v>
      </c>
      <c r="E270" s="955" t="s">
        <v>717</v>
      </c>
      <c r="F270" s="955" t="s">
        <v>56</v>
      </c>
      <c r="G270" s="955" t="s">
        <v>62</v>
      </c>
      <c r="H270" s="955" t="s">
        <v>63</v>
      </c>
      <c r="I270" s="955" t="s">
        <v>58</v>
      </c>
      <c r="J270" s="956" t="s">
        <v>77</v>
      </c>
      <c r="K270" s="957" t="s">
        <v>68</v>
      </c>
      <c r="L270" s="957" t="s">
        <v>12</v>
      </c>
      <c r="M270" s="957" t="s">
        <v>13</v>
      </c>
      <c r="N270" s="957" t="s">
        <v>20</v>
      </c>
      <c r="O270" s="957" t="s">
        <v>21</v>
      </c>
      <c r="P270" s="991">
        <v>0</v>
      </c>
      <c r="Q270" s="958"/>
      <c r="R270" s="958"/>
      <c r="S270" s="959" t="s">
        <v>10</v>
      </c>
      <c r="T270" s="148"/>
      <c r="U270" s="149"/>
      <c r="V270" s="148"/>
      <c r="W270" s="149"/>
      <c r="X270" s="148"/>
      <c r="Y270" s="149"/>
    </row>
    <row r="271" spans="1:25" s="150" customFormat="1" ht="31.5" hidden="1" customHeight="1">
      <c r="A271" s="1377"/>
      <c r="B271" s="1372"/>
      <c r="C271" s="954" t="s">
        <v>54</v>
      </c>
      <c r="D271" s="955" t="s">
        <v>55</v>
      </c>
      <c r="E271" s="955" t="s">
        <v>717</v>
      </c>
      <c r="F271" s="955" t="s">
        <v>56</v>
      </c>
      <c r="G271" s="955" t="s">
        <v>62</v>
      </c>
      <c r="H271" s="955" t="s">
        <v>63</v>
      </c>
      <c r="I271" s="955" t="s">
        <v>58</v>
      </c>
      <c r="J271" s="956" t="s">
        <v>77</v>
      </c>
      <c r="K271" s="957" t="s">
        <v>68</v>
      </c>
      <c r="L271" s="957" t="s">
        <v>52</v>
      </c>
      <c r="M271" s="957" t="s">
        <v>13</v>
      </c>
      <c r="N271" s="957" t="s">
        <v>10</v>
      </c>
      <c r="O271" s="957" t="s">
        <v>21</v>
      </c>
      <c r="P271" s="991">
        <v>0</v>
      </c>
      <c r="Q271" s="958"/>
      <c r="R271" s="958"/>
      <c r="S271" s="959" t="s">
        <v>10</v>
      </c>
      <c r="T271" s="148"/>
      <c r="U271" s="149"/>
      <c r="V271" s="148"/>
      <c r="W271" s="149"/>
      <c r="X271" s="148"/>
      <c r="Y271" s="149"/>
    </row>
    <row r="272" spans="1:25" s="150" customFormat="1" ht="31.5" hidden="1" customHeight="1">
      <c r="A272" s="1378"/>
      <c r="B272" s="1373"/>
      <c r="C272" s="954" t="s">
        <v>54</v>
      </c>
      <c r="D272" s="955" t="s">
        <v>55</v>
      </c>
      <c r="E272" s="955" t="s">
        <v>56</v>
      </c>
      <c r="F272" s="955" t="s">
        <v>56</v>
      </c>
      <c r="G272" s="955" t="s">
        <v>57</v>
      </c>
      <c r="H272" s="955" t="s">
        <v>56</v>
      </c>
      <c r="I272" s="955" t="s">
        <v>1134</v>
      </c>
      <c r="J272" s="956" t="s">
        <v>77</v>
      </c>
      <c r="K272" s="957" t="s">
        <v>68</v>
      </c>
      <c r="L272" s="957" t="s">
        <v>12</v>
      </c>
      <c r="M272" s="957" t="s">
        <v>13</v>
      </c>
      <c r="N272" s="957" t="s">
        <v>708</v>
      </c>
      <c r="O272" s="957" t="s">
        <v>702</v>
      </c>
      <c r="P272" s="1007">
        <v>0</v>
      </c>
      <c r="Q272" s="958"/>
      <c r="R272" s="958"/>
      <c r="S272" s="959" t="s">
        <v>10</v>
      </c>
      <c r="T272" s="148"/>
      <c r="U272" s="149"/>
      <c r="V272" s="148"/>
      <c r="W272" s="149"/>
      <c r="X272" s="148"/>
      <c r="Y272" s="149"/>
    </row>
    <row r="273" spans="1:25" s="150" customFormat="1" ht="29.25" hidden="1" customHeight="1">
      <c r="A273" s="1376" t="s">
        <v>104</v>
      </c>
      <c r="B273" s="1371">
        <v>2146</v>
      </c>
      <c r="C273" s="954" t="s">
        <v>54</v>
      </c>
      <c r="D273" s="955" t="s">
        <v>55</v>
      </c>
      <c r="E273" s="955" t="s">
        <v>56</v>
      </c>
      <c r="F273" s="955" t="s">
        <v>56</v>
      </c>
      <c r="G273" s="955" t="s">
        <v>57</v>
      </c>
      <c r="H273" s="955" t="s">
        <v>56</v>
      </c>
      <c r="I273" s="955" t="s">
        <v>64</v>
      </c>
      <c r="J273" s="956" t="s">
        <v>77</v>
      </c>
      <c r="K273" s="957" t="s">
        <v>105</v>
      </c>
      <c r="L273" s="957" t="s">
        <v>12</v>
      </c>
      <c r="M273" s="957" t="s">
        <v>13</v>
      </c>
      <c r="N273" s="957" t="s">
        <v>10</v>
      </c>
      <c r="O273" s="957" t="s">
        <v>14</v>
      </c>
      <c r="P273" s="958">
        <v>0</v>
      </c>
      <c r="Q273" s="958"/>
      <c r="R273" s="958"/>
      <c r="S273" s="959" t="s">
        <v>10</v>
      </c>
      <c r="T273" s="148"/>
      <c r="U273" s="149"/>
      <c r="V273" s="148"/>
      <c r="W273" s="149"/>
      <c r="X273" s="148"/>
      <c r="Y273" s="149"/>
    </row>
    <row r="274" spans="1:25" s="150" customFormat="1" ht="29.25" hidden="1" customHeight="1">
      <c r="A274" s="1377"/>
      <c r="B274" s="1372"/>
      <c r="C274" s="954" t="s">
        <v>54</v>
      </c>
      <c r="D274" s="955" t="s">
        <v>55</v>
      </c>
      <c r="E274" s="955" t="s">
        <v>56</v>
      </c>
      <c r="F274" s="955" t="s">
        <v>56</v>
      </c>
      <c r="G274" s="955" t="s">
        <v>57</v>
      </c>
      <c r="H274" s="955" t="s">
        <v>56</v>
      </c>
      <c r="I274" s="955" t="s">
        <v>64</v>
      </c>
      <c r="J274" s="956" t="s">
        <v>77</v>
      </c>
      <c r="K274" s="957" t="s">
        <v>105</v>
      </c>
      <c r="L274" s="957" t="s">
        <v>12</v>
      </c>
      <c r="M274" s="957" t="s">
        <v>23</v>
      </c>
      <c r="N274" s="957" t="s">
        <v>24</v>
      </c>
      <c r="O274" s="957" t="s">
        <v>25</v>
      </c>
      <c r="P274" s="958">
        <v>0</v>
      </c>
      <c r="Q274" s="958"/>
      <c r="R274" s="958"/>
      <c r="S274" s="959" t="s">
        <v>10</v>
      </c>
      <c r="T274" s="148"/>
      <c r="U274" s="149"/>
      <c r="V274" s="148"/>
      <c r="W274" s="149"/>
      <c r="X274" s="148"/>
      <c r="Y274" s="149"/>
    </row>
    <row r="275" spans="1:25" s="150" customFormat="1" ht="29.25" hidden="1" customHeight="1">
      <c r="A275" s="1377"/>
      <c r="B275" s="1372"/>
      <c r="C275" s="954" t="s">
        <v>54</v>
      </c>
      <c r="D275" s="955" t="s">
        <v>55</v>
      </c>
      <c r="E275" s="955" t="s">
        <v>56</v>
      </c>
      <c r="F275" s="955" t="s">
        <v>56</v>
      </c>
      <c r="G275" s="955" t="s">
        <v>57</v>
      </c>
      <c r="H275" s="955" t="s">
        <v>56</v>
      </c>
      <c r="I275" s="955" t="s">
        <v>58</v>
      </c>
      <c r="J275" s="956" t="s">
        <v>77</v>
      </c>
      <c r="K275" s="957" t="s">
        <v>105</v>
      </c>
      <c r="L275" s="957" t="s">
        <v>12</v>
      </c>
      <c r="M275" s="957" t="s">
        <v>13</v>
      </c>
      <c r="N275" s="957" t="s">
        <v>20</v>
      </c>
      <c r="O275" s="957" t="s">
        <v>21</v>
      </c>
      <c r="P275" s="958">
        <v>0</v>
      </c>
      <c r="Q275" s="958"/>
      <c r="R275" s="958"/>
      <c r="S275" s="959" t="s">
        <v>10</v>
      </c>
      <c r="T275" s="148"/>
      <c r="U275" s="149"/>
      <c r="V275" s="148"/>
      <c r="W275" s="149"/>
      <c r="X275" s="148"/>
      <c r="Y275" s="149"/>
    </row>
    <row r="276" spans="1:25" s="150" customFormat="1" ht="29.25" hidden="1" customHeight="1">
      <c r="A276" s="1378"/>
      <c r="B276" s="1373"/>
      <c r="C276" s="954" t="s">
        <v>54</v>
      </c>
      <c r="D276" s="955" t="s">
        <v>55</v>
      </c>
      <c r="E276" s="955" t="s">
        <v>717</v>
      </c>
      <c r="F276" s="955" t="s">
        <v>56</v>
      </c>
      <c r="G276" s="955" t="s">
        <v>62</v>
      </c>
      <c r="H276" s="955" t="s">
        <v>63</v>
      </c>
      <c r="I276" s="955" t="s">
        <v>58</v>
      </c>
      <c r="J276" s="956" t="s">
        <v>77</v>
      </c>
      <c r="K276" s="957" t="s">
        <v>105</v>
      </c>
      <c r="L276" s="957" t="s">
        <v>12</v>
      </c>
      <c r="M276" s="957" t="s">
        <v>13</v>
      </c>
      <c r="N276" s="957" t="s">
        <v>20</v>
      </c>
      <c r="O276" s="957" t="s">
        <v>21</v>
      </c>
      <c r="P276" s="958">
        <v>0</v>
      </c>
      <c r="Q276" s="958"/>
      <c r="R276" s="958"/>
      <c r="S276" s="959" t="s">
        <v>10</v>
      </c>
      <c r="T276" s="148"/>
      <c r="U276" s="149"/>
      <c r="V276" s="148"/>
      <c r="W276" s="149"/>
      <c r="X276" s="148"/>
      <c r="Y276" s="149"/>
    </row>
    <row r="277" spans="1:25" s="150" customFormat="1" ht="29.25" hidden="1" customHeight="1">
      <c r="A277" s="1376" t="s">
        <v>106</v>
      </c>
      <c r="B277" s="1371">
        <v>2147</v>
      </c>
      <c r="C277" s="954" t="s">
        <v>54</v>
      </c>
      <c r="D277" s="955" t="s">
        <v>55</v>
      </c>
      <c r="E277" s="955" t="s">
        <v>56</v>
      </c>
      <c r="F277" s="955" t="s">
        <v>56</v>
      </c>
      <c r="G277" s="955" t="s">
        <v>57</v>
      </c>
      <c r="H277" s="955" t="s">
        <v>56</v>
      </c>
      <c r="I277" s="955" t="s">
        <v>64</v>
      </c>
      <c r="J277" s="956" t="s">
        <v>77</v>
      </c>
      <c r="K277" s="957" t="s">
        <v>107</v>
      </c>
      <c r="L277" s="957" t="s">
        <v>12</v>
      </c>
      <c r="M277" s="957" t="s">
        <v>13</v>
      </c>
      <c r="N277" s="957" t="s">
        <v>10</v>
      </c>
      <c r="O277" s="957" t="s">
        <v>14</v>
      </c>
      <c r="P277" s="958">
        <v>0</v>
      </c>
      <c r="Q277" s="958"/>
      <c r="R277" s="958"/>
      <c r="S277" s="959" t="s">
        <v>10</v>
      </c>
      <c r="T277" s="148"/>
      <c r="U277" s="149"/>
      <c r="V277" s="148"/>
      <c r="W277" s="149"/>
      <c r="X277" s="148"/>
      <c r="Y277" s="149"/>
    </row>
    <row r="278" spans="1:25" s="150" customFormat="1" ht="29.25" hidden="1" customHeight="1">
      <c r="A278" s="1377"/>
      <c r="B278" s="1372"/>
      <c r="C278" s="954" t="s">
        <v>54</v>
      </c>
      <c r="D278" s="955" t="s">
        <v>55</v>
      </c>
      <c r="E278" s="955" t="s">
        <v>56</v>
      </c>
      <c r="F278" s="955" t="s">
        <v>56</v>
      </c>
      <c r="G278" s="955" t="s">
        <v>57</v>
      </c>
      <c r="H278" s="955" t="s">
        <v>56</v>
      </c>
      <c r="I278" s="955" t="s">
        <v>64</v>
      </c>
      <c r="J278" s="956" t="s">
        <v>77</v>
      </c>
      <c r="K278" s="957" t="s">
        <v>107</v>
      </c>
      <c r="L278" s="957" t="s">
        <v>12</v>
      </c>
      <c r="M278" s="957" t="s">
        <v>23</v>
      </c>
      <c r="N278" s="957" t="s">
        <v>24</v>
      </c>
      <c r="O278" s="957" t="s">
        <v>25</v>
      </c>
      <c r="P278" s="958">
        <v>0</v>
      </c>
      <c r="Q278" s="958"/>
      <c r="R278" s="958"/>
      <c r="S278" s="959" t="s">
        <v>10</v>
      </c>
      <c r="T278" s="148"/>
      <c r="U278" s="149"/>
      <c r="V278" s="148"/>
      <c r="W278" s="149"/>
      <c r="X278" s="148"/>
      <c r="Y278" s="149"/>
    </row>
    <row r="279" spans="1:25" s="150" customFormat="1" ht="29.25" hidden="1" customHeight="1">
      <c r="A279" s="1377"/>
      <c r="B279" s="1372"/>
      <c r="C279" s="954" t="s">
        <v>54</v>
      </c>
      <c r="D279" s="955" t="s">
        <v>55</v>
      </c>
      <c r="E279" s="955" t="s">
        <v>56</v>
      </c>
      <c r="F279" s="955" t="s">
        <v>56</v>
      </c>
      <c r="G279" s="955" t="s">
        <v>57</v>
      </c>
      <c r="H279" s="955" t="s">
        <v>56</v>
      </c>
      <c r="I279" s="955" t="s">
        <v>58</v>
      </c>
      <c r="J279" s="956" t="s">
        <v>77</v>
      </c>
      <c r="K279" s="957" t="s">
        <v>107</v>
      </c>
      <c r="L279" s="957" t="s">
        <v>12</v>
      </c>
      <c r="M279" s="957" t="s">
        <v>13</v>
      </c>
      <c r="N279" s="957" t="s">
        <v>20</v>
      </c>
      <c r="O279" s="957" t="s">
        <v>21</v>
      </c>
      <c r="P279" s="958">
        <v>0</v>
      </c>
      <c r="Q279" s="958"/>
      <c r="R279" s="958"/>
      <c r="S279" s="959" t="s">
        <v>10</v>
      </c>
      <c r="T279" s="148"/>
      <c r="U279" s="149"/>
      <c r="V279" s="148"/>
      <c r="W279" s="149"/>
      <c r="X279" s="148"/>
      <c r="Y279" s="149"/>
    </row>
    <row r="280" spans="1:25" s="150" customFormat="1" ht="29.25" hidden="1" customHeight="1">
      <c r="A280" s="1378"/>
      <c r="B280" s="1373"/>
      <c r="C280" s="954" t="s">
        <v>54</v>
      </c>
      <c r="D280" s="955" t="s">
        <v>55</v>
      </c>
      <c r="E280" s="955" t="s">
        <v>717</v>
      </c>
      <c r="F280" s="955" t="s">
        <v>56</v>
      </c>
      <c r="G280" s="955" t="s">
        <v>62</v>
      </c>
      <c r="H280" s="955" t="s">
        <v>63</v>
      </c>
      <c r="I280" s="955" t="s">
        <v>58</v>
      </c>
      <c r="J280" s="956" t="s">
        <v>77</v>
      </c>
      <c r="K280" s="957" t="s">
        <v>107</v>
      </c>
      <c r="L280" s="957" t="s">
        <v>12</v>
      </c>
      <c r="M280" s="957" t="s">
        <v>13</v>
      </c>
      <c r="N280" s="957" t="s">
        <v>20</v>
      </c>
      <c r="O280" s="957" t="s">
        <v>21</v>
      </c>
      <c r="P280" s="958">
        <v>0</v>
      </c>
      <c r="Q280" s="958"/>
      <c r="R280" s="958"/>
      <c r="S280" s="959" t="s">
        <v>10</v>
      </c>
      <c r="T280" s="148"/>
      <c r="U280" s="149"/>
      <c r="V280" s="148"/>
      <c r="W280" s="149"/>
      <c r="X280" s="148"/>
      <c r="Y280" s="149"/>
    </row>
    <row r="281" spans="1:25" s="150" customFormat="1" ht="29.25" hidden="1" customHeight="1">
      <c r="A281" s="1376" t="s">
        <v>108</v>
      </c>
      <c r="B281" s="1371">
        <v>2148</v>
      </c>
      <c r="C281" s="954" t="s">
        <v>54</v>
      </c>
      <c r="D281" s="955" t="s">
        <v>55</v>
      </c>
      <c r="E281" s="955" t="s">
        <v>56</v>
      </c>
      <c r="F281" s="955" t="s">
        <v>56</v>
      </c>
      <c r="G281" s="955" t="s">
        <v>57</v>
      </c>
      <c r="H281" s="955" t="s">
        <v>56</v>
      </c>
      <c r="I281" s="955" t="s">
        <v>64</v>
      </c>
      <c r="J281" s="956" t="s">
        <v>77</v>
      </c>
      <c r="K281" s="957" t="s">
        <v>109</v>
      </c>
      <c r="L281" s="957" t="s">
        <v>12</v>
      </c>
      <c r="M281" s="957" t="s">
        <v>13</v>
      </c>
      <c r="N281" s="957" t="s">
        <v>10</v>
      </c>
      <c r="O281" s="957" t="s">
        <v>14</v>
      </c>
      <c r="P281" s="958">
        <v>0</v>
      </c>
      <c r="Q281" s="958"/>
      <c r="R281" s="958"/>
      <c r="S281" s="959" t="s">
        <v>10</v>
      </c>
      <c r="T281" s="148"/>
      <c r="U281" s="149"/>
      <c r="V281" s="148"/>
      <c r="W281" s="149"/>
      <c r="X281" s="148"/>
      <c r="Y281" s="149"/>
    </row>
    <row r="282" spans="1:25" s="150" customFormat="1" ht="29.25" hidden="1" customHeight="1">
      <c r="A282" s="1377"/>
      <c r="B282" s="1372"/>
      <c r="C282" s="954" t="s">
        <v>54</v>
      </c>
      <c r="D282" s="955" t="s">
        <v>55</v>
      </c>
      <c r="E282" s="955" t="s">
        <v>56</v>
      </c>
      <c r="F282" s="955" t="s">
        <v>56</v>
      </c>
      <c r="G282" s="955" t="s">
        <v>57</v>
      </c>
      <c r="H282" s="955" t="s">
        <v>56</v>
      </c>
      <c r="I282" s="955" t="s">
        <v>64</v>
      </c>
      <c r="J282" s="956" t="s">
        <v>77</v>
      </c>
      <c r="K282" s="957" t="s">
        <v>109</v>
      </c>
      <c r="L282" s="957" t="s">
        <v>12</v>
      </c>
      <c r="M282" s="957" t="s">
        <v>23</v>
      </c>
      <c r="N282" s="957" t="s">
        <v>24</v>
      </c>
      <c r="O282" s="957" t="s">
        <v>25</v>
      </c>
      <c r="P282" s="958">
        <v>0</v>
      </c>
      <c r="Q282" s="958"/>
      <c r="R282" s="958"/>
      <c r="S282" s="959" t="s">
        <v>10</v>
      </c>
      <c r="T282" s="148"/>
      <c r="U282" s="149"/>
      <c r="V282" s="148"/>
      <c r="W282" s="149"/>
      <c r="X282" s="148"/>
      <c r="Y282" s="149"/>
    </row>
    <row r="283" spans="1:25" s="150" customFormat="1" ht="29.25" hidden="1" customHeight="1">
      <c r="A283" s="1377"/>
      <c r="B283" s="1372"/>
      <c r="C283" s="954" t="s">
        <v>54</v>
      </c>
      <c r="D283" s="955" t="s">
        <v>55</v>
      </c>
      <c r="E283" s="955" t="s">
        <v>56</v>
      </c>
      <c r="F283" s="955" t="s">
        <v>56</v>
      </c>
      <c r="G283" s="955" t="s">
        <v>57</v>
      </c>
      <c r="H283" s="955" t="s">
        <v>56</v>
      </c>
      <c r="I283" s="955" t="s">
        <v>58</v>
      </c>
      <c r="J283" s="956" t="s">
        <v>77</v>
      </c>
      <c r="K283" s="957" t="s">
        <v>109</v>
      </c>
      <c r="L283" s="957" t="s">
        <v>12</v>
      </c>
      <c r="M283" s="957" t="s">
        <v>13</v>
      </c>
      <c r="N283" s="957" t="s">
        <v>20</v>
      </c>
      <c r="O283" s="957" t="s">
        <v>21</v>
      </c>
      <c r="P283" s="958">
        <v>0</v>
      </c>
      <c r="Q283" s="958"/>
      <c r="R283" s="958"/>
      <c r="S283" s="959" t="s">
        <v>10</v>
      </c>
      <c r="T283" s="148"/>
      <c r="U283" s="149"/>
      <c r="V283" s="148"/>
      <c r="W283" s="149"/>
      <c r="X283" s="148"/>
      <c r="Y283" s="149"/>
    </row>
    <row r="284" spans="1:25" s="150" customFormat="1" ht="29.25" hidden="1" customHeight="1">
      <c r="A284" s="1378"/>
      <c r="B284" s="1373"/>
      <c r="C284" s="954" t="s">
        <v>54</v>
      </c>
      <c r="D284" s="955" t="s">
        <v>55</v>
      </c>
      <c r="E284" s="955" t="s">
        <v>717</v>
      </c>
      <c r="F284" s="955" t="s">
        <v>56</v>
      </c>
      <c r="G284" s="955" t="s">
        <v>62</v>
      </c>
      <c r="H284" s="955" t="s">
        <v>63</v>
      </c>
      <c r="I284" s="955" t="s">
        <v>58</v>
      </c>
      <c r="J284" s="956" t="s">
        <v>77</v>
      </c>
      <c r="K284" s="957" t="s">
        <v>109</v>
      </c>
      <c r="L284" s="957" t="s">
        <v>12</v>
      </c>
      <c r="M284" s="957" t="s">
        <v>13</v>
      </c>
      <c r="N284" s="957" t="s">
        <v>20</v>
      </c>
      <c r="O284" s="957" t="s">
        <v>21</v>
      </c>
      <c r="P284" s="958">
        <v>0</v>
      </c>
      <c r="Q284" s="958"/>
      <c r="R284" s="958"/>
      <c r="S284" s="959" t="s">
        <v>10</v>
      </c>
      <c r="T284" s="148"/>
      <c r="U284" s="149"/>
      <c r="V284" s="148"/>
      <c r="W284" s="149"/>
      <c r="X284" s="148"/>
      <c r="Y284" s="149"/>
    </row>
    <row r="285" spans="1:25" s="150" customFormat="1" ht="29.25" hidden="1" customHeight="1">
      <c r="A285" s="1376" t="s">
        <v>969</v>
      </c>
      <c r="B285" s="1371">
        <v>2149</v>
      </c>
      <c r="C285" s="954" t="s">
        <v>54</v>
      </c>
      <c r="D285" s="955" t="s">
        <v>55</v>
      </c>
      <c r="E285" s="955" t="s">
        <v>56</v>
      </c>
      <c r="F285" s="955" t="s">
        <v>56</v>
      </c>
      <c r="G285" s="955" t="s">
        <v>57</v>
      </c>
      <c r="H285" s="955" t="s">
        <v>56</v>
      </c>
      <c r="I285" s="955" t="s">
        <v>64</v>
      </c>
      <c r="J285" s="956" t="s">
        <v>77</v>
      </c>
      <c r="K285" s="957" t="s">
        <v>110</v>
      </c>
      <c r="L285" s="957" t="s">
        <v>12</v>
      </c>
      <c r="M285" s="957" t="s">
        <v>13</v>
      </c>
      <c r="N285" s="957" t="s">
        <v>10</v>
      </c>
      <c r="O285" s="957" t="s">
        <v>14</v>
      </c>
      <c r="P285" s="958">
        <v>0</v>
      </c>
      <c r="Q285" s="958"/>
      <c r="R285" s="958"/>
      <c r="S285" s="959" t="s">
        <v>10</v>
      </c>
      <c r="T285" s="148"/>
      <c r="U285" s="149"/>
      <c r="V285" s="148"/>
      <c r="W285" s="149"/>
      <c r="X285" s="148"/>
      <c r="Y285" s="149"/>
    </row>
    <row r="286" spans="1:25" s="150" customFormat="1" ht="29.25" hidden="1" customHeight="1">
      <c r="A286" s="1377"/>
      <c r="B286" s="1372"/>
      <c r="C286" s="954" t="s">
        <v>54</v>
      </c>
      <c r="D286" s="955" t="s">
        <v>55</v>
      </c>
      <c r="E286" s="955" t="s">
        <v>56</v>
      </c>
      <c r="F286" s="955" t="s">
        <v>56</v>
      </c>
      <c r="G286" s="955" t="s">
        <v>57</v>
      </c>
      <c r="H286" s="955" t="s">
        <v>56</v>
      </c>
      <c r="I286" s="955" t="s">
        <v>64</v>
      </c>
      <c r="J286" s="956" t="s">
        <v>77</v>
      </c>
      <c r="K286" s="957" t="s">
        <v>110</v>
      </c>
      <c r="L286" s="957" t="s">
        <v>12</v>
      </c>
      <c r="M286" s="957" t="s">
        <v>23</v>
      </c>
      <c r="N286" s="957" t="s">
        <v>24</v>
      </c>
      <c r="O286" s="957" t="s">
        <v>25</v>
      </c>
      <c r="P286" s="958">
        <v>0</v>
      </c>
      <c r="Q286" s="958"/>
      <c r="R286" s="958"/>
      <c r="S286" s="959" t="s">
        <v>10</v>
      </c>
      <c r="T286" s="148"/>
      <c r="U286" s="149"/>
      <c r="V286" s="148"/>
      <c r="W286" s="149"/>
      <c r="X286" s="148"/>
      <c r="Y286" s="149"/>
    </row>
    <row r="287" spans="1:25" s="150" customFormat="1" ht="29.25" hidden="1" customHeight="1">
      <c r="A287" s="1377"/>
      <c r="B287" s="1372"/>
      <c r="C287" s="954" t="s">
        <v>54</v>
      </c>
      <c r="D287" s="955" t="s">
        <v>55</v>
      </c>
      <c r="E287" s="955" t="s">
        <v>56</v>
      </c>
      <c r="F287" s="955" t="s">
        <v>56</v>
      </c>
      <c r="G287" s="955" t="s">
        <v>57</v>
      </c>
      <c r="H287" s="955" t="s">
        <v>56</v>
      </c>
      <c r="I287" s="955" t="s">
        <v>58</v>
      </c>
      <c r="J287" s="956" t="s">
        <v>77</v>
      </c>
      <c r="K287" s="957" t="s">
        <v>110</v>
      </c>
      <c r="L287" s="957" t="s">
        <v>12</v>
      </c>
      <c r="M287" s="957" t="s">
        <v>13</v>
      </c>
      <c r="N287" s="957" t="s">
        <v>20</v>
      </c>
      <c r="O287" s="957" t="s">
        <v>21</v>
      </c>
      <c r="P287" s="958">
        <v>0</v>
      </c>
      <c r="Q287" s="958"/>
      <c r="R287" s="958"/>
      <c r="S287" s="959" t="s">
        <v>10</v>
      </c>
      <c r="T287" s="148"/>
      <c r="U287" s="149"/>
      <c r="V287" s="148"/>
      <c r="W287" s="149"/>
      <c r="X287" s="148"/>
      <c r="Y287" s="149"/>
    </row>
    <row r="288" spans="1:25" s="150" customFormat="1" ht="29.25" hidden="1" customHeight="1">
      <c r="A288" s="1378"/>
      <c r="B288" s="1373"/>
      <c r="C288" s="954" t="s">
        <v>54</v>
      </c>
      <c r="D288" s="955" t="s">
        <v>55</v>
      </c>
      <c r="E288" s="955" t="s">
        <v>717</v>
      </c>
      <c r="F288" s="955" t="s">
        <v>56</v>
      </c>
      <c r="G288" s="955" t="s">
        <v>62</v>
      </c>
      <c r="H288" s="955" t="s">
        <v>63</v>
      </c>
      <c r="I288" s="955" t="s">
        <v>58</v>
      </c>
      <c r="J288" s="956" t="s">
        <v>77</v>
      </c>
      <c r="K288" s="957" t="s">
        <v>110</v>
      </c>
      <c r="L288" s="957" t="s">
        <v>12</v>
      </c>
      <c r="M288" s="957" t="s">
        <v>13</v>
      </c>
      <c r="N288" s="957" t="s">
        <v>20</v>
      </c>
      <c r="O288" s="957" t="s">
        <v>21</v>
      </c>
      <c r="P288" s="958">
        <v>0</v>
      </c>
      <c r="Q288" s="958"/>
      <c r="R288" s="958"/>
      <c r="S288" s="959" t="s">
        <v>10</v>
      </c>
      <c r="T288" s="148"/>
      <c r="U288" s="149"/>
      <c r="V288" s="148"/>
      <c r="W288" s="149"/>
      <c r="X288" s="148"/>
      <c r="Y288" s="149"/>
    </row>
    <row r="289" spans="1:25" s="150" customFormat="1" ht="31.5" hidden="1" customHeight="1">
      <c r="A289" s="1376" t="s">
        <v>111</v>
      </c>
      <c r="B289" s="1371"/>
      <c r="C289" s="954" t="s">
        <v>54</v>
      </c>
      <c r="D289" s="955" t="s">
        <v>55</v>
      </c>
      <c r="E289" s="955" t="s">
        <v>56</v>
      </c>
      <c r="F289" s="955" t="s">
        <v>56</v>
      </c>
      <c r="G289" s="955" t="s">
        <v>57</v>
      </c>
      <c r="H289" s="955" t="s">
        <v>56</v>
      </c>
      <c r="I289" s="955" t="s">
        <v>64</v>
      </c>
      <c r="J289" s="956" t="s">
        <v>77</v>
      </c>
      <c r="K289" s="957" t="s">
        <v>112</v>
      </c>
      <c r="L289" s="957" t="s">
        <v>12</v>
      </c>
      <c r="M289" s="957" t="s">
        <v>13</v>
      </c>
      <c r="N289" s="957" t="s">
        <v>10</v>
      </c>
      <c r="O289" s="957" t="s">
        <v>14</v>
      </c>
      <c r="P289" s="958">
        <v>0</v>
      </c>
      <c r="Q289" s="958"/>
      <c r="R289" s="958"/>
      <c r="S289" s="959" t="s">
        <v>10</v>
      </c>
      <c r="T289" s="148"/>
      <c r="U289" s="149"/>
      <c r="V289" s="148"/>
      <c r="W289" s="149"/>
      <c r="X289" s="148"/>
      <c r="Y289" s="149"/>
    </row>
    <row r="290" spans="1:25" s="150" customFormat="1" ht="31.5" hidden="1" customHeight="1">
      <c r="A290" s="1377"/>
      <c r="B290" s="1372"/>
      <c r="C290" s="954" t="s">
        <v>54</v>
      </c>
      <c r="D290" s="955" t="s">
        <v>55</v>
      </c>
      <c r="E290" s="955" t="s">
        <v>56</v>
      </c>
      <c r="F290" s="955" t="s">
        <v>56</v>
      </c>
      <c r="G290" s="955" t="s">
        <v>57</v>
      </c>
      <c r="H290" s="955" t="s">
        <v>56</v>
      </c>
      <c r="I290" s="955" t="s">
        <v>64</v>
      </c>
      <c r="J290" s="956" t="s">
        <v>77</v>
      </c>
      <c r="K290" s="957" t="s">
        <v>112</v>
      </c>
      <c r="L290" s="957" t="s">
        <v>12</v>
      </c>
      <c r="M290" s="957" t="s">
        <v>23</v>
      </c>
      <c r="N290" s="957" t="s">
        <v>24</v>
      </c>
      <c r="O290" s="957" t="s">
        <v>25</v>
      </c>
      <c r="P290" s="958">
        <v>0</v>
      </c>
      <c r="Q290" s="958"/>
      <c r="R290" s="958"/>
      <c r="S290" s="959" t="s">
        <v>10</v>
      </c>
      <c r="T290" s="148"/>
      <c r="U290" s="149"/>
      <c r="V290" s="148"/>
      <c r="W290" s="149"/>
      <c r="X290" s="148"/>
      <c r="Y290" s="149"/>
    </row>
    <row r="291" spans="1:25" s="150" customFormat="1" ht="31.5" hidden="1" customHeight="1">
      <c r="A291" s="1377"/>
      <c r="B291" s="1372"/>
      <c r="C291" s="954" t="s">
        <v>54</v>
      </c>
      <c r="D291" s="955" t="s">
        <v>55</v>
      </c>
      <c r="E291" s="955" t="s">
        <v>56</v>
      </c>
      <c r="F291" s="955" t="s">
        <v>56</v>
      </c>
      <c r="G291" s="955" t="s">
        <v>57</v>
      </c>
      <c r="H291" s="955" t="s">
        <v>56</v>
      </c>
      <c r="I291" s="955" t="s">
        <v>58</v>
      </c>
      <c r="J291" s="956" t="s">
        <v>77</v>
      </c>
      <c r="K291" s="957" t="s">
        <v>112</v>
      </c>
      <c r="L291" s="957" t="s">
        <v>12</v>
      </c>
      <c r="M291" s="957" t="s">
        <v>13</v>
      </c>
      <c r="N291" s="957" t="s">
        <v>20</v>
      </c>
      <c r="O291" s="957" t="s">
        <v>21</v>
      </c>
      <c r="P291" s="958">
        <v>0</v>
      </c>
      <c r="Q291" s="958"/>
      <c r="R291" s="958"/>
      <c r="S291" s="959" t="s">
        <v>10</v>
      </c>
      <c r="T291" s="148"/>
      <c r="U291" s="149"/>
      <c r="V291" s="148"/>
      <c r="W291" s="149"/>
      <c r="X291" s="148"/>
      <c r="Y291" s="149"/>
    </row>
    <row r="292" spans="1:25" s="150" customFormat="1" ht="31.5" hidden="1" customHeight="1">
      <c r="A292" s="1378"/>
      <c r="B292" s="1373"/>
      <c r="C292" s="954" t="s">
        <v>54</v>
      </c>
      <c r="D292" s="955" t="s">
        <v>55</v>
      </c>
      <c r="E292" s="955" t="s">
        <v>717</v>
      </c>
      <c r="F292" s="955" t="s">
        <v>56</v>
      </c>
      <c r="G292" s="955" t="s">
        <v>62</v>
      </c>
      <c r="H292" s="955" t="s">
        <v>63</v>
      </c>
      <c r="I292" s="955" t="s">
        <v>58</v>
      </c>
      <c r="J292" s="956" t="s">
        <v>77</v>
      </c>
      <c r="K292" s="957" t="s">
        <v>112</v>
      </c>
      <c r="L292" s="957" t="s">
        <v>12</v>
      </c>
      <c r="M292" s="957" t="s">
        <v>13</v>
      </c>
      <c r="N292" s="957" t="s">
        <v>20</v>
      </c>
      <c r="O292" s="957" t="s">
        <v>21</v>
      </c>
      <c r="P292" s="958">
        <v>0</v>
      </c>
      <c r="Q292" s="958"/>
      <c r="R292" s="958"/>
      <c r="S292" s="959" t="s">
        <v>10</v>
      </c>
      <c r="T292" s="148"/>
      <c r="U292" s="149"/>
      <c r="V292" s="148"/>
      <c r="W292" s="149"/>
      <c r="X292" s="148"/>
      <c r="Y292" s="149"/>
    </row>
    <row r="293" spans="1:25" s="147" customFormat="1" ht="48" customHeight="1">
      <c r="A293" s="1000" t="s">
        <v>79</v>
      </c>
      <c r="B293" s="1001">
        <v>2200</v>
      </c>
      <c r="C293" s="1293" t="s">
        <v>10</v>
      </c>
      <c r="D293" s="1294"/>
      <c r="E293" s="1294"/>
      <c r="F293" s="1294"/>
      <c r="G293" s="1294"/>
      <c r="H293" s="1294"/>
      <c r="I293" s="1294"/>
      <c r="J293" s="1295"/>
      <c r="K293" s="1293" t="s">
        <v>10</v>
      </c>
      <c r="L293" s="1294"/>
      <c r="M293" s="1294"/>
      <c r="N293" s="1294"/>
      <c r="O293" s="1295"/>
      <c r="P293" s="1002">
        <f t="shared" ref="P293:R294" si="79">P294</f>
        <v>193956.58</v>
      </c>
      <c r="Q293" s="1002">
        <f t="shared" si="79"/>
        <v>173951.78</v>
      </c>
      <c r="R293" s="1002">
        <f t="shared" si="79"/>
        <v>173019.65</v>
      </c>
      <c r="S293" s="1003" t="s">
        <v>10</v>
      </c>
      <c r="T293" s="148"/>
      <c r="U293" s="149"/>
      <c r="V293" s="148"/>
      <c r="W293" s="149"/>
      <c r="X293" s="148"/>
      <c r="Y293" s="149"/>
    </row>
    <row r="294" spans="1:25" s="150" customFormat="1" ht="54" customHeight="1">
      <c r="A294" s="1000" t="s">
        <v>161</v>
      </c>
      <c r="B294" s="1001">
        <v>2210</v>
      </c>
      <c r="C294" s="1293" t="s">
        <v>10</v>
      </c>
      <c r="D294" s="1294"/>
      <c r="E294" s="1294"/>
      <c r="F294" s="1294"/>
      <c r="G294" s="1294"/>
      <c r="H294" s="1294"/>
      <c r="I294" s="1294"/>
      <c r="J294" s="1295"/>
      <c r="K294" s="1293" t="s">
        <v>10</v>
      </c>
      <c r="L294" s="1294"/>
      <c r="M294" s="1294"/>
      <c r="N294" s="1294"/>
      <c r="O294" s="1295"/>
      <c r="P294" s="1002">
        <f t="shared" si="79"/>
        <v>193956.58</v>
      </c>
      <c r="Q294" s="1002">
        <f t="shared" si="79"/>
        <v>173951.78</v>
      </c>
      <c r="R294" s="1002">
        <f t="shared" si="79"/>
        <v>173019.65</v>
      </c>
      <c r="S294" s="1003" t="s">
        <v>10</v>
      </c>
      <c r="T294" s="148"/>
      <c r="U294" s="149"/>
      <c r="V294" s="148"/>
      <c r="W294" s="149"/>
      <c r="X294" s="148"/>
      <c r="Y294" s="149"/>
    </row>
    <row r="295" spans="1:25" s="150" customFormat="1" ht="67.5" customHeight="1">
      <c r="A295" s="1000" t="s">
        <v>162</v>
      </c>
      <c r="B295" s="1001">
        <v>2211</v>
      </c>
      <c r="C295" s="1293" t="s">
        <v>10</v>
      </c>
      <c r="D295" s="1294"/>
      <c r="E295" s="1294"/>
      <c r="F295" s="1294"/>
      <c r="G295" s="1294"/>
      <c r="H295" s="1294"/>
      <c r="I295" s="1294"/>
      <c r="J295" s="1295"/>
      <c r="K295" s="1293" t="s">
        <v>10</v>
      </c>
      <c r="L295" s="1294"/>
      <c r="M295" s="1294"/>
      <c r="N295" s="1294"/>
      <c r="O295" s="1295"/>
      <c r="P295" s="1002">
        <f>SUM(P296:P310)</f>
        <v>193956.58</v>
      </c>
      <c r="Q295" s="1002">
        <f>SUM(Q296:Q310)</f>
        <v>173951.78</v>
      </c>
      <c r="R295" s="1002">
        <f>SUM(R296:R310)</f>
        <v>173019.65</v>
      </c>
      <c r="S295" s="1003" t="s">
        <v>10</v>
      </c>
      <c r="T295" s="148"/>
      <c r="U295" s="149"/>
      <c r="V295" s="148"/>
      <c r="W295" s="149"/>
      <c r="X295" s="148"/>
      <c r="Y295" s="149"/>
    </row>
    <row r="296" spans="1:25" s="150" customFormat="1" ht="36.75" hidden="1" customHeight="1">
      <c r="A296" s="1324" t="s">
        <v>816</v>
      </c>
      <c r="B296" s="1371"/>
      <c r="C296" s="954" t="s">
        <v>54</v>
      </c>
      <c r="D296" s="955" t="s">
        <v>55</v>
      </c>
      <c r="E296" s="955" t="s">
        <v>56</v>
      </c>
      <c r="F296" s="955" t="s">
        <v>56</v>
      </c>
      <c r="G296" s="955" t="s">
        <v>57</v>
      </c>
      <c r="H296" s="955" t="s">
        <v>56</v>
      </c>
      <c r="I296" s="955" t="s">
        <v>720</v>
      </c>
      <c r="J296" s="956" t="s">
        <v>80</v>
      </c>
      <c r="K296" s="957" t="s">
        <v>815</v>
      </c>
      <c r="L296" s="957" t="s">
        <v>12</v>
      </c>
      <c r="M296" s="957" t="s">
        <v>13</v>
      </c>
      <c r="N296" s="957" t="s">
        <v>807</v>
      </c>
      <c r="O296" s="957" t="s">
        <v>43</v>
      </c>
      <c r="P296" s="1007">
        <v>0</v>
      </c>
      <c r="Q296" s="958"/>
      <c r="R296" s="958"/>
      <c r="S296" s="959" t="s">
        <v>10</v>
      </c>
      <c r="T296" s="148"/>
      <c r="U296" s="149"/>
      <c r="V296" s="148"/>
      <c r="W296" s="149"/>
      <c r="X296" s="148"/>
      <c r="Y296" s="149"/>
    </row>
    <row r="297" spans="1:25" s="150" customFormat="1" ht="36.75" hidden="1" customHeight="1">
      <c r="A297" s="1379"/>
      <c r="B297" s="1380"/>
      <c r="C297" s="1172" t="s">
        <v>54</v>
      </c>
      <c r="D297" s="1173" t="s">
        <v>55</v>
      </c>
      <c r="E297" s="1173" t="s">
        <v>56</v>
      </c>
      <c r="F297" s="1173" t="s">
        <v>56</v>
      </c>
      <c r="G297" s="1173" t="s">
        <v>57</v>
      </c>
      <c r="H297" s="1173" t="s">
        <v>56</v>
      </c>
      <c r="I297" s="1173" t="s">
        <v>720</v>
      </c>
      <c r="J297" s="1174" t="s">
        <v>80</v>
      </c>
      <c r="K297" s="1176" t="s">
        <v>815</v>
      </c>
      <c r="L297" s="1176" t="s">
        <v>12</v>
      </c>
      <c r="M297" s="1176" t="s">
        <v>13</v>
      </c>
      <c r="N297" s="1176" t="s">
        <v>1254</v>
      </c>
      <c r="O297" s="1176" t="s">
        <v>43</v>
      </c>
      <c r="P297" s="1133">
        <v>0</v>
      </c>
      <c r="Q297" s="1133"/>
      <c r="R297" s="1133"/>
      <c r="S297" s="1134"/>
      <c r="T297" s="148"/>
      <c r="U297" s="149"/>
      <c r="V297" s="148"/>
      <c r="W297" s="149"/>
      <c r="X297" s="148"/>
      <c r="Y297" s="149"/>
    </row>
    <row r="298" spans="1:25" s="150" customFormat="1" ht="36.75" customHeight="1">
      <c r="A298" s="1325"/>
      <c r="B298" s="1372"/>
      <c r="C298" s="1229" t="s">
        <v>54</v>
      </c>
      <c r="D298" s="1230" t="s">
        <v>55</v>
      </c>
      <c r="E298" s="1230" t="s">
        <v>56</v>
      </c>
      <c r="F298" s="1230" t="s">
        <v>56</v>
      </c>
      <c r="G298" s="1230" t="s">
        <v>57</v>
      </c>
      <c r="H298" s="1230" t="s">
        <v>56</v>
      </c>
      <c r="I298" s="1230" t="s">
        <v>1126</v>
      </c>
      <c r="J298" s="1231" t="s">
        <v>80</v>
      </c>
      <c r="K298" s="1238" t="s">
        <v>815</v>
      </c>
      <c r="L298" s="1238" t="s">
        <v>12</v>
      </c>
      <c r="M298" s="1238" t="s">
        <v>13</v>
      </c>
      <c r="N298" s="1238" t="s">
        <v>1127</v>
      </c>
      <c r="O298" s="1238" t="s">
        <v>43</v>
      </c>
      <c r="P298" s="1007">
        <f>'262 (2022)020.00.0022 ОВЗ (РБ) '!E12</f>
        <v>46964.67</v>
      </c>
      <c r="Q298" s="958">
        <f>'262 (2023)020.00.0022 ОВЗ(РБ)'!E12</f>
        <v>46035.9</v>
      </c>
      <c r="R298" s="958">
        <f>'262 (2024)020.00.0022 ОВЗ (РБ )'!E12</f>
        <v>45756.63</v>
      </c>
      <c r="S298" s="959"/>
      <c r="T298" s="148"/>
      <c r="U298" s="149"/>
      <c r="V298" s="148"/>
      <c r="W298" s="149"/>
      <c r="X298" s="148"/>
      <c r="Y298" s="149"/>
    </row>
    <row r="299" spans="1:25" s="150" customFormat="1" ht="36.75" customHeight="1">
      <c r="A299" s="1325"/>
      <c r="B299" s="1372"/>
      <c r="C299" s="954" t="s">
        <v>54</v>
      </c>
      <c r="D299" s="955" t="s">
        <v>55</v>
      </c>
      <c r="E299" s="955" t="s">
        <v>56</v>
      </c>
      <c r="F299" s="955" t="s">
        <v>56</v>
      </c>
      <c r="G299" s="955" t="s">
        <v>57</v>
      </c>
      <c r="H299" s="955" t="s">
        <v>56</v>
      </c>
      <c r="I299" s="955" t="s">
        <v>1126</v>
      </c>
      <c r="J299" s="956" t="s">
        <v>80</v>
      </c>
      <c r="K299" s="957" t="s">
        <v>815</v>
      </c>
      <c r="L299" s="957" t="s">
        <v>12</v>
      </c>
      <c r="M299" s="957" t="s">
        <v>13</v>
      </c>
      <c r="N299" s="957" t="s">
        <v>706</v>
      </c>
      <c r="O299" s="957" t="s">
        <v>40</v>
      </c>
      <c r="P299" s="1007">
        <f>'262 (2022)500.02.0004 ОВЗ (КБ)'!E12</f>
        <v>109582.19</v>
      </c>
      <c r="Q299" s="958">
        <f>'262 (2023)500.02.0004 ОВЗ (КБ)'!E12</f>
        <v>107415.88</v>
      </c>
      <c r="R299" s="958">
        <f>'262 (2024)500.02.0004 ОВЗ (КБ)'!E12</f>
        <v>106763.02</v>
      </c>
      <c r="S299" s="959"/>
      <c r="T299" s="148"/>
      <c r="U299" s="149"/>
      <c r="V299" s="148"/>
      <c r="W299" s="149"/>
      <c r="X299" s="148"/>
      <c r="Y299" s="149"/>
    </row>
    <row r="300" spans="1:25" s="150" customFormat="1" ht="36.75" hidden="1" customHeight="1">
      <c r="A300" s="1326"/>
      <c r="B300" s="1373"/>
      <c r="C300" s="954" t="s">
        <v>54</v>
      </c>
      <c r="D300" s="955" t="s">
        <v>55</v>
      </c>
      <c r="E300" s="955" t="s">
        <v>56</v>
      </c>
      <c r="F300" s="955" t="s">
        <v>56</v>
      </c>
      <c r="G300" s="955" t="s">
        <v>57</v>
      </c>
      <c r="H300" s="955" t="s">
        <v>56</v>
      </c>
      <c r="I300" s="955" t="s">
        <v>1121</v>
      </c>
      <c r="J300" s="956" t="s">
        <v>80</v>
      </c>
      <c r="K300" s="957" t="s">
        <v>815</v>
      </c>
      <c r="L300" s="957" t="s">
        <v>12</v>
      </c>
      <c r="M300" s="957" t="s">
        <v>13</v>
      </c>
      <c r="N300" s="957" t="s">
        <v>1119</v>
      </c>
      <c r="O300" s="957" t="s">
        <v>40</v>
      </c>
      <c r="P300" s="1007">
        <v>0</v>
      </c>
      <c r="Q300" s="958">
        <v>0</v>
      </c>
      <c r="R300" s="958">
        <v>0</v>
      </c>
      <c r="S300" s="959"/>
      <c r="T300" s="148"/>
      <c r="U300" s="149"/>
      <c r="V300" s="148"/>
      <c r="W300" s="149"/>
      <c r="X300" s="148"/>
      <c r="Y300" s="149"/>
    </row>
    <row r="301" spans="1:25" s="150" customFormat="1" ht="31.5" hidden="1" customHeight="1">
      <c r="A301" s="1376" t="s">
        <v>65</v>
      </c>
      <c r="B301" s="1324"/>
      <c r="C301" s="954" t="s">
        <v>54</v>
      </c>
      <c r="D301" s="955" t="s">
        <v>55</v>
      </c>
      <c r="E301" s="955" t="s">
        <v>56</v>
      </c>
      <c r="F301" s="955" t="s">
        <v>56</v>
      </c>
      <c r="G301" s="955" t="s">
        <v>57</v>
      </c>
      <c r="H301" s="955" t="s">
        <v>56</v>
      </c>
      <c r="I301" s="955" t="s">
        <v>64</v>
      </c>
      <c r="J301" s="956" t="s">
        <v>80</v>
      </c>
      <c r="K301" s="957" t="s">
        <v>66</v>
      </c>
      <c r="L301" s="957" t="s">
        <v>12</v>
      </c>
      <c r="M301" s="957" t="s">
        <v>13</v>
      </c>
      <c r="N301" s="957" t="s">
        <v>10</v>
      </c>
      <c r="O301" s="957" t="s">
        <v>14</v>
      </c>
      <c r="P301" s="1007">
        <v>0</v>
      </c>
      <c r="Q301" s="958"/>
      <c r="R301" s="958"/>
      <c r="S301" s="959" t="s">
        <v>10</v>
      </c>
      <c r="T301" s="148"/>
      <c r="U301" s="149"/>
      <c r="V301" s="148"/>
      <c r="W301" s="149"/>
      <c r="X301" s="148"/>
      <c r="Y301" s="149"/>
    </row>
    <row r="302" spans="1:25" s="150" customFormat="1" ht="31.5" hidden="1" customHeight="1">
      <c r="A302" s="1377"/>
      <c r="B302" s="1325"/>
      <c r="C302" s="954" t="s">
        <v>54</v>
      </c>
      <c r="D302" s="955" t="s">
        <v>55</v>
      </c>
      <c r="E302" s="955" t="s">
        <v>56</v>
      </c>
      <c r="F302" s="955" t="s">
        <v>56</v>
      </c>
      <c r="G302" s="955" t="s">
        <v>57</v>
      </c>
      <c r="H302" s="955" t="s">
        <v>56</v>
      </c>
      <c r="I302" s="955" t="s">
        <v>64</v>
      </c>
      <c r="J302" s="956" t="s">
        <v>80</v>
      </c>
      <c r="K302" s="957" t="s">
        <v>66</v>
      </c>
      <c r="L302" s="957" t="s">
        <v>52</v>
      </c>
      <c r="M302" s="957" t="s">
        <v>13</v>
      </c>
      <c r="N302" s="957" t="s">
        <v>10</v>
      </c>
      <c r="O302" s="957" t="s">
        <v>14</v>
      </c>
      <c r="P302" s="958">
        <v>0</v>
      </c>
      <c r="Q302" s="958"/>
      <c r="R302" s="958"/>
      <c r="S302" s="959" t="s">
        <v>10</v>
      </c>
      <c r="T302" s="148"/>
      <c r="U302" s="149"/>
      <c r="V302" s="148"/>
      <c r="W302" s="149"/>
      <c r="X302" s="148"/>
      <c r="Y302" s="149"/>
    </row>
    <row r="303" spans="1:25" s="150" customFormat="1" ht="31.5" hidden="1" customHeight="1">
      <c r="A303" s="1377"/>
      <c r="B303" s="1325"/>
      <c r="C303" s="954" t="s">
        <v>54</v>
      </c>
      <c r="D303" s="955" t="s">
        <v>55</v>
      </c>
      <c r="E303" s="955" t="s">
        <v>56</v>
      </c>
      <c r="F303" s="955" t="s">
        <v>56</v>
      </c>
      <c r="G303" s="955" t="s">
        <v>57</v>
      </c>
      <c r="H303" s="955" t="s">
        <v>56</v>
      </c>
      <c r="I303" s="955" t="s">
        <v>64</v>
      </c>
      <c r="J303" s="956" t="s">
        <v>80</v>
      </c>
      <c r="K303" s="957" t="s">
        <v>66</v>
      </c>
      <c r="L303" s="957" t="s">
        <v>12</v>
      </c>
      <c r="M303" s="957" t="s">
        <v>23</v>
      </c>
      <c r="N303" s="957" t="s">
        <v>24</v>
      </c>
      <c r="O303" s="957" t="s">
        <v>25</v>
      </c>
      <c r="P303" s="1007">
        <f>'264 КВР 321 (2022)Р-Н'!E12</f>
        <v>0</v>
      </c>
      <c r="Q303" s="958"/>
      <c r="R303" s="958"/>
      <c r="S303" s="959" t="s">
        <v>10</v>
      </c>
      <c r="T303" s="148"/>
      <c r="U303" s="149"/>
      <c r="V303" s="148"/>
      <c r="W303" s="149"/>
      <c r="X303" s="148"/>
      <c r="Y303" s="149"/>
    </row>
    <row r="304" spans="1:25" s="150" customFormat="1" ht="31.5" hidden="1" customHeight="1">
      <c r="A304" s="1377"/>
      <c r="B304" s="1325"/>
      <c r="C304" s="954" t="s">
        <v>54</v>
      </c>
      <c r="D304" s="955" t="s">
        <v>55</v>
      </c>
      <c r="E304" s="955" t="s">
        <v>56</v>
      </c>
      <c r="F304" s="955" t="s">
        <v>56</v>
      </c>
      <c r="G304" s="955" t="s">
        <v>57</v>
      </c>
      <c r="H304" s="955" t="s">
        <v>56</v>
      </c>
      <c r="I304" s="955" t="s">
        <v>64</v>
      </c>
      <c r="J304" s="956" t="s">
        <v>80</v>
      </c>
      <c r="K304" s="957" t="s">
        <v>66</v>
      </c>
      <c r="L304" s="957" t="s">
        <v>52</v>
      </c>
      <c r="M304" s="957" t="s">
        <v>13</v>
      </c>
      <c r="N304" s="957" t="s">
        <v>10</v>
      </c>
      <c r="O304" s="957" t="s">
        <v>25</v>
      </c>
      <c r="P304" s="958">
        <v>0</v>
      </c>
      <c r="Q304" s="958"/>
      <c r="R304" s="958"/>
      <c r="S304" s="959" t="s">
        <v>10</v>
      </c>
      <c r="T304" s="148"/>
      <c r="U304" s="149"/>
      <c r="V304" s="148"/>
      <c r="W304" s="149"/>
      <c r="X304" s="148"/>
      <c r="Y304" s="149"/>
    </row>
    <row r="305" spans="1:25" s="150" customFormat="1" ht="31.5" hidden="1" customHeight="1">
      <c r="A305" s="1377"/>
      <c r="B305" s="1325"/>
      <c r="C305" s="954" t="s">
        <v>54</v>
      </c>
      <c r="D305" s="955" t="s">
        <v>55</v>
      </c>
      <c r="E305" s="955" t="s">
        <v>56</v>
      </c>
      <c r="F305" s="955" t="s">
        <v>56</v>
      </c>
      <c r="G305" s="955" t="s">
        <v>57</v>
      </c>
      <c r="H305" s="955" t="s">
        <v>56</v>
      </c>
      <c r="I305" s="955" t="s">
        <v>58</v>
      </c>
      <c r="J305" s="956" t="s">
        <v>80</v>
      </c>
      <c r="K305" s="957" t="s">
        <v>66</v>
      </c>
      <c r="L305" s="957" t="s">
        <v>12</v>
      </c>
      <c r="M305" s="957" t="s">
        <v>13</v>
      </c>
      <c r="N305" s="957" t="s">
        <v>20</v>
      </c>
      <c r="O305" s="957" t="s">
        <v>21</v>
      </c>
      <c r="P305" s="1007">
        <f>'264 КВР 321 (2022)КРАЙ'!E12</f>
        <v>0</v>
      </c>
      <c r="Q305" s="958"/>
      <c r="R305" s="958"/>
      <c r="S305" s="959" t="s">
        <v>10</v>
      </c>
      <c r="T305" s="148"/>
      <c r="U305" s="149"/>
      <c r="V305" s="148"/>
      <c r="W305" s="149"/>
      <c r="X305" s="148"/>
      <c r="Y305" s="149"/>
    </row>
    <row r="306" spans="1:25" s="150" customFormat="1" ht="32.25" hidden="1" customHeight="1">
      <c r="A306" s="1377"/>
      <c r="B306" s="1325"/>
      <c r="C306" s="954" t="s">
        <v>54</v>
      </c>
      <c r="D306" s="955" t="s">
        <v>55</v>
      </c>
      <c r="E306" s="955" t="s">
        <v>56</v>
      </c>
      <c r="F306" s="955" t="s">
        <v>56</v>
      </c>
      <c r="G306" s="955" t="s">
        <v>57</v>
      </c>
      <c r="H306" s="955" t="s">
        <v>56</v>
      </c>
      <c r="I306" s="955" t="s">
        <v>58</v>
      </c>
      <c r="J306" s="956" t="s">
        <v>80</v>
      </c>
      <c r="K306" s="957" t="s">
        <v>66</v>
      </c>
      <c r="L306" s="957" t="s">
        <v>52</v>
      </c>
      <c r="M306" s="957" t="s">
        <v>13</v>
      </c>
      <c r="N306" s="957" t="s">
        <v>10</v>
      </c>
      <c r="O306" s="957" t="s">
        <v>21</v>
      </c>
      <c r="P306" s="958">
        <v>0</v>
      </c>
      <c r="Q306" s="958"/>
      <c r="R306" s="958"/>
      <c r="S306" s="959" t="s">
        <v>10</v>
      </c>
      <c r="T306" s="148"/>
      <c r="U306" s="149"/>
      <c r="V306" s="148"/>
      <c r="W306" s="149"/>
      <c r="X306" s="148"/>
      <c r="Y306" s="149"/>
    </row>
    <row r="307" spans="1:25" s="150" customFormat="1" ht="32.25" hidden="1" customHeight="1">
      <c r="A307" s="1377"/>
      <c r="B307" s="1325"/>
      <c r="C307" s="954" t="s">
        <v>54</v>
      </c>
      <c r="D307" s="955" t="s">
        <v>55</v>
      </c>
      <c r="E307" s="955" t="s">
        <v>717</v>
      </c>
      <c r="F307" s="955" t="s">
        <v>56</v>
      </c>
      <c r="G307" s="955" t="s">
        <v>62</v>
      </c>
      <c r="H307" s="955" t="s">
        <v>63</v>
      </c>
      <c r="I307" s="955" t="s">
        <v>58</v>
      </c>
      <c r="J307" s="956" t="s">
        <v>80</v>
      </c>
      <c r="K307" s="957" t="s">
        <v>66</v>
      </c>
      <c r="L307" s="957" t="s">
        <v>12</v>
      </c>
      <c r="M307" s="957" t="s">
        <v>13</v>
      </c>
      <c r="N307" s="957" t="s">
        <v>20</v>
      </c>
      <c r="O307" s="957" t="s">
        <v>21</v>
      </c>
      <c r="P307" s="958">
        <v>0</v>
      </c>
      <c r="Q307" s="958"/>
      <c r="R307" s="958"/>
      <c r="S307" s="959" t="s">
        <v>10</v>
      </c>
      <c r="T307" s="148"/>
      <c r="U307" s="149"/>
      <c r="V307" s="148"/>
      <c r="W307" s="149"/>
      <c r="X307" s="148"/>
      <c r="Y307" s="149"/>
    </row>
    <row r="308" spans="1:25" s="150" customFormat="1" ht="32.25" hidden="1" customHeight="1">
      <c r="A308" s="1377"/>
      <c r="B308" s="1325"/>
      <c r="C308" s="954" t="s">
        <v>54</v>
      </c>
      <c r="D308" s="955" t="s">
        <v>55</v>
      </c>
      <c r="E308" s="955" t="s">
        <v>717</v>
      </c>
      <c r="F308" s="955" t="s">
        <v>56</v>
      </c>
      <c r="G308" s="955" t="s">
        <v>62</v>
      </c>
      <c r="H308" s="955" t="s">
        <v>63</v>
      </c>
      <c r="I308" s="955" t="s">
        <v>58</v>
      </c>
      <c r="J308" s="956" t="s">
        <v>80</v>
      </c>
      <c r="K308" s="957" t="s">
        <v>66</v>
      </c>
      <c r="L308" s="957" t="s">
        <v>52</v>
      </c>
      <c r="M308" s="957" t="s">
        <v>13</v>
      </c>
      <c r="N308" s="957" t="s">
        <v>10</v>
      </c>
      <c r="O308" s="957" t="s">
        <v>21</v>
      </c>
      <c r="P308" s="958">
        <v>0</v>
      </c>
      <c r="Q308" s="958"/>
      <c r="R308" s="958"/>
      <c r="S308" s="959" t="s">
        <v>10</v>
      </c>
      <c r="T308" s="148"/>
      <c r="U308" s="149"/>
      <c r="V308" s="148"/>
      <c r="W308" s="149"/>
      <c r="X308" s="148"/>
      <c r="Y308" s="149"/>
    </row>
    <row r="309" spans="1:25" s="150" customFormat="1" ht="32.25" hidden="1" customHeight="1">
      <c r="A309" s="1378"/>
      <c r="B309" s="1326"/>
      <c r="C309" s="954" t="s">
        <v>54</v>
      </c>
      <c r="D309" s="955" t="s">
        <v>55</v>
      </c>
      <c r="E309" s="955" t="s">
        <v>56</v>
      </c>
      <c r="F309" s="955" t="s">
        <v>56</v>
      </c>
      <c r="G309" s="955" t="s">
        <v>57</v>
      </c>
      <c r="H309" s="955" t="s">
        <v>56</v>
      </c>
      <c r="I309" s="955" t="s">
        <v>1134</v>
      </c>
      <c r="J309" s="956" t="s">
        <v>80</v>
      </c>
      <c r="K309" s="957" t="s">
        <v>66</v>
      </c>
      <c r="L309" s="957" t="s">
        <v>12</v>
      </c>
      <c r="M309" s="957" t="s">
        <v>13</v>
      </c>
      <c r="N309" s="957" t="s">
        <v>708</v>
      </c>
      <c r="O309" s="957" t="s">
        <v>702</v>
      </c>
      <c r="P309" s="1007">
        <v>0</v>
      </c>
      <c r="Q309" s="958"/>
      <c r="R309" s="958"/>
      <c r="S309" s="959" t="s">
        <v>10</v>
      </c>
      <c r="T309" s="148"/>
      <c r="U309" s="149"/>
      <c r="V309" s="148"/>
      <c r="W309" s="149"/>
      <c r="X309" s="148"/>
      <c r="Y309" s="149"/>
    </row>
    <row r="310" spans="1:25" s="150" customFormat="1" ht="52.5" customHeight="1">
      <c r="A310" s="1008" t="s">
        <v>81</v>
      </c>
      <c r="B310" s="1009"/>
      <c r="C310" s="954" t="s">
        <v>54</v>
      </c>
      <c r="D310" s="955" t="s">
        <v>55</v>
      </c>
      <c r="E310" s="955" t="s">
        <v>56</v>
      </c>
      <c r="F310" s="955" t="s">
        <v>56</v>
      </c>
      <c r="G310" s="955" t="s">
        <v>57</v>
      </c>
      <c r="H310" s="955" t="s">
        <v>56</v>
      </c>
      <c r="I310" s="955" t="s">
        <v>75</v>
      </c>
      <c r="J310" s="956" t="s">
        <v>80</v>
      </c>
      <c r="K310" s="957" t="s">
        <v>82</v>
      </c>
      <c r="L310" s="957" t="s">
        <v>12</v>
      </c>
      <c r="M310" s="957" t="s">
        <v>13</v>
      </c>
      <c r="N310" s="957" t="s">
        <v>39</v>
      </c>
      <c r="O310" s="957" t="s">
        <v>40</v>
      </c>
      <c r="P310" s="1007">
        <f>'265 ЛЬГОТЫ (321) (2022)'!F14</f>
        <v>37409.72</v>
      </c>
      <c r="Q310" s="958">
        <f>'265 ЛЬГОТЫ (321) (2023)'!F14</f>
        <v>20500</v>
      </c>
      <c r="R310" s="958">
        <f>'265 ЛЬГОТЫ (321) (2024)'!F14</f>
        <v>20500</v>
      </c>
      <c r="S310" s="959" t="s">
        <v>10</v>
      </c>
      <c r="T310" s="148"/>
      <c r="U310" s="149"/>
      <c r="V310" s="148"/>
      <c r="W310" s="149"/>
      <c r="X310" s="148"/>
      <c r="Y310" s="149"/>
    </row>
    <row r="311" spans="1:25" s="147" customFormat="1" ht="48" customHeight="1">
      <c r="A311" s="1000" t="s">
        <v>83</v>
      </c>
      <c r="B311" s="1001">
        <v>2300</v>
      </c>
      <c r="C311" s="1293" t="s">
        <v>10</v>
      </c>
      <c r="D311" s="1294"/>
      <c r="E311" s="1294"/>
      <c r="F311" s="1294"/>
      <c r="G311" s="1294"/>
      <c r="H311" s="1294"/>
      <c r="I311" s="1294"/>
      <c r="J311" s="1295"/>
      <c r="K311" s="1293" t="s">
        <v>10</v>
      </c>
      <c r="L311" s="1294"/>
      <c r="M311" s="1294"/>
      <c r="N311" s="1294"/>
      <c r="O311" s="1295"/>
      <c r="P311" s="1002">
        <f>SUM(P312:P315)+P316+P325</f>
        <v>159790</v>
      </c>
      <c r="Q311" s="1002">
        <f>SUM(Q312:Q315)+Q316+Q325</f>
        <v>160433</v>
      </c>
      <c r="R311" s="1002">
        <f>SUM(R312:R315)+R316+R325</f>
        <v>158715</v>
      </c>
      <c r="S311" s="1003" t="s">
        <v>10</v>
      </c>
      <c r="T311" s="148"/>
      <c r="U311" s="149"/>
      <c r="V311" s="148"/>
      <c r="W311" s="149"/>
      <c r="X311" s="148"/>
      <c r="Y311" s="149"/>
    </row>
    <row r="312" spans="1:25" s="150" customFormat="1" ht="32.25" hidden="1" customHeight="1">
      <c r="A312" s="1374" t="s">
        <v>163</v>
      </c>
      <c r="B312" s="1371">
        <v>2310</v>
      </c>
      <c r="C312" s="954" t="s">
        <v>54</v>
      </c>
      <c r="D312" s="955" t="s">
        <v>55</v>
      </c>
      <c r="E312" s="955" t="s">
        <v>56</v>
      </c>
      <c r="F312" s="955" t="s">
        <v>56</v>
      </c>
      <c r="G312" s="955" t="s">
        <v>57</v>
      </c>
      <c r="H312" s="955" t="s">
        <v>56</v>
      </c>
      <c r="I312" s="955" t="s">
        <v>64</v>
      </c>
      <c r="J312" s="956" t="s">
        <v>84</v>
      </c>
      <c r="K312" s="957" t="s">
        <v>85</v>
      </c>
      <c r="L312" s="957" t="s">
        <v>12</v>
      </c>
      <c r="M312" s="957" t="s">
        <v>29</v>
      </c>
      <c r="N312" s="957" t="s">
        <v>10</v>
      </c>
      <c r="O312" s="957" t="s">
        <v>14</v>
      </c>
      <c r="P312" s="958">
        <v>0</v>
      </c>
      <c r="Q312" s="958"/>
      <c r="R312" s="958"/>
      <c r="S312" s="959" t="s">
        <v>10</v>
      </c>
      <c r="T312" s="148"/>
      <c r="U312" s="149"/>
      <c r="V312" s="148"/>
      <c r="W312" s="149"/>
      <c r="X312" s="148"/>
      <c r="Y312" s="149"/>
    </row>
    <row r="313" spans="1:25" s="150" customFormat="1" ht="32.25" hidden="1" customHeight="1">
      <c r="A313" s="1375"/>
      <c r="B313" s="1372"/>
      <c r="C313" s="954" t="s">
        <v>54</v>
      </c>
      <c r="D313" s="955" t="s">
        <v>55</v>
      </c>
      <c r="E313" s="955" t="s">
        <v>56</v>
      </c>
      <c r="F313" s="955" t="s">
        <v>56</v>
      </c>
      <c r="G313" s="955" t="s">
        <v>57</v>
      </c>
      <c r="H313" s="955" t="s">
        <v>56</v>
      </c>
      <c r="I313" s="955" t="s">
        <v>64</v>
      </c>
      <c r="J313" s="956" t="s">
        <v>84</v>
      </c>
      <c r="K313" s="957" t="s">
        <v>85</v>
      </c>
      <c r="L313" s="957" t="s">
        <v>52</v>
      </c>
      <c r="M313" s="957" t="s">
        <v>29</v>
      </c>
      <c r="N313" s="957" t="s">
        <v>10</v>
      </c>
      <c r="O313" s="957" t="s">
        <v>14</v>
      </c>
      <c r="P313" s="958">
        <v>0</v>
      </c>
      <c r="Q313" s="958"/>
      <c r="R313" s="958"/>
      <c r="S313" s="959" t="s">
        <v>10</v>
      </c>
      <c r="T313" s="148"/>
      <c r="U313" s="149"/>
      <c r="V313" s="148"/>
      <c r="W313" s="149"/>
      <c r="X313" s="148"/>
      <c r="Y313" s="149"/>
    </row>
    <row r="314" spans="1:25" s="150" customFormat="1" ht="33" customHeight="1">
      <c r="A314" s="1375"/>
      <c r="B314" s="1372"/>
      <c r="C314" s="954" t="s">
        <v>54</v>
      </c>
      <c r="D314" s="955" t="s">
        <v>55</v>
      </c>
      <c r="E314" s="955" t="s">
        <v>56</v>
      </c>
      <c r="F314" s="955" t="s">
        <v>56</v>
      </c>
      <c r="G314" s="955" t="s">
        <v>57</v>
      </c>
      <c r="H314" s="955" t="s">
        <v>56</v>
      </c>
      <c r="I314" s="955" t="s">
        <v>64</v>
      </c>
      <c r="J314" s="956" t="s">
        <v>84</v>
      </c>
      <c r="K314" s="957" t="s">
        <v>85</v>
      </c>
      <c r="L314" s="957" t="s">
        <v>12</v>
      </c>
      <c r="M314" s="957" t="s">
        <v>29</v>
      </c>
      <c r="N314" s="957" t="s">
        <v>30</v>
      </c>
      <c r="O314" s="957" t="s">
        <v>25</v>
      </c>
      <c r="P314" s="958">
        <f>'291 зем  (2022)'!E11+'291 им  (2022)'!E13</f>
        <v>159790</v>
      </c>
      <c r="Q314" s="958">
        <f>'291 зем  (2023)'!E11+'291 им  (2023)'!E13</f>
        <v>160433</v>
      </c>
      <c r="R314" s="958">
        <f>'291 зем  (2024)'!E11+'291 им  (2024)'!E13</f>
        <v>158715</v>
      </c>
      <c r="S314" s="959" t="s">
        <v>10</v>
      </c>
      <c r="T314" s="148"/>
      <c r="U314" s="149"/>
      <c r="V314" s="148"/>
      <c r="W314" s="149"/>
      <c r="X314" s="148"/>
      <c r="Y314" s="149"/>
    </row>
    <row r="315" spans="1:25" s="150" customFormat="1" ht="31.5" hidden="1" customHeight="1">
      <c r="A315" s="1381"/>
      <c r="B315" s="1373"/>
      <c r="C315" s="954" t="s">
        <v>54</v>
      </c>
      <c r="D315" s="955" t="s">
        <v>55</v>
      </c>
      <c r="E315" s="955" t="s">
        <v>56</v>
      </c>
      <c r="F315" s="955" t="s">
        <v>56</v>
      </c>
      <c r="G315" s="955" t="s">
        <v>57</v>
      </c>
      <c r="H315" s="955" t="s">
        <v>56</v>
      </c>
      <c r="I315" s="955" t="s">
        <v>64</v>
      </c>
      <c r="J315" s="956" t="s">
        <v>84</v>
      </c>
      <c r="K315" s="957" t="s">
        <v>85</v>
      </c>
      <c r="L315" s="957" t="s">
        <v>52</v>
      </c>
      <c r="M315" s="957" t="s">
        <v>29</v>
      </c>
      <c r="N315" s="957" t="s">
        <v>10</v>
      </c>
      <c r="O315" s="957" t="s">
        <v>25</v>
      </c>
      <c r="P315" s="958">
        <v>0</v>
      </c>
      <c r="Q315" s="958"/>
      <c r="R315" s="958"/>
      <c r="S315" s="959" t="s">
        <v>10</v>
      </c>
      <c r="T315" s="148"/>
      <c r="U315" s="149"/>
      <c r="V315" s="148"/>
      <c r="W315" s="149"/>
      <c r="X315" s="148"/>
      <c r="Y315" s="149"/>
    </row>
    <row r="316" spans="1:25" s="147" customFormat="1" ht="75.75" hidden="1" customHeight="1">
      <c r="A316" s="157" t="s">
        <v>164</v>
      </c>
      <c r="B316" s="1001">
        <v>2320</v>
      </c>
      <c r="C316" s="1293" t="s">
        <v>10</v>
      </c>
      <c r="D316" s="1294"/>
      <c r="E316" s="1294"/>
      <c r="F316" s="1294"/>
      <c r="G316" s="1294"/>
      <c r="H316" s="1294"/>
      <c r="I316" s="1294"/>
      <c r="J316" s="1295"/>
      <c r="K316" s="1293" t="s">
        <v>10</v>
      </c>
      <c r="L316" s="1294"/>
      <c r="M316" s="1294"/>
      <c r="N316" s="1294"/>
      <c r="O316" s="1295"/>
      <c r="P316" s="1002">
        <f>SUM(P317:P324)</f>
        <v>0</v>
      </c>
      <c r="Q316" s="1002">
        <f>SUM(Q317:Q324)</f>
        <v>0</v>
      </c>
      <c r="R316" s="1002">
        <f>SUM(R317:R324)</f>
        <v>0</v>
      </c>
      <c r="S316" s="1003" t="s">
        <v>10</v>
      </c>
      <c r="T316" s="148"/>
      <c r="U316" s="149"/>
      <c r="V316" s="148"/>
      <c r="W316" s="149"/>
      <c r="X316" s="148"/>
      <c r="Y316" s="149"/>
    </row>
    <row r="317" spans="1:25" s="150" customFormat="1" ht="31.5" hidden="1" customHeight="1">
      <c r="A317" s="1374" t="s">
        <v>165</v>
      </c>
      <c r="B317" s="1371">
        <v>2321</v>
      </c>
      <c r="C317" s="954" t="s">
        <v>54</v>
      </c>
      <c r="D317" s="955" t="s">
        <v>55</v>
      </c>
      <c r="E317" s="955" t="s">
        <v>56</v>
      </c>
      <c r="F317" s="955" t="s">
        <v>56</v>
      </c>
      <c r="G317" s="955" t="s">
        <v>57</v>
      </c>
      <c r="H317" s="955" t="s">
        <v>56</v>
      </c>
      <c r="I317" s="955" t="s">
        <v>64</v>
      </c>
      <c r="J317" s="956" t="s">
        <v>86</v>
      </c>
      <c r="K317" s="957" t="s">
        <v>85</v>
      </c>
      <c r="L317" s="957" t="s">
        <v>12</v>
      </c>
      <c r="M317" s="957" t="s">
        <v>13</v>
      </c>
      <c r="N317" s="957" t="s">
        <v>10</v>
      </c>
      <c r="O317" s="957" t="s">
        <v>14</v>
      </c>
      <c r="P317" s="958">
        <v>0</v>
      </c>
      <c r="Q317" s="958"/>
      <c r="R317" s="958"/>
      <c r="S317" s="959" t="s">
        <v>10</v>
      </c>
      <c r="T317" s="148"/>
      <c r="U317" s="149"/>
      <c r="V317" s="148"/>
      <c r="W317" s="149"/>
      <c r="X317" s="148"/>
      <c r="Y317" s="149"/>
    </row>
    <row r="318" spans="1:25" s="150" customFormat="1" ht="31.5" hidden="1" customHeight="1">
      <c r="A318" s="1375"/>
      <c r="B318" s="1372"/>
      <c r="C318" s="954" t="s">
        <v>54</v>
      </c>
      <c r="D318" s="955" t="s">
        <v>55</v>
      </c>
      <c r="E318" s="955" t="s">
        <v>56</v>
      </c>
      <c r="F318" s="955" t="s">
        <v>56</v>
      </c>
      <c r="G318" s="955" t="s">
        <v>57</v>
      </c>
      <c r="H318" s="955" t="s">
        <v>56</v>
      </c>
      <c r="I318" s="955" t="s">
        <v>64</v>
      </c>
      <c r="J318" s="956" t="s">
        <v>86</v>
      </c>
      <c r="K318" s="957" t="s">
        <v>85</v>
      </c>
      <c r="L318" s="957" t="s">
        <v>52</v>
      </c>
      <c r="M318" s="957" t="s">
        <v>13</v>
      </c>
      <c r="N318" s="957" t="s">
        <v>10</v>
      </c>
      <c r="O318" s="957" t="s">
        <v>14</v>
      </c>
      <c r="P318" s="958">
        <v>0</v>
      </c>
      <c r="Q318" s="958"/>
      <c r="R318" s="958"/>
      <c r="S318" s="959" t="s">
        <v>10</v>
      </c>
      <c r="T318" s="148"/>
      <c r="U318" s="149"/>
      <c r="V318" s="148"/>
      <c r="W318" s="149"/>
      <c r="X318" s="148"/>
      <c r="Y318" s="149"/>
    </row>
    <row r="319" spans="1:25" s="150" customFormat="1" ht="31.5" hidden="1" customHeight="1">
      <c r="A319" s="1375"/>
      <c r="B319" s="1372"/>
      <c r="C319" s="954" t="s">
        <v>54</v>
      </c>
      <c r="D319" s="955" t="s">
        <v>55</v>
      </c>
      <c r="E319" s="955" t="s">
        <v>56</v>
      </c>
      <c r="F319" s="955" t="s">
        <v>56</v>
      </c>
      <c r="G319" s="955" t="s">
        <v>57</v>
      </c>
      <c r="H319" s="955" t="s">
        <v>56</v>
      </c>
      <c r="I319" s="955" t="s">
        <v>64</v>
      </c>
      <c r="J319" s="956" t="s">
        <v>86</v>
      </c>
      <c r="K319" s="957" t="s">
        <v>85</v>
      </c>
      <c r="L319" s="957" t="s">
        <v>12</v>
      </c>
      <c r="M319" s="957" t="s">
        <v>13</v>
      </c>
      <c r="N319" s="957" t="s">
        <v>34</v>
      </c>
      <c r="O319" s="957" t="s">
        <v>25</v>
      </c>
      <c r="P319" s="958">
        <f>'291(852) (2022)'!E15</f>
        <v>0</v>
      </c>
      <c r="Q319" s="958"/>
      <c r="R319" s="958"/>
      <c r="S319" s="959" t="s">
        <v>10</v>
      </c>
      <c r="T319" s="148"/>
      <c r="U319" s="149"/>
      <c r="V319" s="148"/>
      <c r="W319" s="149"/>
      <c r="X319" s="148"/>
      <c r="Y319" s="149"/>
    </row>
    <row r="320" spans="1:25" s="150" customFormat="1" ht="31.5" hidden="1" customHeight="1">
      <c r="A320" s="1375"/>
      <c r="B320" s="1372"/>
      <c r="C320" s="954" t="s">
        <v>54</v>
      </c>
      <c r="D320" s="955" t="s">
        <v>55</v>
      </c>
      <c r="E320" s="955" t="s">
        <v>56</v>
      </c>
      <c r="F320" s="955" t="s">
        <v>56</v>
      </c>
      <c r="G320" s="955" t="s">
        <v>57</v>
      </c>
      <c r="H320" s="955" t="s">
        <v>56</v>
      </c>
      <c r="I320" s="955" t="s">
        <v>64</v>
      </c>
      <c r="J320" s="956" t="s">
        <v>86</v>
      </c>
      <c r="K320" s="957" t="s">
        <v>85</v>
      </c>
      <c r="L320" s="957" t="s">
        <v>52</v>
      </c>
      <c r="M320" s="957" t="s">
        <v>13</v>
      </c>
      <c r="N320" s="957" t="s">
        <v>10</v>
      </c>
      <c r="O320" s="957" t="s">
        <v>25</v>
      </c>
      <c r="P320" s="958">
        <f>'291(852) (2022)'!E20+'291(852) (2022)'!E25</f>
        <v>0</v>
      </c>
      <c r="Q320" s="958"/>
      <c r="R320" s="958"/>
      <c r="S320" s="959" t="s">
        <v>10</v>
      </c>
      <c r="T320" s="148"/>
      <c r="U320" s="149"/>
      <c r="V320" s="148"/>
      <c r="W320" s="149"/>
      <c r="X320" s="148"/>
      <c r="Y320" s="149"/>
    </row>
    <row r="321" spans="1:25" s="150" customFormat="1" ht="31.5" hidden="1" customHeight="1">
      <c r="A321" s="1370" t="s">
        <v>91</v>
      </c>
      <c r="B321" s="1371">
        <v>2322</v>
      </c>
      <c r="C321" s="954" t="s">
        <v>54</v>
      </c>
      <c r="D321" s="955" t="s">
        <v>55</v>
      </c>
      <c r="E321" s="955" t="s">
        <v>56</v>
      </c>
      <c r="F321" s="955" t="s">
        <v>56</v>
      </c>
      <c r="G321" s="955" t="s">
        <v>57</v>
      </c>
      <c r="H321" s="955" t="s">
        <v>56</v>
      </c>
      <c r="I321" s="955" t="s">
        <v>64</v>
      </c>
      <c r="J321" s="956" t="s">
        <v>86</v>
      </c>
      <c r="K321" s="957" t="s">
        <v>92</v>
      </c>
      <c r="L321" s="957" t="s">
        <v>12</v>
      </c>
      <c r="M321" s="957" t="s">
        <v>13</v>
      </c>
      <c r="N321" s="957" t="s">
        <v>10</v>
      </c>
      <c r="O321" s="957" t="s">
        <v>14</v>
      </c>
      <c r="P321" s="958">
        <v>0</v>
      </c>
      <c r="Q321" s="958"/>
      <c r="R321" s="958"/>
      <c r="S321" s="959" t="s">
        <v>10</v>
      </c>
      <c r="T321" s="148"/>
      <c r="U321" s="149"/>
      <c r="V321" s="148"/>
      <c r="W321" s="149"/>
      <c r="X321" s="148"/>
      <c r="Y321" s="149"/>
    </row>
    <row r="322" spans="1:25" s="150" customFormat="1" ht="31.5" hidden="1" customHeight="1">
      <c r="A322" s="1370"/>
      <c r="B322" s="1372"/>
      <c r="C322" s="954" t="s">
        <v>54</v>
      </c>
      <c r="D322" s="955" t="s">
        <v>55</v>
      </c>
      <c r="E322" s="955" t="s">
        <v>56</v>
      </c>
      <c r="F322" s="955" t="s">
        <v>56</v>
      </c>
      <c r="G322" s="955" t="s">
        <v>57</v>
      </c>
      <c r="H322" s="955" t="s">
        <v>56</v>
      </c>
      <c r="I322" s="955" t="s">
        <v>64</v>
      </c>
      <c r="J322" s="956" t="s">
        <v>86</v>
      </c>
      <c r="K322" s="957" t="s">
        <v>92</v>
      </c>
      <c r="L322" s="957" t="s">
        <v>52</v>
      </c>
      <c r="M322" s="957" t="s">
        <v>13</v>
      </c>
      <c r="N322" s="957" t="s">
        <v>10</v>
      </c>
      <c r="O322" s="957" t="s">
        <v>14</v>
      </c>
      <c r="P322" s="958">
        <v>0</v>
      </c>
      <c r="Q322" s="958"/>
      <c r="R322" s="958"/>
      <c r="S322" s="959" t="s">
        <v>10</v>
      </c>
      <c r="T322" s="148"/>
      <c r="U322" s="149"/>
      <c r="V322" s="148"/>
      <c r="W322" s="149"/>
      <c r="X322" s="148"/>
      <c r="Y322" s="149"/>
    </row>
    <row r="323" spans="1:25" s="150" customFormat="1" ht="31.5" hidden="1" customHeight="1">
      <c r="A323" s="1370"/>
      <c r="B323" s="1372"/>
      <c r="C323" s="954" t="s">
        <v>54</v>
      </c>
      <c r="D323" s="955" t="s">
        <v>55</v>
      </c>
      <c r="E323" s="955" t="s">
        <v>56</v>
      </c>
      <c r="F323" s="955" t="s">
        <v>56</v>
      </c>
      <c r="G323" s="955" t="s">
        <v>57</v>
      </c>
      <c r="H323" s="955" t="s">
        <v>56</v>
      </c>
      <c r="I323" s="955" t="s">
        <v>64</v>
      </c>
      <c r="J323" s="956" t="s">
        <v>86</v>
      </c>
      <c r="K323" s="957" t="s">
        <v>92</v>
      </c>
      <c r="L323" s="957" t="s">
        <v>12</v>
      </c>
      <c r="M323" s="957" t="s">
        <v>13</v>
      </c>
      <c r="N323" s="957" t="s">
        <v>34</v>
      </c>
      <c r="O323" s="957" t="s">
        <v>25</v>
      </c>
      <c r="P323" s="958">
        <v>0</v>
      </c>
      <c r="Q323" s="958"/>
      <c r="R323" s="958"/>
      <c r="S323" s="959" t="s">
        <v>10</v>
      </c>
      <c r="T323" s="148"/>
      <c r="U323" s="149"/>
      <c r="V323" s="148"/>
      <c r="W323" s="149"/>
      <c r="X323" s="148"/>
      <c r="Y323" s="149"/>
    </row>
    <row r="324" spans="1:25" s="150" customFormat="1" ht="48" hidden="1" customHeight="1">
      <c r="A324" s="1370"/>
      <c r="B324" s="1373"/>
      <c r="C324" s="954" t="s">
        <v>54</v>
      </c>
      <c r="D324" s="955" t="s">
        <v>55</v>
      </c>
      <c r="E324" s="955" t="s">
        <v>56</v>
      </c>
      <c r="F324" s="955" t="s">
        <v>56</v>
      </c>
      <c r="G324" s="955" t="s">
        <v>57</v>
      </c>
      <c r="H324" s="955" t="s">
        <v>56</v>
      </c>
      <c r="I324" s="955" t="s">
        <v>64</v>
      </c>
      <c r="J324" s="956" t="s">
        <v>86</v>
      </c>
      <c r="K324" s="957" t="s">
        <v>92</v>
      </c>
      <c r="L324" s="957" t="s">
        <v>52</v>
      </c>
      <c r="M324" s="957" t="s">
        <v>13</v>
      </c>
      <c r="N324" s="957" t="s">
        <v>10</v>
      </c>
      <c r="O324" s="957" t="s">
        <v>25</v>
      </c>
      <c r="P324" s="958">
        <v>0</v>
      </c>
      <c r="Q324" s="958"/>
      <c r="R324" s="958"/>
      <c r="S324" s="959" t="s">
        <v>10</v>
      </c>
      <c r="T324" s="148"/>
      <c r="U324" s="149"/>
      <c r="V324" s="148"/>
      <c r="W324" s="149"/>
      <c r="X324" s="148"/>
      <c r="Y324" s="149"/>
    </row>
    <row r="325" spans="1:25" s="147" customFormat="1" ht="50.25" hidden="1" customHeight="1">
      <c r="A325" s="1000" t="s">
        <v>166</v>
      </c>
      <c r="B325" s="1010">
        <v>2330</v>
      </c>
      <c r="C325" s="1293" t="s">
        <v>10</v>
      </c>
      <c r="D325" s="1294"/>
      <c r="E325" s="1294"/>
      <c r="F325" s="1294"/>
      <c r="G325" s="1294"/>
      <c r="H325" s="1294"/>
      <c r="I325" s="1294"/>
      <c r="J325" s="1295"/>
      <c r="K325" s="1293" t="s">
        <v>10</v>
      </c>
      <c r="L325" s="1294"/>
      <c r="M325" s="1294"/>
      <c r="N325" s="1294"/>
      <c r="O325" s="1295"/>
      <c r="P325" s="1002">
        <f>SUM(P326:P343)</f>
        <v>0</v>
      </c>
      <c r="Q325" s="1002">
        <f>SUM(Q326:Q343)</f>
        <v>0</v>
      </c>
      <c r="R325" s="1002">
        <f>SUM(R326:R343)</f>
        <v>0</v>
      </c>
      <c r="S325" s="1003" t="s">
        <v>10</v>
      </c>
      <c r="T325" s="148"/>
      <c r="U325" s="149"/>
      <c r="V325" s="148"/>
      <c r="W325" s="149"/>
      <c r="X325" s="148"/>
      <c r="Y325" s="149"/>
    </row>
    <row r="326" spans="1:25" s="150" customFormat="1" ht="32.25" hidden="1" customHeight="1">
      <c r="A326" s="1374" t="s">
        <v>165</v>
      </c>
      <c r="B326" s="1371">
        <v>2331</v>
      </c>
      <c r="C326" s="954" t="s">
        <v>54</v>
      </c>
      <c r="D326" s="955" t="s">
        <v>55</v>
      </c>
      <c r="E326" s="955" t="s">
        <v>56</v>
      </c>
      <c r="F326" s="955" t="s">
        <v>56</v>
      </c>
      <c r="G326" s="955" t="s">
        <v>57</v>
      </c>
      <c r="H326" s="955" t="s">
        <v>56</v>
      </c>
      <c r="I326" s="955" t="s">
        <v>64</v>
      </c>
      <c r="J326" s="956" t="s">
        <v>87</v>
      </c>
      <c r="K326" s="957" t="s">
        <v>85</v>
      </c>
      <c r="L326" s="957" t="s">
        <v>12</v>
      </c>
      <c r="M326" s="957" t="s">
        <v>13</v>
      </c>
      <c r="N326" s="957" t="s">
        <v>10</v>
      </c>
      <c r="O326" s="957" t="s">
        <v>14</v>
      </c>
      <c r="P326" s="958">
        <v>0</v>
      </c>
      <c r="Q326" s="958"/>
      <c r="R326" s="958"/>
      <c r="S326" s="959" t="s">
        <v>10</v>
      </c>
      <c r="T326" s="148"/>
      <c r="U326" s="149"/>
      <c r="V326" s="148"/>
      <c r="W326" s="149"/>
      <c r="X326" s="148"/>
      <c r="Y326" s="149"/>
    </row>
    <row r="327" spans="1:25" s="150" customFormat="1" ht="32.25" hidden="1" customHeight="1">
      <c r="A327" s="1375"/>
      <c r="B327" s="1372"/>
      <c r="C327" s="954" t="s">
        <v>54</v>
      </c>
      <c r="D327" s="955" t="s">
        <v>55</v>
      </c>
      <c r="E327" s="955" t="s">
        <v>56</v>
      </c>
      <c r="F327" s="955" t="s">
        <v>56</v>
      </c>
      <c r="G327" s="955" t="s">
        <v>57</v>
      </c>
      <c r="H327" s="955" t="s">
        <v>56</v>
      </c>
      <c r="I327" s="955" t="s">
        <v>64</v>
      </c>
      <c r="J327" s="956" t="s">
        <v>87</v>
      </c>
      <c r="K327" s="957" t="s">
        <v>85</v>
      </c>
      <c r="L327" s="957" t="s">
        <v>52</v>
      </c>
      <c r="M327" s="957" t="s">
        <v>13</v>
      </c>
      <c r="N327" s="957" t="s">
        <v>10</v>
      </c>
      <c r="O327" s="957" t="s">
        <v>14</v>
      </c>
      <c r="P327" s="958">
        <v>0</v>
      </c>
      <c r="Q327" s="958"/>
      <c r="R327" s="958"/>
      <c r="S327" s="959" t="s">
        <v>10</v>
      </c>
      <c r="T327" s="148"/>
      <c r="U327" s="149"/>
      <c r="V327" s="148"/>
      <c r="W327" s="149"/>
      <c r="X327" s="148"/>
      <c r="Y327" s="149"/>
    </row>
    <row r="328" spans="1:25" s="150" customFormat="1" ht="32.25" hidden="1" customHeight="1">
      <c r="A328" s="1375"/>
      <c r="B328" s="1372"/>
      <c r="C328" s="954" t="s">
        <v>54</v>
      </c>
      <c r="D328" s="955" t="s">
        <v>55</v>
      </c>
      <c r="E328" s="955" t="s">
        <v>56</v>
      </c>
      <c r="F328" s="955" t="s">
        <v>56</v>
      </c>
      <c r="G328" s="955" t="s">
        <v>57</v>
      </c>
      <c r="H328" s="955" t="s">
        <v>56</v>
      </c>
      <c r="I328" s="955" t="s">
        <v>64</v>
      </c>
      <c r="J328" s="956" t="s">
        <v>87</v>
      </c>
      <c r="K328" s="957" t="s">
        <v>85</v>
      </c>
      <c r="L328" s="957" t="s">
        <v>12</v>
      </c>
      <c r="M328" s="957" t="s">
        <v>13</v>
      </c>
      <c r="N328" s="957" t="s">
        <v>34</v>
      </c>
      <c r="O328" s="957" t="s">
        <v>25</v>
      </c>
      <c r="P328" s="958">
        <f>'291 (853) (2022)'!E14</f>
        <v>0</v>
      </c>
      <c r="Q328" s="958"/>
      <c r="R328" s="958"/>
      <c r="S328" s="959" t="s">
        <v>10</v>
      </c>
      <c r="T328" s="148"/>
      <c r="U328" s="149"/>
      <c r="V328" s="148"/>
      <c r="W328" s="149"/>
      <c r="X328" s="148"/>
      <c r="Y328" s="149"/>
    </row>
    <row r="329" spans="1:25" s="150" customFormat="1" ht="32.25" hidden="1" customHeight="1">
      <c r="A329" s="1375"/>
      <c r="B329" s="1372"/>
      <c r="C329" s="954" t="s">
        <v>54</v>
      </c>
      <c r="D329" s="955" t="s">
        <v>55</v>
      </c>
      <c r="E329" s="955" t="s">
        <v>56</v>
      </c>
      <c r="F329" s="955" t="s">
        <v>56</v>
      </c>
      <c r="G329" s="955" t="s">
        <v>57</v>
      </c>
      <c r="H329" s="955" t="s">
        <v>56</v>
      </c>
      <c r="I329" s="955" t="s">
        <v>64</v>
      </c>
      <c r="J329" s="956" t="s">
        <v>87</v>
      </c>
      <c r="K329" s="957" t="s">
        <v>85</v>
      </c>
      <c r="L329" s="957" t="s">
        <v>52</v>
      </c>
      <c r="M329" s="957" t="s">
        <v>13</v>
      </c>
      <c r="N329" s="957" t="s">
        <v>10</v>
      </c>
      <c r="O329" s="957" t="s">
        <v>25</v>
      </c>
      <c r="P329" s="958">
        <f>'291 (853) (2022)'!E18+'291 (853) (2022)'!E22</f>
        <v>0</v>
      </c>
      <c r="Q329" s="958"/>
      <c r="R329" s="958"/>
      <c r="S329" s="959" t="s">
        <v>10</v>
      </c>
      <c r="T329" s="148"/>
      <c r="U329" s="149"/>
      <c r="V329" s="148"/>
      <c r="W329" s="149"/>
      <c r="X329" s="148"/>
      <c r="Y329" s="149"/>
    </row>
    <row r="330" spans="1:25" s="150" customFormat="1" ht="32.25" customHeight="1">
      <c r="A330" s="1376" t="s">
        <v>91</v>
      </c>
      <c r="B330" s="1371">
        <v>2332</v>
      </c>
      <c r="C330" s="954" t="s">
        <v>54</v>
      </c>
      <c r="D330" s="955" t="s">
        <v>55</v>
      </c>
      <c r="E330" s="955" t="s">
        <v>56</v>
      </c>
      <c r="F330" s="955" t="s">
        <v>56</v>
      </c>
      <c r="G330" s="955" t="s">
        <v>57</v>
      </c>
      <c r="H330" s="955" t="s">
        <v>56</v>
      </c>
      <c r="I330" s="955" t="s">
        <v>64</v>
      </c>
      <c r="J330" s="956" t="s">
        <v>87</v>
      </c>
      <c r="K330" s="957" t="s">
        <v>92</v>
      </c>
      <c r="L330" s="957" t="s">
        <v>12</v>
      </c>
      <c r="M330" s="957" t="s">
        <v>13</v>
      </c>
      <c r="N330" s="957" t="s">
        <v>10</v>
      </c>
      <c r="O330" s="957" t="s">
        <v>14</v>
      </c>
      <c r="P330" s="958"/>
      <c r="Q330" s="958"/>
      <c r="R330" s="958"/>
      <c r="S330" s="959" t="s">
        <v>10</v>
      </c>
      <c r="T330" s="148"/>
      <c r="U330" s="149"/>
      <c r="V330" s="148"/>
      <c r="W330" s="149"/>
      <c r="X330" s="148"/>
      <c r="Y330" s="149"/>
    </row>
    <row r="331" spans="1:25" s="150" customFormat="1" ht="32.25" hidden="1" customHeight="1">
      <c r="A331" s="1377"/>
      <c r="B331" s="1372"/>
      <c r="C331" s="954" t="s">
        <v>54</v>
      </c>
      <c r="D331" s="955" t="s">
        <v>55</v>
      </c>
      <c r="E331" s="955" t="s">
        <v>56</v>
      </c>
      <c r="F331" s="955" t="s">
        <v>56</v>
      </c>
      <c r="G331" s="955" t="s">
        <v>57</v>
      </c>
      <c r="H331" s="955" t="s">
        <v>56</v>
      </c>
      <c r="I331" s="955" t="s">
        <v>64</v>
      </c>
      <c r="J331" s="956" t="s">
        <v>87</v>
      </c>
      <c r="K331" s="957" t="s">
        <v>92</v>
      </c>
      <c r="L331" s="957" t="s">
        <v>52</v>
      </c>
      <c r="M331" s="957" t="s">
        <v>13</v>
      </c>
      <c r="N331" s="957" t="s">
        <v>10</v>
      </c>
      <c r="O331" s="957" t="s">
        <v>14</v>
      </c>
      <c r="P331" s="958">
        <v>0</v>
      </c>
      <c r="Q331" s="958"/>
      <c r="R331" s="958"/>
      <c r="S331" s="959" t="s">
        <v>10</v>
      </c>
      <c r="T331" s="148"/>
      <c r="U331" s="149"/>
      <c r="V331" s="148"/>
      <c r="W331" s="149"/>
      <c r="X331" s="148"/>
      <c r="Y331" s="149"/>
    </row>
    <row r="332" spans="1:25" s="150" customFormat="1" ht="32.25" hidden="1" customHeight="1">
      <c r="A332" s="1377"/>
      <c r="B332" s="1372"/>
      <c r="C332" s="954" t="s">
        <v>54</v>
      </c>
      <c r="D332" s="955" t="s">
        <v>55</v>
      </c>
      <c r="E332" s="955" t="s">
        <v>56</v>
      </c>
      <c r="F332" s="955" t="s">
        <v>56</v>
      </c>
      <c r="G332" s="955" t="s">
        <v>57</v>
      </c>
      <c r="H332" s="955" t="s">
        <v>56</v>
      </c>
      <c r="I332" s="955" t="s">
        <v>64</v>
      </c>
      <c r="J332" s="956" t="s">
        <v>87</v>
      </c>
      <c r="K332" s="957" t="s">
        <v>92</v>
      </c>
      <c r="L332" s="957" t="s">
        <v>12</v>
      </c>
      <c r="M332" s="957" t="s">
        <v>13</v>
      </c>
      <c r="N332" s="957" t="s">
        <v>34</v>
      </c>
      <c r="O332" s="957" t="s">
        <v>25</v>
      </c>
      <c r="P332" s="958">
        <f>'292 (853) (2022)'!E14</f>
        <v>0</v>
      </c>
      <c r="Q332" s="958"/>
      <c r="R332" s="958"/>
      <c r="S332" s="959" t="s">
        <v>10</v>
      </c>
      <c r="T332" s="148"/>
      <c r="U332" s="149"/>
      <c r="V332" s="148"/>
      <c r="W332" s="149"/>
      <c r="X332" s="148"/>
      <c r="Y332" s="149"/>
    </row>
    <row r="333" spans="1:25" s="150" customFormat="1" ht="32.25" hidden="1" customHeight="1">
      <c r="A333" s="1377"/>
      <c r="B333" s="1372"/>
      <c r="C333" s="954" t="s">
        <v>54</v>
      </c>
      <c r="D333" s="955" t="s">
        <v>55</v>
      </c>
      <c r="E333" s="955" t="s">
        <v>56</v>
      </c>
      <c r="F333" s="955" t="s">
        <v>56</v>
      </c>
      <c r="G333" s="955" t="s">
        <v>57</v>
      </c>
      <c r="H333" s="955" t="s">
        <v>56</v>
      </c>
      <c r="I333" s="955" t="s">
        <v>64</v>
      </c>
      <c r="J333" s="956" t="s">
        <v>87</v>
      </c>
      <c r="K333" s="957" t="s">
        <v>92</v>
      </c>
      <c r="L333" s="957" t="s">
        <v>52</v>
      </c>
      <c r="M333" s="957" t="s">
        <v>13</v>
      </c>
      <c r="N333" s="957" t="s">
        <v>10</v>
      </c>
      <c r="O333" s="957" t="s">
        <v>25</v>
      </c>
      <c r="P333" s="958">
        <f>'292 (853) (2022)'!E18+'292 (853) (2022)'!E22</f>
        <v>0</v>
      </c>
      <c r="Q333" s="958"/>
      <c r="R333" s="958"/>
      <c r="S333" s="959" t="s">
        <v>10</v>
      </c>
      <c r="T333" s="148"/>
      <c r="U333" s="149"/>
      <c r="V333" s="148"/>
      <c r="W333" s="149"/>
      <c r="X333" s="148"/>
      <c r="Y333" s="149"/>
    </row>
    <row r="334" spans="1:25" s="150" customFormat="1" ht="32.25" hidden="1" customHeight="1">
      <c r="A334" s="1376" t="s">
        <v>93</v>
      </c>
      <c r="B334" s="1371">
        <v>2333</v>
      </c>
      <c r="C334" s="954" t="s">
        <v>54</v>
      </c>
      <c r="D334" s="955" t="s">
        <v>55</v>
      </c>
      <c r="E334" s="955" t="s">
        <v>56</v>
      </c>
      <c r="F334" s="955" t="s">
        <v>56</v>
      </c>
      <c r="G334" s="955" t="s">
        <v>57</v>
      </c>
      <c r="H334" s="955" t="s">
        <v>56</v>
      </c>
      <c r="I334" s="955" t="s">
        <v>64</v>
      </c>
      <c r="J334" s="956" t="s">
        <v>87</v>
      </c>
      <c r="K334" s="957" t="s">
        <v>94</v>
      </c>
      <c r="L334" s="957" t="s">
        <v>12</v>
      </c>
      <c r="M334" s="957" t="s">
        <v>13</v>
      </c>
      <c r="N334" s="957" t="s">
        <v>10</v>
      </c>
      <c r="O334" s="957" t="s">
        <v>14</v>
      </c>
      <c r="P334" s="958">
        <v>0</v>
      </c>
      <c r="Q334" s="958"/>
      <c r="R334" s="958"/>
      <c r="S334" s="959" t="s">
        <v>10</v>
      </c>
      <c r="T334" s="148"/>
      <c r="U334" s="149"/>
      <c r="V334" s="148"/>
      <c r="W334" s="149"/>
      <c r="X334" s="148"/>
      <c r="Y334" s="149"/>
    </row>
    <row r="335" spans="1:25" s="150" customFormat="1" ht="32.25" hidden="1" customHeight="1">
      <c r="A335" s="1377"/>
      <c r="B335" s="1372"/>
      <c r="C335" s="954" t="s">
        <v>54</v>
      </c>
      <c r="D335" s="955" t="s">
        <v>55</v>
      </c>
      <c r="E335" s="955" t="s">
        <v>56</v>
      </c>
      <c r="F335" s="955" t="s">
        <v>56</v>
      </c>
      <c r="G335" s="955" t="s">
        <v>57</v>
      </c>
      <c r="H335" s="955" t="s">
        <v>56</v>
      </c>
      <c r="I335" s="955" t="s">
        <v>64</v>
      </c>
      <c r="J335" s="956" t="s">
        <v>87</v>
      </c>
      <c r="K335" s="957" t="s">
        <v>94</v>
      </c>
      <c r="L335" s="957" t="s">
        <v>52</v>
      </c>
      <c r="M335" s="957" t="s">
        <v>13</v>
      </c>
      <c r="N335" s="957" t="s">
        <v>10</v>
      </c>
      <c r="O335" s="957" t="s">
        <v>14</v>
      </c>
      <c r="P335" s="958">
        <v>0</v>
      </c>
      <c r="Q335" s="958"/>
      <c r="R335" s="958"/>
      <c r="S335" s="959" t="s">
        <v>10</v>
      </c>
      <c r="T335" s="148"/>
      <c r="U335" s="149"/>
      <c r="V335" s="148"/>
      <c r="W335" s="149"/>
      <c r="X335" s="148"/>
      <c r="Y335" s="149"/>
    </row>
    <row r="336" spans="1:25" s="150" customFormat="1" ht="32.25" hidden="1" customHeight="1">
      <c r="A336" s="1377"/>
      <c r="B336" s="1372"/>
      <c r="C336" s="954" t="s">
        <v>54</v>
      </c>
      <c r="D336" s="955" t="s">
        <v>55</v>
      </c>
      <c r="E336" s="955" t="s">
        <v>56</v>
      </c>
      <c r="F336" s="955" t="s">
        <v>56</v>
      </c>
      <c r="G336" s="955" t="s">
        <v>57</v>
      </c>
      <c r="H336" s="955" t="s">
        <v>56</v>
      </c>
      <c r="I336" s="955" t="s">
        <v>64</v>
      </c>
      <c r="J336" s="956" t="s">
        <v>87</v>
      </c>
      <c r="K336" s="957" t="s">
        <v>94</v>
      </c>
      <c r="L336" s="957" t="s">
        <v>12</v>
      </c>
      <c r="M336" s="957" t="s">
        <v>13</v>
      </c>
      <c r="N336" s="957" t="s">
        <v>34</v>
      </c>
      <c r="O336" s="957" t="s">
        <v>25</v>
      </c>
      <c r="P336" s="958">
        <f>'295 (853) (2022)'!E14</f>
        <v>0</v>
      </c>
      <c r="Q336" s="958"/>
      <c r="R336" s="958"/>
      <c r="S336" s="959" t="s">
        <v>10</v>
      </c>
      <c r="T336" s="148"/>
      <c r="U336" s="149"/>
      <c r="V336" s="148"/>
      <c r="W336" s="149"/>
      <c r="X336" s="148"/>
      <c r="Y336" s="149"/>
    </row>
    <row r="337" spans="1:25" s="150" customFormat="1" ht="32.25" hidden="1" customHeight="1">
      <c r="A337" s="1377"/>
      <c r="B337" s="1372"/>
      <c r="C337" s="954" t="s">
        <v>54</v>
      </c>
      <c r="D337" s="955" t="s">
        <v>55</v>
      </c>
      <c r="E337" s="955" t="s">
        <v>56</v>
      </c>
      <c r="F337" s="955" t="s">
        <v>56</v>
      </c>
      <c r="G337" s="955" t="s">
        <v>57</v>
      </c>
      <c r="H337" s="955" t="s">
        <v>56</v>
      </c>
      <c r="I337" s="955" t="s">
        <v>64</v>
      </c>
      <c r="J337" s="956" t="s">
        <v>87</v>
      </c>
      <c r="K337" s="957" t="s">
        <v>94</v>
      </c>
      <c r="L337" s="957" t="s">
        <v>52</v>
      </c>
      <c r="M337" s="957" t="s">
        <v>13</v>
      </c>
      <c r="N337" s="957" t="s">
        <v>10</v>
      </c>
      <c r="O337" s="957" t="s">
        <v>25</v>
      </c>
      <c r="P337" s="958">
        <f>'295 (853) (2022)'!E18+'295 (853) (2022)'!E22</f>
        <v>0</v>
      </c>
      <c r="Q337" s="958"/>
      <c r="R337" s="958"/>
      <c r="S337" s="959" t="s">
        <v>10</v>
      </c>
      <c r="T337" s="148"/>
      <c r="U337" s="149"/>
      <c r="V337" s="148"/>
      <c r="W337" s="149"/>
      <c r="X337" s="148"/>
      <c r="Y337" s="149"/>
    </row>
    <row r="338" spans="1:25" s="150" customFormat="1" ht="32.25" hidden="1" customHeight="1">
      <c r="A338" s="1376" t="s">
        <v>88</v>
      </c>
      <c r="B338" s="1371">
        <v>2334</v>
      </c>
      <c r="C338" s="954" t="s">
        <v>54</v>
      </c>
      <c r="D338" s="955" t="s">
        <v>55</v>
      </c>
      <c r="E338" s="955" t="s">
        <v>56</v>
      </c>
      <c r="F338" s="955" t="s">
        <v>56</v>
      </c>
      <c r="G338" s="955" t="s">
        <v>57</v>
      </c>
      <c r="H338" s="955" t="s">
        <v>56</v>
      </c>
      <c r="I338" s="955" t="s">
        <v>64</v>
      </c>
      <c r="J338" s="956" t="s">
        <v>87</v>
      </c>
      <c r="K338" s="957" t="s">
        <v>90</v>
      </c>
      <c r="L338" s="957" t="s">
        <v>12</v>
      </c>
      <c r="M338" s="957" t="s">
        <v>13</v>
      </c>
      <c r="N338" s="957" t="s">
        <v>10</v>
      </c>
      <c r="O338" s="957" t="s">
        <v>14</v>
      </c>
      <c r="P338" s="958">
        <v>0</v>
      </c>
      <c r="Q338" s="958"/>
      <c r="R338" s="958"/>
      <c r="S338" s="959" t="s">
        <v>10</v>
      </c>
      <c r="T338" s="148"/>
      <c r="U338" s="149"/>
      <c r="V338" s="148"/>
      <c r="W338" s="149"/>
      <c r="X338" s="148"/>
      <c r="Y338" s="149"/>
    </row>
    <row r="339" spans="1:25" s="150" customFormat="1" ht="32.25" hidden="1" customHeight="1">
      <c r="A339" s="1377"/>
      <c r="B339" s="1372"/>
      <c r="C339" s="954" t="s">
        <v>54</v>
      </c>
      <c r="D339" s="955" t="s">
        <v>55</v>
      </c>
      <c r="E339" s="955" t="s">
        <v>56</v>
      </c>
      <c r="F339" s="955" t="s">
        <v>56</v>
      </c>
      <c r="G339" s="955" t="s">
        <v>57</v>
      </c>
      <c r="H339" s="955" t="s">
        <v>56</v>
      </c>
      <c r="I339" s="955" t="s">
        <v>64</v>
      </c>
      <c r="J339" s="956" t="s">
        <v>87</v>
      </c>
      <c r="K339" s="957" t="s">
        <v>90</v>
      </c>
      <c r="L339" s="957" t="s">
        <v>52</v>
      </c>
      <c r="M339" s="957" t="s">
        <v>13</v>
      </c>
      <c r="N339" s="957" t="s">
        <v>10</v>
      </c>
      <c r="O339" s="957" t="s">
        <v>14</v>
      </c>
      <c r="P339" s="958">
        <v>0</v>
      </c>
      <c r="Q339" s="958"/>
      <c r="R339" s="958"/>
      <c r="S339" s="959" t="s">
        <v>10</v>
      </c>
      <c r="T339" s="148"/>
      <c r="U339" s="149"/>
      <c r="V339" s="148"/>
      <c r="W339" s="149"/>
      <c r="X339" s="148"/>
      <c r="Y339" s="149"/>
    </row>
    <row r="340" spans="1:25" s="150" customFormat="1" ht="32.25" hidden="1" customHeight="1">
      <c r="A340" s="1377"/>
      <c r="B340" s="1372"/>
      <c r="C340" s="954" t="s">
        <v>54</v>
      </c>
      <c r="D340" s="955" t="s">
        <v>55</v>
      </c>
      <c r="E340" s="955" t="s">
        <v>56</v>
      </c>
      <c r="F340" s="955" t="s">
        <v>56</v>
      </c>
      <c r="G340" s="955" t="s">
        <v>57</v>
      </c>
      <c r="H340" s="955" t="s">
        <v>56</v>
      </c>
      <c r="I340" s="955" t="s">
        <v>64</v>
      </c>
      <c r="J340" s="956" t="s">
        <v>87</v>
      </c>
      <c r="K340" s="957" t="s">
        <v>90</v>
      </c>
      <c r="L340" s="957" t="s">
        <v>12</v>
      </c>
      <c r="M340" s="957" t="s">
        <v>23</v>
      </c>
      <c r="N340" s="957" t="s">
        <v>24</v>
      </c>
      <c r="O340" s="957" t="s">
        <v>25</v>
      </c>
      <c r="P340" s="958">
        <v>0</v>
      </c>
      <c r="Q340" s="958"/>
      <c r="R340" s="958"/>
      <c r="S340" s="959" t="s">
        <v>10</v>
      </c>
      <c r="T340" s="148"/>
      <c r="U340" s="149"/>
      <c r="V340" s="148"/>
      <c r="W340" s="149"/>
      <c r="X340" s="148"/>
      <c r="Y340" s="149"/>
    </row>
    <row r="341" spans="1:25" s="150" customFormat="1" ht="32.25" hidden="1" customHeight="1">
      <c r="A341" s="1377"/>
      <c r="B341" s="1372"/>
      <c r="C341" s="954" t="s">
        <v>54</v>
      </c>
      <c r="D341" s="955" t="s">
        <v>55</v>
      </c>
      <c r="E341" s="955" t="s">
        <v>56</v>
      </c>
      <c r="F341" s="955" t="s">
        <v>56</v>
      </c>
      <c r="G341" s="955" t="s">
        <v>57</v>
      </c>
      <c r="H341" s="955" t="s">
        <v>56</v>
      </c>
      <c r="I341" s="955" t="s">
        <v>64</v>
      </c>
      <c r="J341" s="956" t="s">
        <v>87</v>
      </c>
      <c r="K341" s="957" t="s">
        <v>90</v>
      </c>
      <c r="L341" s="957" t="s">
        <v>52</v>
      </c>
      <c r="M341" s="957" t="s">
        <v>13</v>
      </c>
      <c r="N341" s="957" t="s">
        <v>10</v>
      </c>
      <c r="O341" s="957" t="s">
        <v>25</v>
      </c>
      <c r="P341" s="958">
        <v>0</v>
      </c>
      <c r="Q341" s="958"/>
      <c r="R341" s="958"/>
      <c r="S341" s="959" t="s">
        <v>10</v>
      </c>
      <c r="T341" s="148"/>
      <c r="U341" s="149"/>
      <c r="V341" s="148"/>
      <c r="W341" s="149"/>
      <c r="X341" s="148"/>
      <c r="Y341" s="149"/>
    </row>
    <row r="342" spans="1:25" s="150" customFormat="1" ht="32.25" hidden="1" customHeight="1">
      <c r="A342" s="1377"/>
      <c r="B342" s="1372"/>
      <c r="C342" s="954" t="s">
        <v>54</v>
      </c>
      <c r="D342" s="955" t="s">
        <v>55</v>
      </c>
      <c r="E342" s="955" t="s">
        <v>56</v>
      </c>
      <c r="F342" s="955" t="s">
        <v>56</v>
      </c>
      <c r="G342" s="955" t="s">
        <v>57</v>
      </c>
      <c r="H342" s="955" t="s">
        <v>56</v>
      </c>
      <c r="I342" s="955" t="s">
        <v>58</v>
      </c>
      <c r="J342" s="956" t="s">
        <v>87</v>
      </c>
      <c r="K342" s="957" t="s">
        <v>90</v>
      </c>
      <c r="L342" s="957" t="s">
        <v>12</v>
      </c>
      <c r="M342" s="957" t="s">
        <v>13</v>
      </c>
      <c r="N342" s="957" t="s">
        <v>20</v>
      </c>
      <c r="O342" s="957" t="s">
        <v>21</v>
      </c>
      <c r="P342" s="958">
        <v>0</v>
      </c>
      <c r="Q342" s="958"/>
      <c r="R342" s="958"/>
      <c r="S342" s="959" t="s">
        <v>10</v>
      </c>
      <c r="T342" s="148"/>
      <c r="U342" s="149"/>
      <c r="V342" s="148"/>
      <c r="W342" s="149"/>
      <c r="X342" s="148"/>
      <c r="Y342" s="149"/>
    </row>
    <row r="343" spans="1:25" s="150" customFormat="1" ht="32.25" hidden="1" customHeight="1">
      <c r="A343" s="1378"/>
      <c r="B343" s="1373"/>
      <c r="C343" s="954" t="s">
        <v>54</v>
      </c>
      <c r="D343" s="955" t="s">
        <v>55</v>
      </c>
      <c r="E343" s="955" t="s">
        <v>56</v>
      </c>
      <c r="F343" s="955" t="s">
        <v>56</v>
      </c>
      <c r="G343" s="955" t="s">
        <v>57</v>
      </c>
      <c r="H343" s="955" t="s">
        <v>56</v>
      </c>
      <c r="I343" s="955" t="s">
        <v>58</v>
      </c>
      <c r="J343" s="956" t="s">
        <v>87</v>
      </c>
      <c r="K343" s="957" t="s">
        <v>90</v>
      </c>
      <c r="L343" s="957" t="s">
        <v>52</v>
      </c>
      <c r="M343" s="957" t="s">
        <v>13</v>
      </c>
      <c r="N343" s="957" t="s">
        <v>10</v>
      </c>
      <c r="O343" s="957" t="s">
        <v>21</v>
      </c>
      <c r="P343" s="958">
        <v>0</v>
      </c>
      <c r="Q343" s="958"/>
      <c r="R343" s="958"/>
      <c r="S343" s="959" t="s">
        <v>10</v>
      </c>
      <c r="T343" s="148"/>
      <c r="U343" s="149"/>
      <c r="V343" s="148"/>
      <c r="W343" s="149"/>
      <c r="X343" s="148"/>
      <c r="Y343" s="149"/>
    </row>
    <row r="344" spans="1:25" s="147" customFormat="1" ht="43.5" hidden="1" customHeight="1">
      <c r="A344" s="157" t="s">
        <v>97</v>
      </c>
      <c r="B344" s="1001">
        <v>2500</v>
      </c>
      <c r="C344" s="1293" t="s">
        <v>10</v>
      </c>
      <c r="D344" s="1294"/>
      <c r="E344" s="1294"/>
      <c r="F344" s="1294"/>
      <c r="G344" s="1294"/>
      <c r="H344" s="1294"/>
      <c r="I344" s="1294"/>
      <c r="J344" s="1295"/>
      <c r="K344" s="1293" t="s">
        <v>10</v>
      </c>
      <c r="L344" s="1294"/>
      <c r="M344" s="1294"/>
      <c r="N344" s="1294"/>
      <c r="O344" s="1295"/>
      <c r="P344" s="1002">
        <f>P345</f>
        <v>0</v>
      </c>
      <c r="Q344" s="1002">
        <f>Q345</f>
        <v>0</v>
      </c>
      <c r="R344" s="1002">
        <f>R345</f>
        <v>0</v>
      </c>
      <c r="S344" s="1003" t="s">
        <v>10</v>
      </c>
      <c r="T344" s="148"/>
      <c r="U344" s="149"/>
      <c r="V344" s="148"/>
      <c r="W344" s="149"/>
      <c r="X344" s="148"/>
      <c r="Y344" s="149"/>
    </row>
    <row r="345" spans="1:25" s="150" customFormat="1" ht="78" hidden="1" customHeight="1">
      <c r="A345" s="157" t="s">
        <v>168</v>
      </c>
      <c r="B345" s="1001">
        <v>2520</v>
      </c>
      <c r="C345" s="1293" t="s">
        <v>10</v>
      </c>
      <c r="D345" s="1294"/>
      <c r="E345" s="1294"/>
      <c r="F345" s="1294"/>
      <c r="G345" s="1294"/>
      <c r="H345" s="1294"/>
      <c r="I345" s="1294"/>
      <c r="J345" s="1295"/>
      <c r="K345" s="1293" t="s">
        <v>10</v>
      </c>
      <c r="L345" s="1294"/>
      <c r="M345" s="1294"/>
      <c r="N345" s="1294"/>
      <c r="O345" s="1295"/>
      <c r="P345" s="1002">
        <f>SUM(P346:P365)</f>
        <v>0</v>
      </c>
      <c r="Q345" s="1002">
        <f>SUM(Q346:Q365)</f>
        <v>0</v>
      </c>
      <c r="R345" s="1002">
        <f>SUM(R346:R365)</f>
        <v>0</v>
      </c>
      <c r="S345" s="1003" t="s">
        <v>10</v>
      </c>
      <c r="T345" s="148"/>
      <c r="U345" s="149"/>
      <c r="V345" s="148"/>
      <c r="W345" s="149"/>
      <c r="X345" s="148"/>
      <c r="Y345" s="149"/>
    </row>
    <row r="346" spans="1:25" s="150" customFormat="1" ht="32.25" hidden="1" customHeight="1">
      <c r="A346" s="1374" t="s">
        <v>167</v>
      </c>
      <c r="B346" s="1371">
        <v>2521</v>
      </c>
      <c r="C346" s="954" t="s">
        <v>54</v>
      </c>
      <c r="D346" s="955" t="s">
        <v>55</v>
      </c>
      <c r="E346" s="955" t="s">
        <v>56</v>
      </c>
      <c r="F346" s="955" t="s">
        <v>56</v>
      </c>
      <c r="G346" s="955" t="s">
        <v>57</v>
      </c>
      <c r="H346" s="955" t="s">
        <v>56</v>
      </c>
      <c r="I346" s="955" t="s">
        <v>64</v>
      </c>
      <c r="J346" s="956" t="s">
        <v>89</v>
      </c>
      <c r="K346" s="957" t="s">
        <v>95</v>
      </c>
      <c r="L346" s="957" t="s">
        <v>12</v>
      </c>
      <c r="M346" s="957" t="s">
        <v>13</v>
      </c>
      <c r="N346" s="957" t="s">
        <v>10</v>
      </c>
      <c r="O346" s="957" t="s">
        <v>14</v>
      </c>
      <c r="P346" s="958">
        <v>0</v>
      </c>
      <c r="Q346" s="958"/>
      <c r="R346" s="958"/>
      <c r="S346" s="959" t="s">
        <v>10</v>
      </c>
      <c r="T346" s="148"/>
      <c r="U346" s="149"/>
      <c r="V346" s="148"/>
      <c r="W346" s="149"/>
      <c r="X346" s="148"/>
      <c r="Y346" s="149"/>
    </row>
    <row r="347" spans="1:25" s="150" customFormat="1" ht="32.25" hidden="1" customHeight="1">
      <c r="A347" s="1375"/>
      <c r="B347" s="1372"/>
      <c r="C347" s="954" t="s">
        <v>54</v>
      </c>
      <c r="D347" s="955" t="s">
        <v>55</v>
      </c>
      <c r="E347" s="955" t="s">
        <v>56</v>
      </c>
      <c r="F347" s="955" t="s">
        <v>56</v>
      </c>
      <c r="G347" s="955" t="s">
        <v>57</v>
      </c>
      <c r="H347" s="955" t="s">
        <v>56</v>
      </c>
      <c r="I347" s="955" t="s">
        <v>64</v>
      </c>
      <c r="J347" s="956" t="s">
        <v>89</v>
      </c>
      <c r="K347" s="957" t="s">
        <v>95</v>
      </c>
      <c r="L347" s="957" t="s">
        <v>52</v>
      </c>
      <c r="M347" s="957" t="s">
        <v>13</v>
      </c>
      <c r="N347" s="957" t="s">
        <v>10</v>
      </c>
      <c r="O347" s="957" t="s">
        <v>14</v>
      </c>
      <c r="P347" s="958">
        <v>0</v>
      </c>
      <c r="Q347" s="958"/>
      <c r="R347" s="958"/>
      <c r="S347" s="959" t="s">
        <v>10</v>
      </c>
      <c r="T347" s="148"/>
      <c r="U347" s="149"/>
      <c r="V347" s="148"/>
      <c r="W347" s="149"/>
      <c r="X347" s="148"/>
      <c r="Y347" s="149"/>
    </row>
    <row r="348" spans="1:25" s="150" customFormat="1" ht="32.25" hidden="1" customHeight="1">
      <c r="A348" s="1375"/>
      <c r="B348" s="1372"/>
      <c r="C348" s="954" t="s">
        <v>54</v>
      </c>
      <c r="D348" s="955" t="s">
        <v>55</v>
      </c>
      <c r="E348" s="955" t="s">
        <v>56</v>
      </c>
      <c r="F348" s="955" t="s">
        <v>56</v>
      </c>
      <c r="G348" s="955" t="s">
        <v>57</v>
      </c>
      <c r="H348" s="955" t="s">
        <v>56</v>
      </c>
      <c r="I348" s="955" t="s">
        <v>64</v>
      </c>
      <c r="J348" s="956" t="s">
        <v>89</v>
      </c>
      <c r="K348" s="957" t="s">
        <v>95</v>
      </c>
      <c r="L348" s="957" t="s">
        <v>12</v>
      </c>
      <c r="M348" s="957" t="s">
        <v>13</v>
      </c>
      <c r="N348" s="957" t="s">
        <v>34</v>
      </c>
      <c r="O348" s="957" t="s">
        <v>25</v>
      </c>
      <c r="P348" s="958">
        <v>0</v>
      </c>
      <c r="Q348" s="958"/>
      <c r="R348" s="958"/>
      <c r="S348" s="959" t="s">
        <v>10</v>
      </c>
      <c r="T348" s="148"/>
      <c r="U348" s="149"/>
      <c r="V348" s="148"/>
      <c r="W348" s="149"/>
      <c r="X348" s="148"/>
      <c r="Y348" s="149"/>
    </row>
    <row r="349" spans="1:25" s="150" customFormat="1" ht="32.25" hidden="1" customHeight="1">
      <c r="A349" s="1375"/>
      <c r="B349" s="1372"/>
      <c r="C349" s="954" t="s">
        <v>54</v>
      </c>
      <c r="D349" s="955" t="s">
        <v>55</v>
      </c>
      <c r="E349" s="955" t="s">
        <v>56</v>
      </c>
      <c r="F349" s="955" t="s">
        <v>56</v>
      </c>
      <c r="G349" s="955" t="s">
        <v>57</v>
      </c>
      <c r="H349" s="955" t="s">
        <v>56</v>
      </c>
      <c r="I349" s="955" t="s">
        <v>64</v>
      </c>
      <c r="J349" s="956" t="s">
        <v>89</v>
      </c>
      <c r="K349" s="957" t="s">
        <v>95</v>
      </c>
      <c r="L349" s="957" t="s">
        <v>52</v>
      </c>
      <c r="M349" s="957" t="s">
        <v>13</v>
      </c>
      <c r="N349" s="957" t="s">
        <v>10</v>
      </c>
      <c r="O349" s="957" t="s">
        <v>25</v>
      </c>
      <c r="P349" s="958">
        <v>0</v>
      </c>
      <c r="Q349" s="958"/>
      <c r="R349" s="958"/>
      <c r="S349" s="959" t="s">
        <v>10</v>
      </c>
      <c r="T349" s="148"/>
      <c r="U349" s="149"/>
      <c r="V349" s="148"/>
      <c r="W349" s="149"/>
      <c r="X349" s="148"/>
      <c r="Y349" s="149"/>
    </row>
    <row r="350" spans="1:25" s="150" customFormat="1" ht="32.25" hidden="1" customHeight="1">
      <c r="A350" s="1375"/>
      <c r="B350" s="1372"/>
      <c r="C350" s="954" t="s">
        <v>54</v>
      </c>
      <c r="D350" s="955" t="s">
        <v>55</v>
      </c>
      <c r="E350" s="955" t="s">
        <v>56</v>
      </c>
      <c r="F350" s="955" t="s">
        <v>56</v>
      </c>
      <c r="G350" s="955" t="s">
        <v>57</v>
      </c>
      <c r="H350" s="955" t="s">
        <v>56</v>
      </c>
      <c r="I350" s="955" t="s">
        <v>58</v>
      </c>
      <c r="J350" s="956" t="s">
        <v>89</v>
      </c>
      <c r="K350" s="957" t="s">
        <v>95</v>
      </c>
      <c r="L350" s="957" t="s">
        <v>12</v>
      </c>
      <c r="M350" s="957" t="s">
        <v>13</v>
      </c>
      <c r="N350" s="957" t="s">
        <v>20</v>
      </c>
      <c r="O350" s="957" t="s">
        <v>21</v>
      </c>
      <c r="P350" s="958">
        <v>0</v>
      </c>
      <c r="Q350" s="958"/>
      <c r="R350" s="958"/>
      <c r="S350" s="959" t="s">
        <v>10</v>
      </c>
      <c r="T350" s="148"/>
      <c r="U350" s="149"/>
      <c r="V350" s="148"/>
      <c r="W350" s="149"/>
      <c r="X350" s="148"/>
      <c r="Y350" s="149"/>
    </row>
    <row r="351" spans="1:25" s="150" customFormat="1" ht="32.25" hidden="1" customHeight="1">
      <c r="A351" s="1375"/>
      <c r="B351" s="1373"/>
      <c r="C351" s="954" t="s">
        <v>54</v>
      </c>
      <c r="D351" s="955" t="s">
        <v>55</v>
      </c>
      <c r="E351" s="955" t="s">
        <v>56</v>
      </c>
      <c r="F351" s="955" t="s">
        <v>56</v>
      </c>
      <c r="G351" s="955" t="s">
        <v>57</v>
      </c>
      <c r="H351" s="955" t="s">
        <v>56</v>
      </c>
      <c r="I351" s="955" t="s">
        <v>58</v>
      </c>
      <c r="J351" s="956" t="s">
        <v>89</v>
      </c>
      <c r="K351" s="957" t="s">
        <v>95</v>
      </c>
      <c r="L351" s="957" t="s">
        <v>52</v>
      </c>
      <c r="M351" s="957" t="s">
        <v>13</v>
      </c>
      <c r="N351" s="957" t="s">
        <v>10</v>
      </c>
      <c r="O351" s="957" t="s">
        <v>21</v>
      </c>
      <c r="P351" s="958">
        <v>0</v>
      </c>
      <c r="Q351" s="958"/>
      <c r="R351" s="958"/>
      <c r="S351" s="959" t="s">
        <v>10</v>
      </c>
      <c r="T351" s="148"/>
      <c r="U351" s="149"/>
      <c r="V351" s="148"/>
      <c r="W351" s="149"/>
      <c r="X351" s="148"/>
      <c r="Y351" s="149"/>
    </row>
    <row r="352" spans="1:25" s="150" customFormat="1" ht="32.25" hidden="1" customHeight="1">
      <c r="A352" s="1376" t="s">
        <v>88</v>
      </c>
      <c r="B352" s="1371">
        <v>2522</v>
      </c>
      <c r="C352" s="954" t="s">
        <v>54</v>
      </c>
      <c r="D352" s="955" t="s">
        <v>55</v>
      </c>
      <c r="E352" s="955" t="s">
        <v>56</v>
      </c>
      <c r="F352" s="955" t="s">
        <v>56</v>
      </c>
      <c r="G352" s="955" t="s">
        <v>57</v>
      </c>
      <c r="H352" s="955" t="s">
        <v>56</v>
      </c>
      <c r="I352" s="955" t="s">
        <v>64</v>
      </c>
      <c r="J352" s="956" t="s">
        <v>89</v>
      </c>
      <c r="K352" s="957" t="s">
        <v>90</v>
      </c>
      <c r="L352" s="957" t="s">
        <v>12</v>
      </c>
      <c r="M352" s="957" t="s">
        <v>13</v>
      </c>
      <c r="N352" s="957" t="s">
        <v>10</v>
      </c>
      <c r="O352" s="957" t="s">
        <v>14</v>
      </c>
      <c r="P352" s="958">
        <v>0</v>
      </c>
      <c r="Q352" s="958"/>
      <c r="R352" s="958"/>
      <c r="S352" s="959" t="s">
        <v>10</v>
      </c>
      <c r="T352" s="148"/>
      <c r="U352" s="149"/>
      <c r="V352" s="148"/>
      <c r="W352" s="149"/>
      <c r="X352" s="148"/>
      <c r="Y352" s="149"/>
    </row>
    <row r="353" spans="1:25" s="150" customFormat="1" ht="32.25" hidden="1" customHeight="1">
      <c r="A353" s="1377"/>
      <c r="B353" s="1372"/>
      <c r="C353" s="954" t="s">
        <v>54</v>
      </c>
      <c r="D353" s="955" t="s">
        <v>55</v>
      </c>
      <c r="E353" s="955" t="s">
        <v>56</v>
      </c>
      <c r="F353" s="955" t="s">
        <v>56</v>
      </c>
      <c r="G353" s="955" t="s">
        <v>57</v>
      </c>
      <c r="H353" s="955" t="s">
        <v>56</v>
      </c>
      <c r="I353" s="955" t="s">
        <v>64</v>
      </c>
      <c r="J353" s="956" t="s">
        <v>89</v>
      </c>
      <c r="K353" s="957" t="s">
        <v>90</v>
      </c>
      <c r="L353" s="957" t="s">
        <v>52</v>
      </c>
      <c r="M353" s="957" t="s">
        <v>13</v>
      </c>
      <c r="N353" s="957" t="s">
        <v>10</v>
      </c>
      <c r="O353" s="957" t="s">
        <v>14</v>
      </c>
      <c r="P353" s="958">
        <v>0</v>
      </c>
      <c r="Q353" s="958"/>
      <c r="R353" s="958"/>
      <c r="S353" s="959" t="s">
        <v>10</v>
      </c>
      <c r="T353" s="148"/>
      <c r="U353" s="149"/>
      <c r="V353" s="148"/>
      <c r="W353" s="149"/>
      <c r="X353" s="148"/>
      <c r="Y353" s="149"/>
    </row>
    <row r="354" spans="1:25" s="150" customFormat="1" ht="32.25" hidden="1" customHeight="1">
      <c r="A354" s="1377"/>
      <c r="B354" s="1372"/>
      <c r="C354" s="954" t="s">
        <v>54</v>
      </c>
      <c r="D354" s="955" t="s">
        <v>55</v>
      </c>
      <c r="E354" s="955" t="s">
        <v>56</v>
      </c>
      <c r="F354" s="955" t="s">
        <v>56</v>
      </c>
      <c r="G354" s="955" t="s">
        <v>57</v>
      </c>
      <c r="H354" s="955" t="s">
        <v>56</v>
      </c>
      <c r="I354" s="955" t="s">
        <v>64</v>
      </c>
      <c r="J354" s="956" t="s">
        <v>89</v>
      </c>
      <c r="K354" s="957" t="s">
        <v>90</v>
      </c>
      <c r="L354" s="957" t="s">
        <v>12</v>
      </c>
      <c r="M354" s="957" t="s">
        <v>23</v>
      </c>
      <c r="N354" s="957" t="s">
        <v>24</v>
      </c>
      <c r="O354" s="957" t="s">
        <v>25</v>
      </c>
      <c r="P354" s="958">
        <f>'296(831) (2022)'!F14</f>
        <v>0</v>
      </c>
      <c r="Q354" s="958"/>
      <c r="R354" s="958"/>
      <c r="S354" s="959" t="s">
        <v>10</v>
      </c>
      <c r="T354" s="148"/>
      <c r="U354" s="149"/>
      <c r="V354" s="148"/>
      <c r="W354" s="149"/>
      <c r="X354" s="148"/>
      <c r="Y354" s="149"/>
    </row>
    <row r="355" spans="1:25" s="150" customFormat="1" ht="32.25" hidden="1" customHeight="1">
      <c r="A355" s="1377"/>
      <c r="B355" s="1372"/>
      <c r="C355" s="954" t="s">
        <v>54</v>
      </c>
      <c r="D355" s="955" t="s">
        <v>55</v>
      </c>
      <c r="E355" s="955" t="s">
        <v>56</v>
      </c>
      <c r="F355" s="955" t="s">
        <v>56</v>
      </c>
      <c r="G355" s="955" t="s">
        <v>57</v>
      </c>
      <c r="H355" s="955" t="s">
        <v>56</v>
      </c>
      <c r="I355" s="955" t="s">
        <v>64</v>
      </c>
      <c r="J355" s="956" t="s">
        <v>89</v>
      </c>
      <c r="K355" s="957" t="s">
        <v>90</v>
      </c>
      <c r="L355" s="957" t="s">
        <v>52</v>
      </c>
      <c r="M355" s="957" t="s">
        <v>13</v>
      </c>
      <c r="N355" s="957" t="s">
        <v>10</v>
      </c>
      <c r="O355" s="957" t="s">
        <v>25</v>
      </c>
      <c r="P355" s="958">
        <v>0</v>
      </c>
      <c r="Q355" s="958"/>
      <c r="R355" s="958"/>
      <c r="S355" s="959" t="s">
        <v>10</v>
      </c>
      <c r="T355" s="148"/>
      <c r="U355" s="149"/>
      <c r="V355" s="148"/>
      <c r="W355" s="149"/>
      <c r="X355" s="148"/>
      <c r="Y355" s="149"/>
    </row>
    <row r="356" spans="1:25" s="150" customFormat="1" ht="32.25" hidden="1" customHeight="1">
      <c r="A356" s="1377"/>
      <c r="B356" s="1372"/>
      <c r="C356" s="954" t="s">
        <v>54</v>
      </c>
      <c r="D356" s="955" t="s">
        <v>55</v>
      </c>
      <c r="E356" s="955" t="s">
        <v>56</v>
      </c>
      <c r="F356" s="955" t="s">
        <v>56</v>
      </c>
      <c r="G356" s="955" t="s">
        <v>57</v>
      </c>
      <c r="H356" s="955" t="s">
        <v>56</v>
      </c>
      <c r="I356" s="955" t="s">
        <v>58</v>
      </c>
      <c r="J356" s="956" t="s">
        <v>89</v>
      </c>
      <c r="K356" s="957" t="s">
        <v>90</v>
      </c>
      <c r="L356" s="957" t="s">
        <v>12</v>
      </c>
      <c r="M356" s="957" t="s">
        <v>13</v>
      </c>
      <c r="N356" s="957" t="s">
        <v>20</v>
      </c>
      <c r="O356" s="957" t="s">
        <v>21</v>
      </c>
      <c r="P356" s="958">
        <f>'296(831) (2022)КРАЙ'!F14</f>
        <v>0</v>
      </c>
      <c r="Q356" s="958"/>
      <c r="R356" s="958"/>
      <c r="S356" s="959" t="s">
        <v>10</v>
      </c>
      <c r="T356" s="148"/>
      <c r="U356" s="149"/>
      <c r="V356" s="148"/>
      <c r="W356" s="149"/>
      <c r="X356" s="148"/>
      <c r="Y356" s="149"/>
    </row>
    <row r="357" spans="1:25" s="150" customFormat="1" ht="32.25" hidden="1" customHeight="1">
      <c r="A357" s="1377"/>
      <c r="B357" s="1372"/>
      <c r="C357" s="954" t="s">
        <v>54</v>
      </c>
      <c r="D357" s="955" t="s">
        <v>55</v>
      </c>
      <c r="E357" s="955" t="s">
        <v>56</v>
      </c>
      <c r="F357" s="955" t="s">
        <v>56</v>
      </c>
      <c r="G357" s="955" t="s">
        <v>57</v>
      </c>
      <c r="H357" s="955" t="s">
        <v>56</v>
      </c>
      <c r="I357" s="955" t="s">
        <v>58</v>
      </c>
      <c r="J357" s="956" t="s">
        <v>89</v>
      </c>
      <c r="K357" s="957" t="s">
        <v>90</v>
      </c>
      <c r="L357" s="957" t="s">
        <v>52</v>
      </c>
      <c r="M357" s="957" t="s">
        <v>13</v>
      </c>
      <c r="N357" s="957" t="s">
        <v>10</v>
      </c>
      <c r="O357" s="957" t="s">
        <v>21</v>
      </c>
      <c r="P357" s="958">
        <v>0</v>
      </c>
      <c r="Q357" s="958"/>
      <c r="R357" s="958"/>
      <c r="S357" s="959" t="s">
        <v>10</v>
      </c>
      <c r="T357" s="148"/>
      <c r="U357" s="149"/>
      <c r="V357" s="148"/>
      <c r="W357" s="149"/>
      <c r="X357" s="148"/>
      <c r="Y357" s="149"/>
    </row>
    <row r="358" spans="1:25" s="150" customFormat="1" ht="32.25" hidden="1" customHeight="1">
      <c r="A358" s="1377"/>
      <c r="B358" s="1372"/>
      <c r="C358" s="954" t="s">
        <v>54</v>
      </c>
      <c r="D358" s="955" t="s">
        <v>55</v>
      </c>
      <c r="E358" s="955" t="s">
        <v>717</v>
      </c>
      <c r="F358" s="955" t="s">
        <v>56</v>
      </c>
      <c r="G358" s="955" t="s">
        <v>62</v>
      </c>
      <c r="H358" s="955" t="s">
        <v>63</v>
      </c>
      <c r="I358" s="955" t="s">
        <v>58</v>
      </c>
      <c r="J358" s="956" t="s">
        <v>89</v>
      </c>
      <c r="K358" s="957" t="s">
        <v>90</v>
      </c>
      <c r="L358" s="957" t="s">
        <v>12</v>
      </c>
      <c r="M358" s="957" t="s">
        <v>13</v>
      </c>
      <c r="N358" s="957" t="s">
        <v>20</v>
      </c>
      <c r="O358" s="957" t="s">
        <v>21</v>
      </c>
      <c r="P358" s="958">
        <f>'296(831) (2022)КРАЙ (0703)'!F14</f>
        <v>0</v>
      </c>
      <c r="Q358" s="958"/>
      <c r="R358" s="958"/>
      <c r="S358" s="959" t="s">
        <v>10</v>
      </c>
      <c r="T358" s="148"/>
      <c r="U358" s="149"/>
      <c r="V358" s="148"/>
      <c r="W358" s="149"/>
      <c r="X358" s="148"/>
      <c r="Y358" s="149"/>
    </row>
    <row r="359" spans="1:25" s="150" customFormat="1" ht="32.25" hidden="1" customHeight="1">
      <c r="A359" s="1378"/>
      <c r="B359" s="1373"/>
      <c r="C359" s="954" t="s">
        <v>54</v>
      </c>
      <c r="D359" s="955" t="s">
        <v>55</v>
      </c>
      <c r="E359" s="955" t="s">
        <v>717</v>
      </c>
      <c r="F359" s="955" t="s">
        <v>56</v>
      </c>
      <c r="G359" s="955" t="s">
        <v>62</v>
      </c>
      <c r="H359" s="955" t="s">
        <v>63</v>
      </c>
      <c r="I359" s="955" t="s">
        <v>58</v>
      </c>
      <c r="J359" s="956" t="s">
        <v>89</v>
      </c>
      <c r="K359" s="957" t="s">
        <v>90</v>
      </c>
      <c r="L359" s="957" t="s">
        <v>52</v>
      </c>
      <c r="M359" s="957" t="s">
        <v>13</v>
      </c>
      <c r="N359" s="957" t="s">
        <v>10</v>
      </c>
      <c r="O359" s="957" t="s">
        <v>21</v>
      </c>
      <c r="P359" s="958">
        <v>0</v>
      </c>
      <c r="Q359" s="958"/>
      <c r="R359" s="958"/>
      <c r="S359" s="959" t="s">
        <v>10</v>
      </c>
      <c r="T359" s="148"/>
      <c r="U359" s="149"/>
      <c r="V359" s="148"/>
      <c r="W359" s="149"/>
      <c r="X359" s="148"/>
      <c r="Y359" s="149"/>
    </row>
    <row r="360" spans="1:25" s="150" customFormat="1" ht="32.25" hidden="1" customHeight="1">
      <c r="A360" s="1376" t="s">
        <v>657</v>
      </c>
      <c r="B360" s="1371">
        <v>2523</v>
      </c>
      <c r="C360" s="954" t="s">
        <v>54</v>
      </c>
      <c r="D360" s="955" t="s">
        <v>55</v>
      </c>
      <c r="E360" s="955" t="s">
        <v>56</v>
      </c>
      <c r="F360" s="955" t="s">
        <v>56</v>
      </c>
      <c r="G360" s="955" t="s">
        <v>57</v>
      </c>
      <c r="H360" s="955" t="s">
        <v>56</v>
      </c>
      <c r="I360" s="955" t="s">
        <v>64</v>
      </c>
      <c r="J360" s="956" t="s">
        <v>89</v>
      </c>
      <c r="K360" s="957" t="s">
        <v>96</v>
      </c>
      <c r="L360" s="957" t="s">
        <v>12</v>
      </c>
      <c r="M360" s="957" t="s">
        <v>13</v>
      </c>
      <c r="N360" s="957" t="s">
        <v>10</v>
      </c>
      <c r="O360" s="957" t="s">
        <v>14</v>
      </c>
      <c r="P360" s="958">
        <v>0</v>
      </c>
      <c r="Q360" s="958"/>
      <c r="R360" s="958"/>
      <c r="S360" s="959" t="s">
        <v>10</v>
      </c>
      <c r="T360" s="148"/>
      <c r="U360" s="149"/>
      <c r="V360" s="148"/>
      <c r="W360" s="149"/>
      <c r="X360" s="148"/>
      <c r="Y360" s="149"/>
    </row>
    <row r="361" spans="1:25" s="150" customFormat="1" ht="32.25" hidden="1" customHeight="1">
      <c r="A361" s="1377"/>
      <c r="B361" s="1372"/>
      <c r="C361" s="954" t="s">
        <v>54</v>
      </c>
      <c r="D361" s="955" t="s">
        <v>55</v>
      </c>
      <c r="E361" s="955" t="s">
        <v>56</v>
      </c>
      <c r="F361" s="955" t="s">
        <v>56</v>
      </c>
      <c r="G361" s="955" t="s">
        <v>57</v>
      </c>
      <c r="H361" s="955" t="s">
        <v>56</v>
      </c>
      <c r="I361" s="955" t="s">
        <v>64</v>
      </c>
      <c r="J361" s="956" t="s">
        <v>89</v>
      </c>
      <c r="K361" s="957" t="s">
        <v>96</v>
      </c>
      <c r="L361" s="957" t="s">
        <v>52</v>
      </c>
      <c r="M361" s="957" t="s">
        <v>13</v>
      </c>
      <c r="N361" s="957" t="s">
        <v>10</v>
      </c>
      <c r="O361" s="957" t="s">
        <v>14</v>
      </c>
      <c r="P361" s="958">
        <v>0</v>
      </c>
      <c r="Q361" s="958"/>
      <c r="R361" s="958"/>
      <c r="S361" s="959" t="s">
        <v>10</v>
      </c>
      <c r="T361" s="148"/>
      <c r="U361" s="149"/>
      <c r="V361" s="148"/>
      <c r="W361" s="149"/>
      <c r="X361" s="148"/>
      <c r="Y361" s="149"/>
    </row>
    <row r="362" spans="1:25" s="150" customFormat="1" ht="32.25" hidden="1" customHeight="1">
      <c r="A362" s="1377"/>
      <c r="B362" s="1372"/>
      <c r="C362" s="954" t="s">
        <v>54</v>
      </c>
      <c r="D362" s="955" t="s">
        <v>55</v>
      </c>
      <c r="E362" s="955" t="s">
        <v>56</v>
      </c>
      <c r="F362" s="955" t="s">
        <v>56</v>
      </c>
      <c r="G362" s="955" t="s">
        <v>57</v>
      </c>
      <c r="H362" s="955" t="s">
        <v>56</v>
      </c>
      <c r="I362" s="955" t="s">
        <v>64</v>
      </c>
      <c r="J362" s="956" t="s">
        <v>89</v>
      </c>
      <c r="K362" s="957" t="s">
        <v>96</v>
      </c>
      <c r="L362" s="957" t="s">
        <v>12</v>
      </c>
      <c r="M362" s="957" t="s">
        <v>13</v>
      </c>
      <c r="N362" s="957" t="s">
        <v>34</v>
      </c>
      <c r="O362" s="957" t="s">
        <v>25</v>
      </c>
      <c r="P362" s="958">
        <v>0</v>
      </c>
      <c r="Q362" s="958"/>
      <c r="R362" s="958"/>
      <c r="S362" s="959" t="s">
        <v>10</v>
      </c>
      <c r="T362" s="148"/>
      <c r="U362" s="149"/>
      <c r="V362" s="148"/>
      <c r="W362" s="149"/>
      <c r="X362" s="148"/>
      <c r="Y362" s="149"/>
    </row>
    <row r="363" spans="1:25" s="150" customFormat="1" ht="32.25" hidden="1" customHeight="1">
      <c r="A363" s="1377"/>
      <c r="B363" s="1372"/>
      <c r="C363" s="954" t="s">
        <v>54</v>
      </c>
      <c r="D363" s="955" t="s">
        <v>55</v>
      </c>
      <c r="E363" s="955" t="s">
        <v>56</v>
      </c>
      <c r="F363" s="955" t="s">
        <v>56</v>
      </c>
      <c r="G363" s="955" t="s">
        <v>57</v>
      </c>
      <c r="H363" s="955" t="s">
        <v>56</v>
      </c>
      <c r="I363" s="955" t="s">
        <v>64</v>
      </c>
      <c r="J363" s="956" t="s">
        <v>89</v>
      </c>
      <c r="K363" s="957" t="s">
        <v>96</v>
      </c>
      <c r="L363" s="957" t="s">
        <v>52</v>
      </c>
      <c r="M363" s="957" t="s">
        <v>13</v>
      </c>
      <c r="N363" s="957" t="s">
        <v>10</v>
      </c>
      <c r="O363" s="957" t="s">
        <v>25</v>
      </c>
      <c r="P363" s="958">
        <v>0</v>
      </c>
      <c r="Q363" s="958"/>
      <c r="R363" s="958"/>
      <c r="S363" s="959" t="s">
        <v>10</v>
      </c>
      <c r="T363" s="148"/>
      <c r="U363" s="149"/>
      <c r="V363" s="148"/>
      <c r="W363" s="149"/>
      <c r="X363" s="148"/>
      <c r="Y363" s="149"/>
    </row>
    <row r="364" spans="1:25" s="150" customFormat="1" ht="32.25" hidden="1" customHeight="1">
      <c r="A364" s="1377"/>
      <c r="B364" s="1372"/>
      <c r="C364" s="954" t="s">
        <v>54</v>
      </c>
      <c r="D364" s="955" t="s">
        <v>55</v>
      </c>
      <c r="E364" s="955" t="s">
        <v>56</v>
      </c>
      <c r="F364" s="955" t="s">
        <v>56</v>
      </c>
      <c r="G364" s="955" t="s">
        <v>57</v>
      </c>
      <c r="H364" s="955" t="s">
        <v>56</v>
      </c>
      <c r="I364" s="955" t="s">
        <v>58</v>
      </c>
      <c r="J364" s="956" t="s">
        <v>89</v>
      </c>
      <c r="K364" s="957" t="s">
        <v>96</v>
      </c>
      <c r="L364" s="957" t="s">
        <v>12</v>
      </c>
      <c r="M364" s="957" t="s">
        <v>13</v>
      </c>
      <c r="N364" s="957" t="s">
        <v>20</v>
      </c>
      <c r="O364" s="957" t="s">
        <v>21</v>
      </c>
      <c r="P364" s="958">
        <v>0</v>
      </c>
      <c r="Q364" s="958"/>
      <c r="R364" s="958"/>
      <c r="S364" s="959" t="s">
        <v>10</v>
      </c>
      <c r="T364" s="148"/>
      <c r="U364" s="149"/>
      <c r="V364" s="148"/>
      <c r="W364" s="149"/>
      <c r="X364" s="148"/>
      <c r="Y364" s="149"/>
    </row>
    <row r="365" spans="1:25" s="150" customFormat="1" ht="32.25" hidden="1" customHeight="1">
      <c r="A365" s="1377"/>
      <c r="B365" s="1372"/>
      <c r="C365" s="954" t="s">
        <v>54</v>
      </c>
      <c r="D365" s="955" t="s">
        <v>55</v>
      </c>
      <c r="E365" s="955" t="s">
        <v>56</v>
      </c>
      <c r="F365" s="955" t="s">
        <v>56</v>
      </c>
      <c r="G365" s="955" t="s">
        <v>57</v>
      </c>
      <c r="H365" s="955" t="s">
        <v>56</v>
      </c>
      <c r="I365" s="955" t="s">
        <v>58</v>
      </c>
      <c r="J365" s="956" t="s">
        <v>89</v>
      </c>
      <c r="K365" s="957" t="s">
        <v>96</v>
      </c>
      <c r="L365" s="957" t="s">
        <v>52</v>
      </c>
      <c r="M365" s="957" t="s">
        <v>13</v>
      </c>
      <c r="N365" s="957" t="s">
        <v>10</v>
      </c>
      <c r="O365" s="957" t="s">
        <v>21</v>
      </c>
      <c r="P365" s="958">
        <v>0</v>
      </c>
      <c r="Q365" s="958"/>
      <c r="R365" s="958"/>
      <c r="S365" s="959" t="s">
        <v>10</v>
      </c>
      <c r="T365" s="148"/>
      <c r="U365" s="149"/>
      <c r="V365" s="148"/>
      <c r="W365" s="149"/>
      <c r="X365" s="148"/>
      <c r="Y365" s="149"/>
    </row>
    <row r="366" spans="1:25" s="147" customFormat="1" ht="48" customHeight="1">
      <c r="A366" s="1000" t="s">
        <v>99</v>
      </c>
      <c r="B366" s="1001">
        <v>2600</v>
      </c>
      <c r="C366" s="1293" t="s">
        <v>10</v>
      </c>
      <c r="D366" s="1294"/>
      <c r="E366" s="1294"/>
      <c r="F366" s="1294"/>
      <c r="G366" s="1294"/>
      <c r="H366" s="1294"/>
      <c r="I366" s="1294"/>
      <c r="J366" s="1295"/>
      <c r="K366" s="1293" t="s">
        <v>10</v>
      </c>
      <c r="L366" s="1294"/>
      <c r="M366" s="1294"/>
      <c r="N366" s="1294"/>
      <c r="O366" s="1295"/>
      <c r="P366" s="1002">
        <f>P367+P368+P440+P755+P761</f>
        <v>12259242.420000002</v>
      </c>
      <c r="Q366" s="1002">
        <f>Q367+Q368+Q440+Q755+Q761</f>
        <v>8208356.6399999997</v>
      </c>
      <c r="R366" s="1002">
        <f>R367+R368+R440+R755+R761</f>
        <v>8484154.209999999</v>
      </c>
      <c r="S366" s="1003" t="s">
        <v>10</v>
      </c>
      <c r="T366" s="158" t="s">
        <v>814</v>
      </c>
      <c r="U366" s="149">
        <f>P366-'Раздел 2'!F6</f>
        <v>0</v>
      </c>
      <c r="V366" s="158" t="s">
        <v>814</v>
      </c>
      <c r="W366" s="149">
        <f>Q366-'Раздел 2'!G6</f>
        <v>0</v>
      </c>
      <c r="X366" s="158" t="s">
        <v>814</v>
      </c>
      <c r="Y366" s="149">
        <f>R366-'Раздел 2'!H6</f>
        <v>-3500</v>
      </c>
    </row>
    <row r="367" spans="1:25" s="147" customFormat="1" ht="48" hidden="1" customHeight="1">
      <c r="A367" s="1000" t="s">
        <v>169</v>
      </c>
      <c r="B367" s="1001">
        <v>2620</v>
      </c>
      <c r="C367" s="1293" t="s">
        <v>10</v>
      </c>
      <c r="D367" s="1294"/>
      <c r="E367" s="1294"/>
      <c r="F367" s="1294"/>
      <c r="G367" s="1294"/>
      <c r="H367" s="1294"/>
      <c r="I367" s="1294"/>
      <c r="J367" s="1295"/>
      <c r="K367" s="1293" t="s">
        <v>10</v>
      </c>
      <c r="L367" s="1294"/>
      <c r="M367" s="1294"/>
      <c r="N367" s="1294"/>
      <c r="O367" s="1295"/>
      <c r="P367" s="1002">
        <v>0</v>
      </c>
      <c r="Q367" s="1002">
        <v>0</v>
      </c>
      <c r="R367" s="1002">
        <v>0</v>
      </c>
      <c r="S367" s="1003" t="s">
        <v>10</v>
      </c>
      <c r="T367" s="148"/>
      <c r="U367" s="149"/>
      <c r="V367" s="148"/>
      <c r="W367" s="149"/>
      <c r="X367" s="148"/>
      <c r="Y367" s="149"/>
    </row>
    <row r="368" spans="1:25" s="147" customFormat="1" ht="48" customHeight="1">
      <c r="A368" s="1000" t="s">
        <v>172</v>
      </c>
      <c r="B368" s="1001">
        <v>2630</v>
      </c>
      <c r="C368" s="1293" t="s">
        <v>10</v>
      </c>
      <c r="D368" s="1294"/>
      <c r="E368" s="1294"/>
      <c r="F368" s="1294"/>
      <c r="G368" s="1294"/>
      <c r="H368" s="1294"/>
      <c r="I368" s="1294"/>
      <c r="J368" s="1295"/>
      <c r="K368" s="1293" t="s">
        <v>10</v>
      </c>
      <c r="L368" s="1294"/>
      <c r="M368" s="1294"/>
      <c r="N368" s="1294"/>
      <c r="O368" s="1295"/>
      <c r="P368" s="1002">
        <f>SUM(P369:P439)</f>
        <v>910000</v>
      </c>
      <c r="Q368" s="1002">
        <f>SUM(Q369:Q439)</f>
        <v>0</v>
      </c>
      <c r="R368" s="1002">
        <f>SUM(R369:R439)</f>
        <v>0</v>
      </c>
      <c r="S368" s="1003" t="s">
        <v>10</v>
      </c>
      <c r="T368" s="148"/>
      <c r="U368" s="149"/>
      <c r="V368" s="148"/>
      <c r="W368" s="149"/>
      <c r="X368" s="148"/>
      <c r="Y368" s="149"/>
    </row>
    <row r="369" spans="1:25" s="150" customFormat="1" ht="30.75" hidden="1" customHeight="1">
      <c r="A369" s="1374" t="s">
        <v>173</v>
      </c>
      <c r="B369" s="1371">
        <v>2631</v>
      </c>
      <c r="C369" s="954" t="s">
        <v>54</v>
      </c>
      <c r="D369" s="955" t="s">
        <v>55</v>
      </c>
      <c r="E369" s="955" t="s">
        <v>56</v>
      </c>
      <c r="F369" s="955" t="s">
        <v>56</v>
      </c>
      <c r="G369" s="955" t="s">
        <v>57</v>
      </c>
      <c r="H369" s="955" t="s">
        <v>56</v>
      </c>
      <c r="I369" s="955" t="s">
        <v>64</v>
      </c>
      <c r="J369" s="956" t="s">
        <v>117</v>
      </c>
      <c r="K369" s="957" t="s">
        <v>103</v>
      </c>
      <c r="L369" s="957" t="s">
        <v>12</v>
      </c>
      <c r="M369" s="957" t="s">
        <v>13</v>
      </c>
      <c r="N369" s="957" t="s">
        <v>10</v>
      </c>
      <c r="O369" s="957" t="s">
        <v>14</v>
      </c>
      <c r="P369" s="958">
        <f>'225 (2022)ВНЕБ, 140Д'!D73+'225 (2022)ВНЕБ, 150Д'!D73+'225 (2022)ВНЕБ, 400Д'!D73</f>
        <v>0</v>
      </c>
      <c r="Q369" s="958">
        <v>0</v>
      </c>
      <c r="R369" s="958">
        <v>0</v>
      </c>
      <c r="S369" s="959" t="s">
        <v>10</v>
      </c>
      <c r="T369" s="148"/>
      <c r="U369" s="149"/>
      <c r="V369" s="148"/>
      <c r="W369" s="149"/>
      <c r="X369" s="148"/>
      <c r="Y369" s="149"/>
    </row>
    <row r="370" spans="1:25" s="150" customFormat="1" ht="30.75" hidden="1" customHeight="1">
      <c r="A370" s="1375"/>
      <c r="B370" s="1372"/>
      <c r="C370" s="954" t="s">
        <v>54</v>
      </c>
      <c r="D370" s="955" t="s">
        <v>55</v>
      </c>
      <c r="E370" s="955" t="s">
        <v>56</v>
      </c>
      <c r="F370" s="955" t="s">
        <v>56</v>
      </c>
      <c r="G370" s="955" t="s">
        <v>57</v>
      </c>
      <c r="H370" s="955" t="s">
        <v>56</v>
      </c>
      <c r="I370" s="1011" t="s">
        <v>64</v>
      </c>
      <c r="J370" s="989" t="s">
        <v>117</v>
      </c>
      <c r="K370" s="989" t="s">
        <v>103</v>
      </c>
      <c r="L370" s="990" t="s">
        <v>52</v>
      </c>
      <c r="M370" s="990" t="s">
        <v>13</v>
      </c>
      <c r="N370" s="990" t="s">
        <v>10</v>
      </c>
      <c r="O370" s="990" t="s">
        <v>14</v>
      </c>
      <c r="P370" s="958">
        <f>'225 (2022)ВНЕБ, 140Д'!D135+'225 (2022)ВНЕБ, 150Д'!D135+'225 (2022)ВНЕБ, 400Д'!D135</f>
        <v>0</v>
      </c>
      <c r="Q370" s="958"/>
      <c r="R370" s="958"/>
      <c r="S370" s="959" t="s">
        <v>10</v>
      </c>
      <c r="T370" s="148"/>
      <c r="U370" s="149"/>
      <c r="V370" s="148"/>
      <c r="W370" s="149"/>
      <c r="X370" s="148"/>
      <c r="Y370" s="149"/>
    </row>
    <row r="371" spans="1:25" s="150" customFormat="1" ht="30.75" hidden="1" customHeight="1">
      <c r="A371" s="1375"/>
      <c r="B371" s="1372"/>
      <c r="C371" s="954" t="s">
        <v>54</v>
      </c>
      <c r="D371" s="955" t="s">
        <v>55</v>
      </c>
      <c r="E371" s="955" t="s">
        <v>56</v>
      </c>
      <c r="F371" s="955" t="s">
        <v>56</v>
      </c>
      <c r="G371" s="955" t="s">
        <v>57</v>
      </c>
      <c r="H371" s="955" t="s">
        <v>56</v>
      </c>
      <c r="I371" s="955" t="s">
        <v>64</v>
      </c>
      <c r="J371" s="956" t="s">
        <v>117</v>
      </c>
      <c r="K371" s="957" t="s">
        <v>103</v>
      </c>
      <c r="L371" s="957" t="s">
        <v>12</v>
      </c>
      <c r="M371" s="957" t="s">
        <v>13</v>
      </c>
      <c r="N371" s="957" t="s">
        <v>10</v>
      </c>
      <c r="O371" s="957" t="s">
        <v>654</v>
      </c>
      <c r="P371" s="958">
        <v>0</v>
      </c>
      <c r="Q371" s="958"/>
      <c r="R371" s="958"/>
      <c r="S371" s="959" t="s">
        <v>10</v>
      </c>
      <c r="T371" s="148"/>
      <c r="U371" s="149"/>
      <c r="V371" s="148"/>
      <c r="W371" s="149"/>
      <c r="X371" s="148"/>
      <c r="Y371" s="149"/>
    </row>
    <row r="372" spans="1:25" s="150" customFormat="1" ht="30.75" hidden="1" customHeight="1">
      <c r="A372" s="1375"/>
      <c r="B372" s="1372"/>
      <c r="C372" s="954" t="s">
        <v>54</v>
      </c>
      <c r="D372" s="955" t="s">
        <v>55</v>
      </c>
      <c r="E372" s="955" t="s">
        <v>56</v>
      </c>
      <c r="F372" s="955" t="s">
        <v>56</v>
      </c>
      <c r="G372" s="955" t="s">
        <v>57</v>
      </c>
      <c r="H372" s="955" t="s">
        <v>56</v>
      </c>
      <c r="I372" s="1011" t="s">
        <v>64</v>
      </c>
      <c r="J372" s="989" t="s">
        <v>117</v>
      </c>
      <c r="K372" s="989" t="s">
        <v>103</v>
      </c>
      <c r="L372" s="990" t="s">
        <v>52</v>
      </c>
      <c r="M372" s="957" t="s">
        <v>13</v>
      </c>
      <c r="N372" s="957" t="s">
        <v>10</v>
      </c>
      <c r="O372" s="957" t="s">
        <v>654</v>
      </c>
      <c r="P372" s="958">
        <v>0</v>
      </c>
      <c r="Q372" s="958"/>
      <c r="R372" s="958"/>
      <c r="S372" s="959" t="s">
        <v>10</v>
      </c>
      <c r="T372" s="148"/>
      <c r="U372" s="149"/>
      <c r="V372" s="148"/>
      <c r="W372" s="149"/>
      <c r="X372" s="148"/>
      <c r="Y372" s="149"/>
    </row>
    <row r="373" spans="1:25" s="150" customFormat="1" ht="30.75" hidden="1" customHeight="1">
      <c r="A373" s="1375"/>
      <c r="B373" s="1372"/>
      <c r="C373" s="954" t="s">
        <v>54</v>
      </c>
      <c r="D373" s="955" t="s">
        <v>55</v>
      </c>
      <c r="E373" s="955" t="s">
        <v>56</v>
      </c>
      <c r="F373" s="955" t="s">
        <v>56</v>
      </c>
      <c r="G373" s="955" t="s">
        <v>57</v>
      </c>
      <c r="H373" s="955" t="s">
        <v>56</v>
      </c>
      <c r="I373" s="955" t="s">
        <v>64</v>
      </c>
      <c r="J373" s="956" t="s">
        <v>117</v>
      </c>
      <c r="K373" s="957" t="s">
        <v>103</v>
      </c>
      <c r="L373" s="957" t="s">
        <v>12</v>
      </c>
      <c r="M373" s="957" t="s">
        <v>13</v>
      </c>
      <c r="N373" s="957" t="s">
        <v>10</v>
      </c>
      <c r="O373" s="957" t="s">
        <v>655</v>
      </c>
      <c r="P373" s="958">
        <v>0</v>
      </c>
      <c r="Q373" s="958"/>
      <c r="R373" s="958"/>
      <c r="S373" s="959" t="s">
        <v>10</v>
      </c>
      <c r="T373" s="148"/>
      <c r="U373" s="149"/>
      <c r="V373" s="148"/>
      <c r="W373" s="149"/>
      <c r="X373" s="148"/>
      <c r="Y373" s="149"/>
    </row>
    <row r="374" spans="1:25" s="150" customFormat="1" ht="30.75" hidden="1" customHeight="1">
      <c r="A374" s="1375"/>
      <c r="B374" s="1372"/>
      <c r="C374" s="954" t="s">
        <v>54</v>
      </c>
      <c r="D374" s="955" t="s">
        <v>55</v>
      </c>
      <c r="E374" s="955" t="s">
        <v>56</v>
      </c>
      <c r="F374" s="955" t="s">
        <v>56</v>
      </c>
      <c r="G374" s="955" t="s">
        <v>57</v>
      </c>
      <c r="H374" s="955" t="s">
        <v>56</v>
      </c>
      <c r="I374" s="1011" t="s">
        <v>64</v>
      </c>
      <c r="J374" s="989" t="s">
        <v>117</v>
      </c>
      <c r="K374" s="989" t="s">
        <v>103</v>
      </c>
      <c r="L374" s="990" t="s">
        <v>52</v>
      </c>
      <c r="M374" s="957" t="s">
        <v>13</v>
      </c>
      <c r="N374" s="957" t="s">
        <v>10</v>
      </c>
      <c r="O374" s="957" t="s">
        <v>655</v>
      </c>
      <c r="P374" s="958">
        <v>0</v>
      </c>
      <c r="Q374" s="958"/>
      <c r="R374" s="958"/>
      <c r="S374" s="959" t="s">
        <v>10</v>
      </c>
      <c r="T374" s="148"/>
      <c r="U374" s="149"/>
      <c r="V374" s="148"/>
      <c r="W374" s="149"/>
      <c r="X374" s="148"/>
      <c r="Y374" s="149"/>
    </row>
    <row r="375" spans="1:25" s="150" customFormat="1" ht="30.75" hidden="1" customHeight="1">
      <c r="A375" s="1375"/>
      <c r="B375" s="1372"/>
      <c r="C375" s="954" t="s">
        <v>54</v>
      </c>
      <c r="D375" s="955" t="s">
        <v>55</v>
      </c>
      <c r="E375" s="955" t="s">
        <v>56</v>
      </c>
      <c r="F375" s="955" t="s">
        <v>56</v>
      </c>
      <c r="G375" s="955" t="s">
        <v>57</v>
      </c>
      <c r="H375" s="955" t="s">
        <v>56</v>
      </c>
      <c r="I375" s="1011" t="s">
        <v>64</v>
      </c>
      <c r="J375" s="956" t="s">
        <v>117</v>
      </c>
      <c r="K375" s="957" t="s">
        <v>103</v>
      </c>
      <c r="L375" s="957" t="s">
        <v>12</v>
      </c>
      <c r="M375" s="957" t="s">
        <v>13</v>
      </c>
      <c r="N375" s="957" t="s">
        <v>34</v>
      </c>
      <c r="O375" s="957" t="s">
        <v>25</v>
      </c>
      <c r="P375" s="958">
        <f>'225 (2022)Р-Н'!D77</f>
        <v>0</v>
      </c>
      <c r="Q375" s="958"/>
      <c r="R375" s="958"/>
      <c r="S375" s="959" t="s">
        <v>10</v>
      </c>
      <c r="T375" s="148"/>
      <c r="U375" s="149"/>
      <c r="V375" s="148"/>
      <c r="W375" s="149"/>
      <c r="X375" s="148"/>
      <c r="Y375" s="149"/>
    </row>
    <row r="376" spans="1:25" s="150" customFormat="1" ht="30.75" hidden="1" customHeight="1">
      <c r="A376" s="1375"/>
      <c r="B376" s="1372"/>
      <c r="C376" s="954" t="s">
        <v>54</v>
      </c>
      <c r="D376" s="955" t="s">
        <v>55</v>
      </c>
      <c r="E376" s="955" t="s">
        <v>56</v>
      </c>
      <c r="F376" s="955" t="s">
        <v>56</v>
      </c>
      <c r="G376" s="955" t="s">
        <v>57</v>
      </c>
      <c r="H376" s="955" t="s">
        <v>56</v>
      </c>
      <c r="I376" s="1011" t="s">
        <v>64</v>
      </c>
      <c r="J376" s="956" t="s">
        <v>117</v>
      </c>
      <c r="K376" s="957" t="s">
        <v>103</v>
      </c>
      <c r="L376" s="957" t="s">
        <v>52</v>
      </c>
      <c r="M376" s="957" t="s">
        <v>13</v>
      </c>
      <c r="N376" s="957" t="s">
        <v>10</v>
      </c>
      <c r="O376" s="957" t="s">
        <v>25</v>
      </c>
      <c r="P376" s="958">
        <f>'225 (2022)Р-Н (001.10.0000)'!D59+'225 (2022)Р-Н (001.10.0000)'!D81+'225 (2022)Р-Н (001.11.0000)'!D59+'225 (2022)Р-Н (001.11.0000)'!D81+'225 (2022)Р-Н (001.12.0000)'!D59+'225 (2022)Р-Н (001.12.0000)'!D81+'225 (2022)Р-Н'!D139+'225 (2022)Р-Н'!D201</f>
        <v>0</v>
      </c>
      <c r="Q376" s="958"/>
      <c r="R376" s="958"/>
      <c r="S376" s="959" t="s">
        <v>10</v>
      </c>
      <c r="T376" s="148"/>
      <c r="U376" s="149"/>
      <c r="V376" s="148"/>
      <c r="W376" s="149"/>
      <c r="X376" s="148"/>
      <c r="Y376" s="149"/>
    </row>
    <row r="377" spans="1:25" s="150" customFormat="1" ht="30.75" hidden="1" customHeight="1">
      <c r="A377" s="1375"/>
      <c r="B377" s="1372"/>
      <c r="C377" s="954" t="s">
        <v>54</v>
      </c>
      <c r="D377" s="955" t="s">
        <v>55</v>
      </c>
      <c r="E377" s="955" t="s">
        <v>56</v>
      </c>
      <c r="F377" s="955" t="s">
        <v>56</v>
      </c>
      <c r="G377" s="955" t="s">
        <v>57</v>
      </c>
      <c r="H377" s="955" t="s">
        <v>56</v>
      </c>
      <c r="I377" s="955" t="s">
        <v>812</v>
      </c>
      <c r="J377" s="956" t="s">
        <v>117</v>
      </c>
      <c r="K377" s="957" t="s">
        <v>103</v>
      </c>
      <c r="L377" s="957" t="s">
        <v>12</v>
      </c>
      <c r="M377" s="957" t="s">
        <v>13</v>
      </c>
      <c r="N377" s="957" t="s">
        <v>1085</v>
      </c>
      <c r="O377" s="957" t="s">
        <v>43</v>
      </c>
      <c r="P377" s="1007">
        <v>0</v>
      </c>
      <c r="Q377" s="958"/>
      <c r="R377" s="958"/>
      <c r="S377" s="959" t="s">
        <v>10</v>
      </c>
      <c r="T377" s="148"/>
      <c r="U377" s="149"/>
      <c r="V377" s="148"/>
      <c r="W377" s="149"/>
      <c r="X377" s="148"/>
      <c r="Y377" s="149"/>
    </row>
    <row r="378" spans="1:25" s="150" customFormat="1" ht="30.75" hidden="1" customHeight="1">
      <c r="A378" s="1375"/>
      <c r="B378" s="1372"/>
      <c r="C378" s="954" t="s">
        <v>54</v>
      </c>
      <c r="D378" s="955" t="s">
        <v>55</v>
      </c>
      <c r="E378" s="955" t="s">
        <v>56</v>
      </c>
      <c r="F378" s="955" t="s">
        <v>56</v>
      </c>
      <c r="G378" s="955" t="s">
        <v>57</v>
      </c>
      <c r="H378" s="955" t="s">
        <v>56</v>
      </c>
      <c r="I378" s="955" t="s">
        <v>812</v>
      </c>
      <c r="J378" s="956" t="s">
        <v>117</v>
      </c>
      <c r="K378" s="957" t="s">
        <v>103</v>
      </c>
      <c r="L378" s="957" t="s">
        <v>12</v>
      </c>
      <c r="M378" s="957" t="s">
        <v>13</v>
      </c>
      <c r="N378" s="957" t="s">
        <v>1087</v>
      </c>
      <c r="O378" s="957" t="s">
        <v>43</v>
      </c>
      <c r="P378" s="1007">
        <v>0</v>
      </c>
      <c r="Q378" s="958"/>
      <c r="R378" s="958"/>
      <c r="S378" s="959" t="s">
        <v>10</v>
      </c>
      <c r="T378" s="148"/>
      <c r="U378" s="149"/>
      <c r="V378" s="148"/>
      <c r="W378" s="149"/>
      <c r="X378" s="148"/>
      <c r="Y378" s="149"/>
    </row>
    <row r="379" spans="1:25" s="150" customFormat="1" ht="30.75" hidden="1" customHeight="1">
      <c r="A379" s="1375"/>
      <c r="B379" s="1372"/>
      <c r="C379" s="954" t="s">
        <v>54</v>
      </c>
      <c r="D379" s="955" t="s">
        <v>55</v>
      </c>
      <c r="E379" s="955" t="s">
        <v>56</v>
      </c>
      <c r="F379" s="955" t="s">
        <v>56</v>
      </c>
      <c r="G379" s="955" t="s">
        <v>57</v>
      </c>
      <c r="H379" s="955" t="s">
        <v>56</v>
      </c>
      <c r="I379" s="955" t="s">
        <v>812</v>
      </c>
      <c r="J379" s="956" t="s">
        <v>117</v>
      </c>
      <c r="K379" s="957" t="s">
        <v>103</v>
      </c>
      <c r="L379" s="957" t="s">
        <v>12</v>
      </c>
      <c r="M379" s="957" t="s">
        <v>13</v>
      </c>
      <c r="N379" s="957" t="s">
        <v>1089</v>
      </c>
      <c r="O379" s="957" t="s">
        <v>43</v>
      </c>
      <c r="P379" s="958">
        <v>0</v>
      </c>
      <c r="Q379" s="958"/>
      <c r="R379" s="958"/>
      <c r="S379" s="959" t="s">
        <v>10</v>
      </c>
      <c r="T379" s="148"/>
      <c r="U379" s="149"/>
      <c r="V379" s="148"/>
      <c r="W379" s="149"/>
      <c r="X379" s="148"/>
      <c r="Y379" s="149"/>
    </row>
    <row r="380" spans="1:25" s="150" customFormat="1" ht="30.75" hidden="1" customHeight="1">
      <c r="A380" s="1375"/>
      <c r="B380" s="1372"/>
      <c r="C380" s="954" t="s">
        <v>54</v>
      </c>
      <c r="D380" s="955" t="s">
        <v>55</v>
      </c>
      <c r="E380" s="955" t="s">
        <v>56</v>
      </c>
      <c r="F380" s="955" t="s">
        <v>56</v>
      </c>
      <c r="G380" s="955" t="s">
        <v>57</v>
      </c>
      <c r="H380" s="955" t="s">
        <v>56</v>
      </c>
      <c r="I380" s="955" t="s">
        <v>812</v>
      </c>
      <c r="J380" s="956" t="s">
        <v>117</v>
      </c>
      <c r="K380" s="957" t="s">
        <v>103</v>
      </c>
      <c r="L380" s="957" t="s">
        <v>12</v>
      </c>
      <c r="M380" s="957" t="s">
        <v>13</v>
      </c>
      <c r="N380" s="957" t="s">
        <v>1092</v>
      </c>
      <c r="O380" s="957" t="s">
        <v>43</v>
      </c>
      <c r="P380" s="958">
        <v>0</v>
      </c>
      <c r="Q380" s="958"/>
      <c r="R380" s="958"/>
      <c r="S380" s="959" t="s">
        <v>10</v>
      </c>
      <c r="T380" s="148"/>
      <c r="U380" s="149"/>
      <c r="V380" s="148"/>
      <c r="W380" s="149"/>
      <c r="X380" s="148"/>
      <c r="Y380" s="149"/>
    </row>
    <row r="381" spans="1:25" s="150" customFormat="1" ht="30.75" hidden="1" customHeight="1">
      <c r="A381" s="1375"/>
      <c r="B381" s="1372"/>
      <c r="C381" s="954" t="s">
        <v>54</v>
      </c>
      <c r="D381" s="955" t="s">
        <v>55</v>
      </c>
      <c r="E381" s="955" t="s">
        <v>56</v>
      </c>
      <c r="F381" s="955" t="s">
        <v>56</v>
      </c>
      <c r="G381" s="955" t="s">
        <v>57</v>
      </c>
      <c r="H381" s="955" t="s">
        <v>56</v>
      </c>
      <c r="I381" s="955" t="s">
        <v>812</v>
      </c>
      <c r="J381" s="956" t="s">
        <v>117</v>
      </c>
      <c r="K381" s="957" t="s">
        <v>103</v>
      </c>
      <c r="L381" s="957" t="s">
        <v>12</v>
      </c>
      <c r="M381" s="957" t="s">
        <v>13</v>
      </c>
      <c r="N381" s="957" t="s">
        <v>1093</v>
      </c>
      <c r="O381" s="957" t="s">
        <v>43</v>
      </c>
      <c r="P381" s="958">
        <v>0</v>
      </c>
      <c r="Q381" s="958"/>
      <c r="R381" s="958"/>
      <c r="S381" s="959" t="s">
        <v>10</v>
      </c>
      <c r="T381" s="148"/>
      <c r="U381" s="149"/>
      <c r="V381" s="148"/>
      <c r="W381" s="149"/>
      <c r="X381" s="148"/>
      <c r="Y381" s="149"/>
    </row>
    <row r="382" spans="1:25" s="150" customFormat="1" ht="30.75" hidden="1" customHeight="1">
      <c r="A382" s="1375"/>
      <c r="B382" s="1372"/>
      <c r="C382" s="954" t="s">
        <v>54</v>
      </c>
      <c r="D382" s="955" t="s">
        <v>55</v>
      </c>
      <c r="E382" s="955" t="s">
        <v>56</v>
      </c>
      <c r="F382" s="955" t="s">
        <v>56</v>
      </c>
      <c r="G382" s="955" t="s">
        <v>57</v>
      </c>
      <c r="H382" s="955" t="s">
        <v>56</v>
      </c>
      <c r="I382" s="955" t="s">
        <v>812</v>
      </c>
      <c r="J382" s="956" t="s">
        <v>117</v>
      </c>
      <c r="K382" s="957" t="s">
        <v>103</v>
      </c>
      <c r="L382" s="957" t="s">
        <v>12</v>
      </c>
      <c r="M382" s="957" t="s">
        <v>13</v>
      </c>
      <c r="N382" s="957" t="s">
        <v>1095</v>
      </c>
      <c r="O382" s="957" t="s">
        <v>43</v>
      </c>
      <c r="P382" s="958">
        <v>0</v>
      </c>
      <c r="Q382" s="958"/>
      <c r="R382" s="958"/>
      <c r="S382" s="959" t="s">
        <v>10</v>
      </c>
      <c r="T382" s="148"/>
      <c r="U382" s="149"/>
      <c r="V382" s="148"/>
      <c r="W382" s="149"/>
      <c r="X382" s="148"/>
      <c r="Y382" s="149"/>
    </row>
    <row r="383" spans="1:25" s="150" customFormat="1" ht="30.75" hidden="1" customHeight="1">
      <c r="A383" s="1375"/>
      <c r="B383" s="1372"/>
      <c r="C383" s="954" t="s">
        <v>54</v>
      </c>
      <c r="D383" s="955" t="s">
        <v>55</v>
      </c>
      <c r="E383" s="955" t="s">
        <v>56</v>
      </c>
      <c r="F383" s="955" t="s">
        <v>56</v>
      </c>
      <c r="G383" s="955" t="s">
        <v>57</v>
      </c>
      <c r="H383" s="955" t="s">
        <v>56</v>
      </c>
      <c r="I383" s="955" t="s">
        <v>812</v>
      </c>
      <c r="J383" s="956" t="s">
        <v>117</v>
      </c>
      <c r="K383" s="957" t="s">
        <v>103</v>
      </c>
      <c r="L383" s="957" t="s">
        <v>12</v>
      </c>
      <c r="M383" s="957" t="s">
        <v>13</v>
      </c>
      <c r="N383" s="957" t="s">
        <v>1098</v>
      </c>
      <c r="O383" s="957" t="s">
        <v>43</v>
      </c>
      <c r="P383" s="958">
        <v>0</v>
      </c>
      <c r="Q383" s="958"/>
      <c r="R383" s="958"/>
      <c r="S383" s="959" t="s">
        <v>10</v>
      </c>
      <c r="T383" s="148"/>
      <c r="U383" s="149"/>
      <c r="V383" s="148"/>
      <c r="W383" s="149"/>
      <c r="X383" s="148"/>
      <c r="Y383" s="149"/>
    </row>
    <row r="384" spans="1:25" s="150" customFormat="1" ht="30.75" hidden="1" customHeight="1">
      <c r="A384" s="1375"/>
      <c r="B384" s="1372"/>
      <c r="C384" s="954" t="s">
        <v>54</v>
      </c>
      <c r="D384" s="955" t="s">
        <v>55</v>
      </c>
      <c r="E384" s="955" t="s">
        <v>56</v>
      </c>
      <c r="F384" s="955" t="s">
        <v>56</v>
      </c>
      <c r="G384" s="955" t="s">
        <v>57</v>
      </c>
      <c r="H384" s="955" t="s">
        <v>56</v>
      </c>
      <c r="I384" s="955" t="s">
        <v>812</v>
      </c>
      <c r="J384" s="956" t="s">
        <v>117</v>
      </c>
      <c r="K384" s="957" t="s">
        <v>103</v>
      </c>
      <c r="L384" s="957" t="s">
        <v>12</v>
      </c>
      <c r="M384" s="957" t="s">
        <v>13</v>
      </c>
      <c r="N384" s="957" t="s">
        <v>1099</v>
      </c>
      <c r="O384" s="957" t="s">
        <v>43</v>
      </c>
      <c r="P384" s="958">
        <v>0</v>
      </c>
      <c r="Q384" s="958"/>
      <c r="R384" s="958"/>
      <c r="S384" s="959" t="s">
        <v>10</v>
      </c>
      <c r="T384" s="148"/>
      <c r="U384" s="149"/>
      <c r="V384" s="148"/>
      <c r="W384" s="149"/>
      <c r="X384" s="148"/>
      <c r="Y384" s="149"/>
    </row>
    <row r="385" spans="1:25" s="150" customFormat="1" ht="30.75" hidden="1" customHeight="1">
      <c r="A385" s="1375"/>
      <c r="B385" s="1372"/>
      <c r="C385" s="954" t="s">
        <v>54</v>
      </c>
      <c r="D385" s="955" t="s">
        <v>55</v>
      </c>
      <c r="E385" s="955" t="s">
        <v>56</v>
      </c>
      <c r="F385" s="955" t="s">
        <v>56</v>
      </c>
      <c r="G385" s="955" t="s">
        <v>57</v>
      </c>
      <c r="H385" s="955" t="s">
        <v>56</v>
      </c>
      <c r="I385" s="955" t="s">
        <v>812</v>
      </c>
      <c r="J385" s="956" t="s">
        <v>117</v>
      </c>
      <c r="K385" s="957" t="s">
        <v>103</v>
      </c>
      <c r="L385" s="957" t="s">
        <v>12</v>
      </c>
      <c r="M385" s="957" t="s">
        <v>13</v>
      </c>
      <c r="N385" s="957" t="s">
        <v>1101</v>
      </c>
      <c r="O385" s="957" t="s">
        <v>43</v>
      </c>
      <c r="P385" s="958">
        <v>0</v>
      </c>
      <c r="Q385" s="958"/>
      <c r="R385" s="958"/>
      <c r="S385" s="959" t="s">
        <v>10</v>
      </c>
      <c r="T385" s="148"/>
      <c r="U385" s="149"/>
      <c r="V385" s="148"/>
      <c r="W385" s="149"/>
      <c r="X385" s="148"/>
      <c r="Y385" s="149"/>
    </row>
    <row r="386" spans="1:25" s="150" customFormat="1" ht="30.75" hidden="1" customHeight="1">
      <c r="A386" s="1375"/>
      <c r="B386" s="1372"/>
      <c r="C386" s="954" t="s">
        <v>54</v>
      </c>
      <c r="D386" s="955" t="s">
        <v>55</v>
      </c>
      <c r="E386" s="955" t="s">
        <v>56</v>
      </c>
      <c r="F386" s="955" t="s">
        <v>56</v>
      </c>
      <c r="G386" s="955" t="s">
        <v>57</v>
      </c>
      <c r="H386" s="955" t="s">
        <v>56</v>
      </c>
      <c r="I386" s="955" t="s">
        <v>812</v>
      </c>
      <c r="J386" s="956" t="s">
        <v>117</v>
      </c>
      <c r="K386" s="957" t="s">
        <v>103</v>
      </c>
      <c r="L386" s="957" t="s">
        <v>12</v>
      </c>
      <c r="M386" s="957" t="s">
        <v>13</v>
      </c>
      <c r="N386" s="957" t="s">
        <v>1103</v>
      </c>
      <c r="O386" s="957" t="s">
        <v>43</v>
      </c>
      <c r="P386" s="958">
        <v>0</v>
      </c>
      <c r="Q386" s="958"/>
      <c r="R386" s="958"/>
      <c r="S386" s="959" t="s">
        <v>10</v>
      </c>
      <c r="T386" s="148"/>
      <c r="U386" s="149"/>
      <c r="V386" s="148"/>
      <c r="W386" s="149"/>
      <c r="X386" s="148"/>
      <c r="Y386" s="149"/>
    </row>
    <row r="387" spans="1:25" s="150" customFormat="1" ht="30.75" hidden="1" customHeight="1">
      <c r="A387" s="1375"/>
      <c r="B387" s="1372"/>
      <c r="C387" s="954" t="s">
        <v>54</v>
      </c>
      <c r="D387" s="955" t="s">
        <v>55</v>
      </c>
      <c r="E387" s="955" t="s">
        <v>56</v>
      </c>
      <c r="F387" s="955" t="s">
        <v>56</v>
      </c>
      <c r="G387" s="955" t="s">
        <v>57</v>
      </c>
      <c r="H387" s="955" t="s">
        <v>56</v>
      </c>
      <c r="I387" s="955" t="s">
        <v>813</v>
      </c>
      <c r="J387" s="956" t="s">
        <v>117</v>
      </c>
      <c r="K387" s="957" t="s">
        <v>103</v>
      </c>
      <c r="L387" s="957" t="s">
        <v>12</v>
      </c>
      <c r="M387" s="957" t="s">
        <v>13</v>
      </c>
      <c r="N387" s="957" t="s">
        <v>1123</v>
      </c>
      <c r="O387" s="957" t="s">
        <v>43</v>
      </c>
      <c r="P387" s="958">
        <v>0</v>
      </c>
      <c r="Q387" s="958"/>
      <c r="R387" s="958"/>
      <c r="S387" s="959" t="s">
        <v>10</v>
      </c>
      <c r="T387" s="148"/>
      <c r="U387" s="149"/>
      <c r="V387" s="148"/>
      <c r="W387" s="149"/>
      <c r="X387" s="148"/>
      <c r="Y387" s="149"/>
    </row>
    <row r="388" spans="1:25" s="150" customFormat="1" ht="30.75" hidden="1" customHeight="1">
      <c r="A388" s="1375"/>
      <c r="B388" s="1372"/>
      <c r="C388" s="954" t="s">
        <v>54</v>
      </c>
      <c r="D388" s="955" t="s">
        <v>55</v>
      </c>
      <c r="E388" s="955" t="s">
        <v>56</v>
      </c>
      <c r="F388" s="955" t="s">
        <v>56</v>
      </c>
      <c r="G388" s="955" t="s">
        <v>57</v>
      </c>
      <c r="H388" s="955" t="s">
        <v>56</v>
      </c>
      <c r="I388" s="955" t="s">
        <v>812</v>
      </c>
      <c r="J388" s="956" t="s">
        <v>117</v>
      </c>
      <c r="K388" s="957" t="s">
        <v>103</v>
      </c>
      <c r="L388" s="957" t="s">
        <v>12</v>
      </c>
      <c r="M388" s="957" t="s">
        <v>13</v>
      </c>
      <c r="N388" s="957" t="s">
        <v>1190</v>
      </c>
      <c r="O388" s="957" t="s">
        <v>43</v>
      </c>
      <c r="P388" s="958">
        <v>0</v>
      </c>
      <c r="Q388" s="958"/>
      <c r="R388" s="958"/>
      <c r="S388" s="959" t="s">
        <v>10</v>
      </c>
      <c r="T388" s="148"/>
      <c r="U388" s="149"/>
      <c r="V388" s="148"/>
      <c r="W388" s="149"/>
      <c r="X388" s="148"/>
      <c r="Y388" s="149"/>
    </row>
    <row r="389" spans="1:25" s="150" customFormat="1" ht="30.75" hidden="1" customHeight="1">
      <c r="A389" s="1375"/>
      <c r="B389" s="1372"/>
      <c r="C389" s="1111" t="s">
        <v>54</v>
      </c>
      <c r="D389" s="1112" t="s">
        <v>55</v>
      </c>
      <c r="E389" s="1112" t="s">
        <v>56</v>
      </c>
      <c r="F389" s="1112" t="s">
        <v>56</v>
      </c>
      <c r="G389" s="1112" t="s">
        <v>57</v>
      </c>
      <c r="H389" s="1112" t="s">
        <v>56</v>
      </c>
      <c r="I389" s="1112" t="s">
        <v>812</v>
      </c>
      <c r="J389" s="1110" t="s">
        <v>117</v>
      </c>
      <c r="K389" s="957" t="s">
        <v>103</v>
      </c>
      <c r="L389" s="957" t="s">
        <v>12</v>
      </c>
      <c r="M389" s="957" t="s">
        <v>13</v>
      </c>
      <c r="N389" s="957" t="s">
        <v>1233</v>
      </c>
      <c r="O389" s="957" t="s">
        <v>43</v>
      </c>
      <c r="P389" s="958">
        <v>0</v>
      </c>
      <c r="Q389" s="958"/>
      <c r="R389" s="958"/>
      <c r="S389" s="959" t="s">
        <v>10</v>
      </c>
      <c r="T389" s="148"/>
      <c r="U389" s="149"/>
      <c r="V389" s="148"/>
      <c r="W389" s="149"/>
      <c r="X389" s="148"/>
      <c r="Y389" s="149"/>
    </row>
    <row r="390" spans="1:25" s="150" customFormat="1" ht="30.75" hidden="1" customHeight="1">
      <c r="A390" s="1375"/>
      <c r="B390" s="1372"/>
      <c r="C390" s="1172" t="s">
        <v>54</v>
      </c>
      <c r="D390" s="1173" t="s">
        <v>55</v>
      </c>
      <c r="E390" s="1173" t="s">
        <v>56</v>
      </c>
      <c r="F390" s="1173" t="s">
        <v>56</v>
      </c>
      <c r="G390" s="1173" t="s">
        <v>57</v>
      </c>
      <c r="H390" s="1173" t="s">
        <v>56</v>
      </c>
      <c r="I390" s="1173" t="s">
        <v>812</v>
      </c>
      <c r="J390" s="1174" t="s">
        <v>117</v>
      </c>
      <c r="K390" s="1176" t="s">
        <v>103</v>
      </c>
      <c r="L390" s="1176" t="s">
        <v>12</v>
      </c>
      <c r="M390" s="1176" t="s">
        <v>13</v>
      </c>
      <c r="N390" s="1176" t="s">
        <v>1247</v>
      </c>
      <c r="O390" s="1176" t="s">
        <v>43</v>
      </c>
      <c r="P390" s="1133">
        <v>0</v>
      </c>
      <c r="Q390" s="958"/>
      <c r="R390" s="958"/>
      <c r="S390" s="959" t="s">
        <v>10</v>
      </c>
      <c r="T390" s="148"/>
      <c r="U390" s="149"/>
      <c r="V390" s="148"/>
      <c r="W390" s="149"/>
      <c r="X390" s="148"/>
      <c r="Y390" s="149"/>
    </row>
    <row r="391" spans="1:25" s="150" customFormat="1" ht="30.75" hidden="1" customHeight="1">
      <c r="A391" s="1375"/>
      <c r="B391" s="1372"/>
      <c r="C391" s="1172" t="s">
        <v>54</v>
      </c>
      <c r="D391" s="1173" t="s">
        <v>55</v>
      </c>
      <c r="E391" s="1173" t="s">
        <v>56</v>
      </c>
      <c r="F391" s="1173" t="s">
        <v>56</v>
      </c>
      <c r="G391" s="1173" t="s">
        <v>57</v>
      </c>
      <c r="H391" s="1173" t="s">
        <v>56</v>
      </c>
      <c r="I391" s="1173" t="s">
        <v>812</v>
      </c>
      <c r="J391" s="1174" t="s">
        <v>117</v>
      </c>
      <c r="K391" s="1176" t="s">
        <v>103</v>
      </c>
      <c r="L391" s="1176" t="s">
        <v>12</v>
      </c>
      <c r="M391" s="1176" t="s">
        <v>13</v>
      </c>
      <c r="N391" s="1176" t="s">
        <v>1248</v>
      </c>
      <c r="O391" s="1176" t="s">
        <v>43</v>
      </c>
      <c r="P391" s="1133">
        <v>0</v>
      </c>
      <c r="Q391" s="958"/>
      <c r="R391" s="958"/>
      <c r="S391" s="959" t="s">
        <v>10</v>
      </c>
      <c r="T391" s="148"/>
      <c r="U391" s="149"/>
      <c r="V391" s="148"/>
      <c r="W391" s="149"/>
      <c r="X391" s="148"/>
      <c r="Y391" s="149"/>
    </row>
    <row r="392" spans="1:25" s="150" customFormat="1" ht="30.75" hidden="1" customHeight="1">
      <c r="A392" s="1375"/>
      <c r="B392" s="1372"/>
      <c r="C392" s="1172" t="s">
        <v>54</v>
      </c>
      <c r="D392" s="1173" t="s">
        <v>55</v>
      </c>
      <c r="E392" s="1173" t="s">
        <v>56</v>
      </c>
      <c r="F392" s="1173" t="s">
        <v>56</v>
      </c>
      <c r="G392" s="1173" t="s">
        <v>57</v>
      </c>
      <c r="H392" s="1173" t="s">
        <v>56</v>
      </c>
      <c r="I392" s="1173" t="s">
        <v>812</v>
      </c>
      <c r="J392" s="1174" t="s">
        <v>117</v>
      </c>
      <c r="K392" s="1176" t="s">
        <v>103</v>
      </c>
      <c r="L392" s="1176" t="s">
        <v>12</v>
      </c>
      <c r="M392" s="1176" t="s">
        <v>13</v>
      </c>
      <c r="N392" s="1176" t="s">
        <v>1249</v>
      </c>
      <c r="O392" s="1176" t="s">
        <v>43</v>
      </c>
      <c r="P392" s="1133">
        <v>0</v>
      </c>
      <c r="Q392" s="958"/>
      <c r="R392" s="958"/>
      <c r="S392" s="959" t="s">
        <v>10</v>
      </c>
      <c r="T392" s="148"/>
      <c r="U392" s="149"/>
      <c r="V392" s="148"/>
      <c r="W392" s="149"/>
      <c r="X392" s="148"/>
      <c r="Y392" s="149"/>
    </row>
    <row r="393" spans="1:25" s="150" customFormat="1" ht="30.75" hidden="1" customHeight="1">
      <c r="A393" s="1375"/>
      <c r="B393" s="1372"/>
      <c r="C393" s="1172" t="s">
        <v>54</v>
      </c>
      <c r="D393" s="1173" t="s">
        <v>55</v>
      </c>
      <c r="E393" s="1173" t="s">
        <v>56</v>
      </c>
      <c r="F393" s="1173" t="s">
        <v>56</v>
      </c>
      <c r="G393" s="1173" t="s">
        <v>57</v>
      </c>
      <c r="H393" s="1173" t="s">
        <v>56</v>
      </c>
      <c r="I393" s="1173" t="s">
        <v>812</v>
      </c>
      <c r="J393" s="1174" t="s">
        <v>117</v>
      </c>
      <c r="K393" s="1176" t="s">
        <v>103</v>
      </c>
      <c r="L393" s="1176" t="s">
        <v>12</v>
      </c>
      <c r="M393" s="1176" t="s">
        <v>13</v>
      </c>
      <c r="N393" s="1176" t="s">
        <v>1250</v>
      </c>
      <c r="O393" s="1176" t="s">
        <v>43</v>
      </c>
      <c r="P393" s="1133">
        <v>0</v>
      </c>
      <c r="Q393" s="958"/>
      <c r="R393" s="958"/>
      <c r="S393" s="959" t="s">
        <v>10</v>
      </c>
      <c r="T393" s="148"/>
      <c r="U393" s="149"/>
      <c r="V393" s="148"/>
      <c r="W393" s="149"/>
      <c r="X393" s="148"/>
      <c r="Y393" s="149"/>
    </row>
    <row r="394" spans="1:25" s="150" customFormat="1" ht="30.75" hidden="1" customHeight="1">
      <c r="A394" s="1375"/>
      <c r="B394" s="1372"/>
      <c r="C394" s="1172" t="s">
        <v>54</v>
      </c>
      <c r="D394" s="1173" t="s">
        <v>55</v>
      </c>
      <c r="E394" s="1173" t="s">
        <v>56</v>
      </c>
      <c r="F394" s="1173" t="s">
        <v>56</v>
      </c>
      <c r="G394" s="1173" t="s">
        <v>57</v>
      </c>
      <c r="H394" s="1173" t="s">
        <v>56</v>
      </c>
      <c r="I394" s="1173" t="s">
        <v>812</v>
      </c>
      <c r="J394" s="1174" t="s">
        <v>117</v>
      </c>
      <c r="K394" s="1176" t="s">
        <v>103</v>
      </c>
      <c r="L394" s="1176" t="s">
        <v>12</v>
      </c>
      <c r="M394" s="1176" t="s">
        <v>13</v>
      </c>
      <c r="N394" s="1176" t="s">
        <v>1251</v>
      </c>
      <c r="O394" s="1176" t="s">
        <v>43</v>
      </c>
      <c r="P394" s="1133">
        <v>0</v>
      </c>
      <c r="Q394" s="1133"/>
      <c r="R394" s="1133"/>
      <c r="S394" s="1134"/>
      <c r="T394" s="148"/>
      <c r="U394" s="149"/>
      <c r="V394" s="148"/>
      <c r="W394" s="149"/>
      <c r="X394" s="148"/>
      <c r="Y394" s="149"/>
    </row>
    <row r="395" spans="1:25" s="150" customFormat="1" ht="30.75" hidden="1" customHeight="1">
      <c r="A395" s="1375"/>
      <c r="B395" s="1372"/>
      <c r="C395" s="1172" t="s">
        <v>54</v>
      </c>
      <c r="D395" s="1173" t="s">
        <v>55</v>
      </c>
      <c r="E395" s="1173" t="s">
        <v>56</v>
      </c>
      <c r="F395" s="1173" t="s">
        <v>56</v>
      </c>
      <c r="G395" s="1173" t="s">
        <v>57</v>
      </c>
      <c r="H395" s="1173" t="s">
        <v>56</v>
      </c>
      <c r="I395" s="1173" t="s">
        <v>812</v>
      </c>
      <c r="J395" s="1174" t="s">
        <v>117</v>
      </c>
      <c r="K395" s="1176" t="s">
        <v>103</v>
      </c>
      <c r="L395" s="1176" t="s">
        <v>12</v>
      </c>
      <c r="M395" s="1176" t="s">
        <v>13</v>
      </c>
      <c r="N395" s="1176" t="s">
        <v>1252</v>
      </c>
      <c r="O395" s="1176" t="s">
        <v>43</v>
      </c>
      <c r="P395" s="1133">
        <v>0</v>
      </c>
      <c r="Q395" s="1133"/>
      <c r="R395" s="1133"/>
      <c r="S395" s="1134"/>
      <c r="T395" s="148"/>
      <c r="U395" s="149"/>
      <c r="V395" s="148"/>
      <c r="W395" s="149"/>
      <c r="X395" s="148"/>
      <c r="Y395" s="149"/>
    </row>
    <row r="396" spans="1:25" s="150" customFormat="1" ht="30.75" hidden="1" customHeight="1">
      <c r="A396" s="1375"/>
      <c r="B396" s="1372"/>
      <c r="C396" s="1172" t="s">
        <v>54</v>
      </c>
      <c r="D396" s="1173" t="s">
        <v>55</v>
      </c>
      <c r="E396" s="1173" t="s">
        <v>56</v>
      </c>
      <c r="F396" s="1173" t="s">
        <v>56</v>
      </c>
      <c r="G396" s="1173" t="s">
        <v>57</v>
      </c>
      <c r="H396" s="1173" t="s">
        <v>56</v>
      </c>
      <c r="I396" s="1173" t="s">
        <v>812</v>
      </c>
      <c r="J396" s="1174" t="s">
        <v>117</v>
      </c>
      <c r="K396" s="1176" t="s">
        <v>103</v>
      </c>
      <c r="L396" s="1176" t="s">
        <v>12</v>
      </c>
      <c r="M396" s="1176" t="s">
        <v>13</v>
      </c>
      <c r="N396" s="1176" t="s">
        <v>1253</v>
      </c>
      <c r="O396" s="1176" t="s">
        <v>43</v>
      </c>
      <c r="P396" s="1133">
        <v>0</v>
      </c>
      <c r="Q396" s="1133"/>
      <c r="R396" s="1133"/>
      <c r="S396" s="1134"/>
      <c r="T396" s="148"/>
      <c r="U396" s="149"/>
      <c r="V396" s="148"/>
      <c r="W396" s="149"/>
      <c r="X396" s="148"/>
      <c r="Y396" s="149"/>
    </row>
    <row r="397" spans="1:25" s="150" customFormat="1" ht="30.75" hidden="1" customHeight="1">
      <c r="A397" s="1375"/>
      <c r="B397" s="1372"/>
      <c r="C397" s="954" t="s">
        <v>54</v>
      </c>
      <c r="D397" s="955" t="s">
        <v>55</v>
      </c>
      <c r="E397" s="955" t="s">
        <v>56</v>
      </c>
      <c r="F397" s="955" t="s">
        <v>56</v>
      </c>
      <c r="G397" s="955" t="s">
        <v>57</v>
      </c>
      <c r="H397" s="955" t="s">
        <v>56</v>
      </c>
      <c r="I397" s="955" t="s">
        <v>813</v>
      </c>
      <c r="J397" s="956" t="s">
        <v>117</v>
      </c>
      <c r="K397" s="957" t="s">
        <v>103</v>
      </c>
      <c r="L397" s="957" t="s">
        <v>12</v>
      </c>
      <c r="M397" s="957" t="s">
        <v>13</v>
      </c>
      <c r="N397" s="957" t="s">
        <v>1122</v>
      </c>
      <c r="O397" s="957" t="s">
        <v>40</v>
      </c>
      <c r="P397" s="958">
        <v>0</v>
      </c>
      <c r="Q397" s="958"/>
      <c r="R397" s="958"/>
      <c r="S397" s="959" t="s">
        <v>10</v>
      </c>
      <c r="T397" s="148"/>
      <c r="U397" s="149"/>
      <c r="V397" s="148"/>
      <c r="W397" s="149"/>
      <c r="X397" s="148"/>
      <c r="Y397" s="149"/>
    </row>
    <row r="398" spans="1:25" s="150" customFormat="1" ht="30.75" hidden="1" customHeight="1">
      <c r="A398" s="1375"/>
      <c r="B398" s="1372"/>
      <c r="C398" s="1178" t="s">
        <v>54</v>
      </c>
      <c r="D398" s="1179" t="s">
        <v>55</v>
      </c>
      <c r="E398" s="1179" t="s">
        <v>56</v>
      </c>
      <c r="F398" s="1179" t="s">
        <v>806</v>
      </c>
      <c r="G398" s="1179" t="s">
        <v>62</v>
      </c>
      <c r="H398" s="1179" t="s">
        <v>63</v>
      </c>
      <c r="I398" s="1179" t="s">
        <v>812</v>
      </c>
      <c r="J398" s="1180" t="s">
        <v>117</v>
      </c>
      <c r="K398" s="1182" t="s">
        <v>103</v>
      </c>
      <c r="L398" s="1182" t="s">
        <v>12</v>
      </c>
      <c r="M398" s="1182" t="s">
        <v>13</v>
      </c>
      <c r="N398" s="1182" t="s">
        <v>147</v>
      </c>
      <c r="O398" s="1182" t="s">
        <v>43</v>
      </c>
      <c r="P398" s="958">
        <v>0</v>
      </c>
      <c r="Q398" s="958"/>
      <c r="R398" s="958"/>
      <c r="S398" s="959" t="s">
        <v>10</v>
      </c>
      <c r="T398" s="148"/>
      <c r="U398" s="149"/>
      <c r="V398" s="148"/>
      <c r="W398" s="149"/>
      <c r="X398" s="148"/>
      <c r="Y398" s="149"/>
    </row>
    <row r="399" spans="1:25" s="150" customFormat="1" ht="30.75" hidden="1" customHeight="1">
      <c r="A399" s="1375"/>
      <c r="B399" s="1372"/>
      <c r="C399" s="1248" t="s">
        <v>54</v>
      </c>
      <c r="D399" s="1249" t="s">
        <v>55</v>
      </c>
      <c r="E399" s="1249" t="s">
        <v>56</v>
      </c>
      <c r="F399" s="1249" t="s">
        <v>56</v>
      </c>
      <c r="G399" s="1249" t="s">
        <v>57</v>
      </c>
      <c r="H399" s="1249" t="s">
        <v>56</v>
      </c>
      <c r="I399" s="1249" t="s">
        <v>812</v>
      </c>
      <c r="J399" s="1245" t="s">
        <v>117</v>
      </c>
      <c r="K399" s="1238" t="s">
        <v>103</v>
      </c>
      <c r="L399" s="1238" t="s">
        <v>12</v>
      </c>
      <c r="M399" s="1238" t="s">
        <v>13</v>
      </c>
      <c r="N399" s="1238" t="s">
        <v>1272</v>
      </c>
      <c r="O399" s="1238" t="s">
        <v>43</v>
      </c>
      <c r="P399" s="1007">
        <v>0</v>
      </c>
      <c r="Q399" s="1007"/>
      <c r="R399" s="958"/>
      <c r="S399" s="959" t="s">
        <v>10</v>
      </c>
      <c r="T399" s="148"/>
      <c r="U399" s="149"/>
      <c r="V399" s="148"/>
      <c r="W399" s="149"/>
      <c r="X399" s="148"/>
      <c r="Y399" s="149"/>
    </row>
    <row r="400" spans="1:25" s="150" customFormat="1" ht="30.75" hidden="1" customHeight="1">
      <c r="A400" s="1375"/>
      <c r="B400" s="1372"/>
      <c r="C400" s="1248" t="s">
        <v>54</v>
      </c>
      <c r="D400" s="1249" t="s">
        <v>55</v>
      </c>
      <c r="E400" s="1249" t="s">
        <v>56</v>
      </c>
      <c r="F400" s="1249" t="s">
        <v>56</v>
      </c>
      <c r="G400" s="1249" t="s">
        <v>57</v>
      </c>
      <c r="H400" s="1249" t="s">
        <v>56</v>
      </c>
      <c r="I400" s="1249" t="s">
        <v>812</v>
      </c>
      <c r="J400" s="1245" t="s">
        <v>117</v>
      </c>
      <c r="K400" s="1238" t="s">
        <v>103</v>
      </c>
      <c r="L400" s="1238" t="s">
        <v>12</v>
      </c>
      <c r="M400" s="1238" t="s">
        <v>13</v>
      </c>
      <c r="N400" s="1238" t="s">
        <v>1273</v>
      </c>
      <c r="O400" s="1238" t="s">
        <v>43</v>
      </c>
      <c r="P400" s="1007">
        <v>0</v>
      </c>
      <c r="Q400" s="1007"/>
      <c r="R400" s="958"/>
      <c r="S400" s="959" t="s">
        <v>10</v>
      </c>
      <c r="T400" s="148"/>
      <c r="U400" s="149"/>
      <c r="V400" s="148"/>
      <c r="W400" s="149"/>
      <c r="X400" s="148"/>
      <c r="Y400" s="149"/>
    </row>
    <row r="401" spans="1:25" s="150" customFormat="1" ht="30.75" hidden="1" customHeight="1">
      <c r="A401" s="1382"/>
      <c r="B401" s="1380"/>
      <c r="C401" s="1248" t="s">
        <v>54</v>
      </c>
      <c r="D401" s="1249" t="s">
        <v>55</v>
      </c>
      <c r="E401" s="1249" t="s">
        <v>56</v>
      </c>
      <c r="F401" s="1249" t="s">
        <v>56</v>
      </c>
      <c r="G401" s="1249" t="s">
        <v>57</v>
      </c>
      <c r="H401" s="1249" t="s">
        <v>56</v>
      </c>
      <c r="I401" s="1249" t="s">
        <v>812</v>
      </c>
      <c r="J401" s="1245" t="s">
        <v>117</v>
      </c>
      <c r="K401" s="1238" t="s">
        <v>103</v>
      </c>
      <c r="L401" s="1238" t="s">
        <v>12</v>
      </c>
      <c r="M401" s="1238" t="s">
        <v>13</v>
      </c>
      <c r="N401" s="1238" t="s">
        <v>1274</v>
      </c>
      <c r="O401" s="1238" t="s">
        <v>43</v>
      </c>
      <c r="P401" s="1007">
        <v>0</v>
      </c>
      <c r="Q401" s="1007"/>
      <c r="R401" s="958"/>
      <c r="S401" s="959"/>
      <c r="T401" s="148"/>
      <c r="U401" s="149"/>
      <c r="V401" s="148"/>
      <c r="W401" s="149"/>
      <c r="X401" s="148"/>
      <c r="Y401" s="149"/>
    </row>
    <row r="402" spans="1:25" s="150" customFormat="1" ht="30.75" hidden="1" customHeight="1">
      <c r="A402" s="1382"/>
      <c r="B402" s="1380"/>
      <c r="C402" s="1248" t="s">
        <v>54</v>
      </c>
      <c r="D402" s="1249" t="s">
        <v>55</v>
      </c>
      <c r="E402" s="1249" t="s">
        <v>56</v>
      </c>
      <c r="F402" s="1249" t="s">
        <v>56</v>
      </c>
      <c r="G402" s="1249" t="s">
        <v>57</v>
      </c>
      <c r="H402" s="1249" t="s">
        <v>56</v>
      </c>
      <c r="I402" s="1249" t="s">
        <v>812</v>
      </c>
      <c r="J402" s="1245" t="s">
        <v>117</v>
      </c>
      <c r="K402" s="1238" t="s">
        <v>103</v>
      </c>
      <c r="L402" s="1238" t="s">
        <v>12</v>
      </c>
      <c r="M402" s="1238" t="s">
        <v>13</v>
      </c>
      <c r="N402" s="1238" t="s">
        <v>1275</v>
      </c>
      <c r="O402" s="1238" t="s">
        <v>43</v>
      </c>
      <c r="P402" s="1007">
        <v>0</v>
      </c>
      <c r="Q402" s="1007"/>
      <c r="R402" s="958"/>
      <c r="S402" s="959"/>
      <c r="T402" s="148"/>
      <c r="U402" s="149"/>
      <c r="V402" s="148"/>
      <c r="W402" s="149"/>
      <c r="X402" s="148"/>
      <c r="Y402" s="149"/>
    </row>
    <row r="403" spans="1:25" s="150" customFormat="1" ht="30.75" hidden="1" customHeight="1">
      <c r="A403" s="1382"/>
      <c r="B403" s="1380"/>
      <c r="C403" s="1248" t="s">
        <v>54</v>
      </c>
      <c r="D403" s="1249" t="s">
        <v>55</v>
      </c>
      <c r="E403" s="1249" t="s">
        <v>56</v>
      </c>
      <c r="F403" s="1249" t="s">
        <v>56</v>
      </c>
      <c r="G403" s="1249" t="s">
        <v>57</v>
      </c>
      <c r="H403" s="1249" t="s">
        <v>56</v>
      </c>
      <c r="I403" s="1249" t="s">
        <v>812</v>
      </c>
      <c r="J403" s="1245" t="s">
        <v>117</v>
      </c>
      <c r="K403" s="1238" t="s">
        <v>103</v>
      </c>
      <c r="L403" s="1238" t="s">
        <v>12</v>
      </c>
      <c r="M403" s="1238" t="s">
        <v>13</v>
      </c>
      <c r="N403" s="1238" t="s">
        <v>1276</v>
      </c>
      <c r="O403" s="1238" t="s">
        <v>43</v>
      </c>
      <c r="P403" s="1007">
        <v>0</v>
      </c>
      <c r="Q403" s="1007"/>
      <c r="R403" s="958"/>
      <c r="S403" s="959"/>
      <c r="T403" s="148"/>
      <c r="U403" s="149"/>
      <c r="V403" s="148"/>
      <c r="W403" s="149"/>
      <c r="X403" s="148"/>
      <c r="Y403" s="149"/>
    </row>
    <row r="404" spans="1:25" s="150" customFormat="1" ht="30.75" hidden="1" customHeight="1">
      <c r="A404" s="1382"/>
      <c r="B404" s="1380"/>
      <c r="C404" s="1248" t="s">
        <v>54</v>
      </c>
      <c r="D404" s="1249" t="s">
        <v>55</v>
      </c>
      <c r="E404" s="1249" t="s">
        <v>56</v>
      </c>
      <c r="F404" s="1249" t="s">
        <v>56</v>
      </c>
      <c r="G404" s="1249" t="s">
        <v>57</v>
      </c>
      <c r="H404" s="1249" t="s">
        <v>56</v>
      </c>
      <c r="I404" s="1249" t="s">
        <v>812</v>
      </c>
      <c r="J404" s="1245" t="s">
        <v>117</v>
      </c>
      <c r="K404" s="1238" t="s">
        <v>103</v>
      </c>
      <c r="L404" s="1238" t="s">
        <v>12</v>
      </c>
      <c r="M404" s="1238" t="s">
        <v>13</v>
      </c>
      <c r="N404" s="1238" t="s">
        <v>1277</v>
      </c>
      <c r="O404" s="1238" t="s">
        <v>43</v>
      </c>
      <c r="P404" s="1007">
        <v>0</v>
      </c>
      <c r="Q404" s="1007"/>
      <c r="R404" s="958"/>
      <c r="S404" s="959"/>
      <c r="T404" s="148"/>
      <c r="U404" s="149"/>
      <c r="V404" s="148"/>
      <c r="W404" s="149"/>
      <c r="X404" s="148"/>
      <c r="Y404" s="149"/>
    </row>
    <row r="405" spans="1:25" s="150" customFormat="1" ht="30.75" hidden="1" customHeight="1">
      <c r="A405" s="1382"/>
      <c r="B405" s="1380"/>
      <c r="C405" s="1239" t="s">
        <v>54</v>
      </c>
      <c r="D405" s="1240" t="s">
        <v>55</v>
      </c>
      <c r="E405" s="1240" t="s">
        <v>56</v>
      </c>
      <c r="F405" s="1240" t="s">
        <v>56</v>
      </c>
      <c r="G405" s="1240" t="s">
        <v>57</v>
      </c>
      <c r="H405" s="1240" t="s">
        <v>56</v>
      </c>
      <c r="I405" s="1240" t="s">
        <v>812</v>
      </c>
      <c r="J405" s="1241" t="s">
        <v>117</v>
      </c>
      <c r="K405" s="1242" t="s">
        <v>103</v>
      </c>
      <c r="L405" s="1242" t="s">
        <v>12</v>
      </c>
      <c r="M405" s="1242" t="s">
        <v>13</v>
      </c>
      <c r="N405" s="1242" t="s">
        <v>1300</v>
      </c>
      <c r="O405" s="1242" t="s">
        <v>43</v>
      </c>
      <c r="P405" s="1007">
        <v>0</v>
      </c>
      <c r="Q405" s="1007"/>
      <c r="R405" s="958"/>
      <c r="S405" s="959"/>
      <c r="T405" s="148"/>
      <c r="U405" s="149"/>
      <c r="V405" s="148"/>
      <c r="W405" s="149"/>
      <c r="X405" s="148"/>
      <c r="Y405" s="149"/>
    </row>
    <row r="406" spans="1:25" s="150" customFormat="1" ht="30.75" hidden="1" customHeight="1">
      <c r="A406" s="1382"/>
      <c r="B406" s="1380"/>
      <c r="C406" s="1270" t="s">
        <v>54</v>
      </c>
      <c r="D406" s="1271" t="s">
        <v>55</v>
      </c>
      <c r="E406" s="1271" t="s">
        <v>56</v>
      </c>
      <c r="F406" s="1271" t="s">
        <v>56</v>
      </c>
      <c r="G406" s="1271" t="s">
        <v>57</v>
      </c>
      <c r="H406" s="1271" t="s">
        <v>56</v>
      </c>
      <c r="I406" s="1271" t="s">
        <v>812</v>
      </c>
      <c r="J406" s="1267" t="s">
        <v>117</v>
      </c>
      <c r="K406" s="1268" t="s">
        <v>103</v>
      </c>
      <c r="L406" s="1268" t="s">
        <v>12</v>
      </c>
      <c r="M406" s="1268" t="s">
        <v>13</v>
      </c>
      <c r="N406" s="1268" t="s">
        <v>1305</v>
      </c>
      <c r="O406" s="1268" t="s">
        <v>43</v>
      </c>
      <c r="P406" s="1269">
        <v>0</v>
      </c>
      <c r="Q406" s="1007"/>
      <c r="R406" s="958"/>
      <c r="S406" s="959"/>
      <c r="T406" s="148"/>
      <c r="U406" s="149"/>
      <c r="V406" s="148"/>
      <c r="W406" s="149"/>
      <c r="X406" s="148"/>
      <c r="Y406" s="149"/>
    </row>
    <row r="407" spans="1:25" s="150" customFormat="1" ht="30.75" hidden="1" customHeight="1">
      <c r="A407" s="1382"/>
      <c r="B407" s="1380"/>
      <c r="C407" s="1270" t="s">
        <v>54</v>
      </c>
      <c r="D407" s="1271" t="s">
        <v>55</v>
      </c>
      <c r="E407" s="1271" t="s">
        <v>56</v>
      </c>
      <c r="F407" s="1271" t="s">
        <v>56</v>
      </c>
      <c r="G407" s="1271" t="s">
        <v>57</v>
      </c>
      <c r="H407" s="1271" t="s">
        <v>56</v>
      </c>
      <c r="I407" s="1271" t="s">
        <v>812</v>
      </c>
      <c r="J407" s="1267" t="s">
        <v>117</v>
      </c>
      <c r="K407" s="1268" t="s">
        <v>103</v>
      </c>
      <c r="L407" s="1268" t="s">
        <v>12</v>
      </c>
      <c r="M407" s="1268" t="s">
        <v>13</v>
      </c>
      <c r="N407" s="1268" t="s">
        <v>1307</v>
      </c>
      <c r="O407" s="1268" t="s">
        <v>43</v>
      </c>
      <c r="P407" s="1269">
        <v>0</v>
      </c>
      <c r="Q407" s="1007"/>
      <c r="R407" s="958"/>
      <c r="S407" s="959"/>
      <c r="T407" s="148"/>
      <c r="U407" s="149"/>
      <c r="V407" s="148"/>
      <c r="W407" s="149"/>
      <c r="X407" s="148"/>
      <c r="Y407" s="149"/>
    </row>
    <row r="408" spans="1:25" s="317" customFormat="1" ht="30.75" hidden="1" customHeight="1">
      <c r="A408" s="1382"/>
      <c r="B408" s="1380"/>
      <c r="C408" s="1270" t="s">
        <v>54</v>
      </c>
      <c r="D408" s="1271" t="s">
        <v>55</v>
      </c>
      <c r="E408" s="1271" t="s">
        <v>56</v>
      </c>
      <c r="F408" s="1271" t="s">
        <v>56</v>
      </c>
      <c r="G408" s="1271" t="s">
        <v>57</v>
      </c>
      <c r="H408" s="1271" t="s">
        <v>56</v>
      </c>
      <c r="I408" s="1271" t="s">
        <v>812</v>
      </c>
      <c r="J408" s="1267" t="s">
        <v>117</v>
      </c>
      <c r="K408" s="1268" t="s">
        <v>103</v>
      </c>
      <c r="L408" s="1268" t="s">
        <v>12</v>
      </c>
      <c r="M408" s="1268" t="s">
        <v>13</v>
      </c>
      <c r="N408" s="1268" t="s">
        <v>1309</v>
      </c>
      <c r="O408" s="1268" t="s">
        <v>43</v>
      </c>
      <c r="P408" s="1269">
        <v>0</v>
      </c>
      <c r="Q408" s="1007"/>
      <c r="R408" s="1007"/>
      <c r="S408" s="959"/>
      <c r="T408" s="423"/>
      <c r="U408" s="149"/>
      <c r="V408" s="423"/>
      <c r="W408" s="149"/>
      <c r="X408" s="423"/>
      <c r="Y408" s="149"/>
    </row>
    <row r="409" spans="1:25" s="317" customFormat="1" ht="30.75" hidden="1" customHeight="1">
      <c r="A409" s="1382"/>
      <c r="B409" s="1380"/>
      <c r="C409" s="1270" t="s">
        <v>54</v>
      </c>
      <c r="D409" s="1271" t="s">
        <v>55</v>
      </c>
      <c r="E409" s="1271" t="s">
        <v>56</v>
      </c>
      <c r="F409" s="1271" t="s">
        <v>56</v>
      </c>
      <c r="G409" s="1271" t="s">
        <v>57</v>
      </c>
      <c r="H409" s="1271" t="s">
        <v>56</v>
      </c>
      <c r="I409" s="1271" t="s">
        <v>812</v>
      </c>
      <c r="J409" s="1267" t="s">
        <v>117</v>
      </c>
      <c r="K409" s="1268" t="s">
        <v>103</v>
      </c>
      <c r="L409" s="1268" t="s">
        <v>12</v>
      </c>
      <c r="M409" s="1268" t="s">
        <v>13</v>
      </c>
      <c r="N409" s="1268" t="s">
        <v>1311</v>
      </c>
      <c r="O409" s="1268" t="s">
        <v>43</v>
      </c>
      <c r="P409" s="1269">
        <v>0</v>
      </c>
      <c r="Q409" s="1007"/>
      <c r="R409" s="1007"/>
      <c r="S409" s="959"/>
      <c r="T409" s="423"/>
      <c r="U409" s="149"/>
      <c r="V409" s="423"/>
      <c r="W409" s="149"/>
      <c r="X409" s="423"/>
      <c r="Y409" s="149"/>
    </row>
    <row r="410" spans="1:25" s="317" customFormat="1" ht="30.75" customHeight="1">
      <c r="A410" s="1382"/>
      <c r="B410" s="1380"/>
      <c r="C410" s="1270" t="s">
        <v>54</v>
      </c>
      <c r="D410" s="1271" t="s">
        <v>55</v>
      </c>
      <c r="E410" s="1271" t="s">
        <v>56</v>
      </c>
      <c r="F410" s="1271" t="s">
        <v>56</v>
      </c>
      <c r="G410" s="1271" t="s">
        <v>57</v>
      </c>
      <c r="H410" s="1271" t="s">
        <v>56</v>
      </c>
      <c r="I410" s="1271" t="s">
        <v>812</v>
      </c>
      <c r="J410" s="1267" t="s">
        <v>117</v>
      </c>
      <c r="K410" s="1268" t="s">
        <v>103</v>
      </c>
      <c r="L410" s="1268" t="s">
        <v>12</v>
      </c>
      <c r="M410" s="1268" t="s">
        <v>13</v>
      </c>
      <c r="N410" s="1268" t="s">
        <v>1313</v>
      </c>
      <c r="O410" s="1268" t="s">
        <v>43</v>
      </c>
      <c r="P410" s="1269">
        <f>'225 (2022)003.01.0072'!D39</f>
        <v>582000</v>
      </c>
      <c r="Q410" s="1007"/>
      <c r="R410" s="1007"/>
      <c r="S410" s="959"/>
      <c r="T410" s="423"/>
      <c r="U410" s="149"/>
      <c r="V410" s="423"/>
      <c r="W410" s="149"/>
      <c r="X410" s="423"/>
      <c r="Y410" s="149"/>
    </row>
    <row r="411" spans="1:25" s="317" customFormat="1" ht="30.75" hidden="1" customHeight="1">
      <c r="A411" s="1382"/>
      <c r="B411" s="1380"/>
      <c r="C411" s="1270" t="s">
        <v>54</v>
      </c>
      <c r="D411" s="1271" t="s">
        <v>55</v>
      </c>
      <c r="E411" s="1271" t="s">
        <v>56</v>
      </c>
      <c r="F411" s="1271" t="s">
        <v>56</v>
      </c>
      <c r="G411" s="1271" t="s">
        <v>57</v>
      </c>
      <c r="H411" s="1271" t="s">
        <v>56</v>
      </c>
      <c r="I411" s="1271" t="s">
        <v>812</v>
      </c>
      <c r="J411" s="1267" t="s">
        <v>117</v>
      </c>
      <c r="K411" s="1268" t="s">
        <v>103</v>
      </c>
      <c r="L411" s="1268" t="s">
        <v>12</v>
      </c>
      <c r="M411" s="1268" t="s">
        <v>13</v>
      </c>
      <c r="N411" s="1268" t="s">
        <v>1315</v>
      </c>
      <c r="O411" s="1268" t="s">
        <v>43</v>
      </c>
      <c r="P411" s="1269">
        <v>0</v>
      </c>
      <c r="Q411" s="1007"/>
      <c r="R411" s="1007"/>
      <c r="S411" s="959"/>
      <c r="T411" s="423"/>
      <c r="U411" s="149"/>
      <c r="V411" s="423"/>
      <c r="W411" s="149"/>
      <c r="X411" s="423"/>
      <c r="Y411" s="149"/>
    </row>
    <row r="412" spans="1:25" s="317" customFormat="1" ht="30.75" hidden="1" customHeight="1">
      <c r="A412" s="1382"/>
      <c r="B412" s="1380"/>
      <c r="C412" s="1270" t="s">
        <v>54</v>
      </c>
      <c r="D412" s="1271" t="s">
        <v>55</v>
      </c>
      <c r="E412" s="1271" t="s">
        <v>56</v>
      </c>
      <c r="F412" s="1271" t="s">
        <v>56</v>
      </c>
      <c r="G412" s="1271" t="s">
        <v>57</v>
      </c>
      <c r="H412" s="1271" t="s">
        <v>56</v>
      </c>
      <c r="I412" s="1271" t="s">
        <v>812</v>
      </c>
      <c r="J412" s="1267" t="s">
        <v>117</v>
      </c>
      <c r="K412" s="1268" t="s">
        <v>103</v>
      </c>
      <c r="L412" s="1268" t="s">
        <v>12</v>
      </c>
      <c r="M412" s="1268" t="s">
        <v>13</v>
      </c>
      <c r="N412" s="1268" t="s">
        <v>1317</v>
      </c>
      <c r="O412" s="1268" t="s">
        <v>43</v>
      </c>
      <c r="P412" s="1269">
        <v>0</v>
      </c>
      <c r="Q412" s="1007"/>
      <c r="R412" s="1007"/>
      <c r="S412" s="959"/>
      <c r="T412" s="423"/>
      <c r="U412" s="149"/>
      <c r="V412" s="423"/>
      <c r="W412" s="149"/>
      <c r="X412" s="423"/>
      <c r="Y412" s="149"/>
    </row>
    <row r="413" spans="1:25" s="317" customFormat="1" ht="30.75" hidden="1" customHeight="1">
      <c r="A413" s="1382"/>
      <c r="B413" s="1380"/>
      <c r="C413" s="1270" t="s">
        <v>54</v>
      </c>
      <c r="D413" s="1271" t="s">
        <v>55</v>
      </c>
      <c r="E413" s="1271" t="s">
        <v>56</v>
      </c>
      <c r="F413" s="1271" t="s">
        <v>56</v>
      </c>
      <c r="G413" s="1271" t="s">
        <v>57</v>
      </c>
      <c r="H413" s="1271" t="s">
        <v>56</v>
      </c>
      <c r="I413" s="1271" t="s">
        <v>812</v>
      </c>
      <c r="J413" s="1267" t="s">
        <v>117</v>
      </c>
      <c r="K413" s="1268" t="s">
        <v>103</v>
      </c>
      <c r="L413" s="1268" t="s">
        <v>12</v>
      </c>
      <c r="M413" s="1268" t="s">
        <v>13</v>
      </c>
      <c r="N413" s="1268" t="s">
        <v>1319</v>
      </c>
      <c r="O413" s="1268" t="s">
        <v>43</v>
      </c>
      <c r="P413" s="1269">
        <v>0</v>
      </c>
      <c r="Q413" s="1007"/>
      <c r="R413" s="1007"/>
      <c r="S413" s="959"/>
      <c r="T413" s="423"/>
      <c r="U413" s="149"/>
      <c r="V413" s="423"/>
      <c r="W413" s="149"/>
      <c r="X413" s="423"/>
      <c r="Y413" s="149"/>
    </row>
    <row r="414" spans="1:25" s="317" customFormat="1" ht="30.75" hidden="1" customHeight="1">
      <c r="A414" s="1382"/>
      <c r="B414" s="1380"/>
      <c r="C414" s="1270" t="s">
        <v>54</v>
      </c>
      <c r="D414" s="1271" t="s">
        <v>55</v>
      </c>
      <c r="E414" s="1271" t="s">
        <v>56</v>
      </c>
      <c r="F414" s="1271" t="s">
        <v>56</v>
      </c>
      <c r="G414" s="1271" t="s">
        <v>57</v>
      </c>
      <c r="H414" s="1271" t="s">
        <v>56</v>
      </c>
      <c r="I414" s="1271" t="s">
        <v>812</v>
      </c>
      <c r="J414" s="1267" t="s">
        <v>117</v>
      </c>
      <c r="K414" s="1268" t="s">
        <v>103</v>
      </c>
      <c r="L414" s="1268" t="s">
        <v>12</v>
      </c>
      <c r="M414" s="1268" t="s">
        <v>13</v>
      </c>
      <c r="N414" s="1268" t="s">
        <v>1321</v>
      </c>
      <c r="O414" s="1268" t="s">
        <v>43</v>
      </c>
      <c r="P414" s="1269">
        <v>0</v>
      </c>
      <c r="Q414" s="1007"/>
      <c r="R414" s="1007"/>
      <c r="S414" s="959"/>
      <c r="T414" s="423"/>
      <c r="U414" s="149"/>
      <c r="V414" s="423"/>
      <c r="W414" s="149"/>
      <c r="X414" s="423"/>
      <c r="Y414" s="149"/>
    </row>
    <row r="415" spans="1:25" s="150" customFormat="1" ht="30.75" hidden="1" customHeight="1">
      <c r="A415" s="1375"/>
      <c r="B415" s="1372"/>
      <c r="C415" s="1229" t="s">
        <v>54</v>
      </c>
      <c r="D415" s="1230" t="s">
        <v>55</v>
      </c>
      <c r="E415" s="1230" t="s">
        <v>56</v>
      </c>
      <c r="F415" s="1230" t="s">
        <v>56</v>
      </c>
      <c r="G415" s="1230" t="s">
        <v>57</v>
      </c>
      <c r="H415" s="1230" t="s">
        <v>56</v>
      </c>
      <c r="I415" s="1230" t="s">
        <v>793</v>
      </c>
      <c r="J415" s="1231" t="s">
        <v>117</v>
      </c>
      <c r="K415" s="1238" t="s">
        <v>103</v>
      </c>
      <c r="L415" s="1238" t="s">
        <v>12</v>
      </c>
      <c r="M415" s="1238" t="s">
        <v>13</v>
      </c>
      <c r="N415" s="1238" t="s">
        <v>42</v>
      </c>
      <c r="O415" s="1238" t="s">
        <v>40</v>
      </c>
      <c r="P415" s="1007">
        <f>'225 (2022)005.00.0000 ЗСК'!D82</f>
        <v>0</v>
      </c>
      <c r="Q415" s="1007"/>
      <c r="R415" s="958"/>
      <c r="S415" s="959" t="s">
        <v>10</v>
      </c>
      <c r="T415" s="148"/>
      <c r="U415" s="149"/>
      <c r="V415" s="148"/>
      <c r="W415" s="149"/>
      <c r="X415" s="148"/>
      <c r="Y415" s="149"/>
    </row>
    <row r="416" spans="1:25" s="150" customFormat="1" ht="30.75" hidden="1" customHeight="1">
      <c r="A416" s="1375"/>
      <c r="B416" s="1372"/>
      <c r="C416" s="954" t="s">
        <v>54</v>
      </c>
      <c r="D416" s="955" t="s">
        <v>55</v>
      </c>
      <c r="E416" s="955" t="s">
        <v>56</v>
      </c>
      <c r="F416" s="955" t="s">
        <v>56</v>
      </c>
      <c r="G416" s="955" t="s">
        <v>57</v>
      </c>
      <c r="H416" s="955" t="s">
        <v>56</v>
      </c>
      <c r="I416" s="955" t="s">
        <v>128</v>
      </c>
      <c r="J416" s="956" t="s">
        <v>117</v>
      </c>
      <c r="K416" s="957" t="s">
        <v>103</v>
      </c>
      <c r="L416" s="957" t="s">
        <v>12</v>
      </c>
      <c r="M416" s="957" t="s">
        <v>13</v>
      </c>
      <c r="N416" s="957" t="s">
        <v>1109</v>
      </c>
      <c r="O416" s="957" t="s">
        <v>43</v>
      </c>
      <c r="P416" s="958">
        <v>0</v>
      </c>
      <c r="Q416" s="958"/>
      <c r="R416" s="958"/>
      <c r="S416" s="959" t="s">
        <v>10</v>
      </c>
      <c r="T416" s="148"/>
      <c r="U416" s="149"/>
      <c r="V416" s="148"/>
      <c r="W416" s="149"/>
      <c r="X416" s="148"/>
      <c r="Y416" s="149"/>
    </row>
    <row r="417" spans="1:25" s="150" customFormat="1" ht="30.75" hidden="1" customHeight="1">
      <c r="A417" s="1375"/>
      <c r="B417" s="1372"/>
      <c r="C417" s="954" t="s">
        <v>54</v>
      </c>
      <c r="D417" s="955" t="s">
        <v>55</v>
      </c>
      <c r="E417" s="955" t="s">
        <v>56</v>
      </c>
      <c r="F417" s="955"/>
      <c r="G417" s="955"/>
      <c r="H417" s="955"/>
      <c r="I417" s="955"/>
      <c r="J417" s="956" t="s">
        <v>117</v>
      </c>
      <c r="K417" s="957" t="s">
        <v>103</v>
      </c>
      <c r="L417" s="957" t="s">
        <v>12</v>
      </c>
      <c r="M417" s="957" t="s">
        <v>13</v>
      </c>
      <c r="N417" s="957" t="s">
        <v>622</v>
      </c>
      <c r="O417" s="957" t="s">
        <v>43</v>
      </c>
      <c r="P417" s="958">
        <v>0</v>
      </c>
      <c r="Q417" s="958"/>
      <c r="R417" s="958"/>
      <c r="S417" s="959" t="s">
        <v>10</v>
      </c>
      <c r="T417" s="148"/>
      <c r="U417" s="149"/>
      <c r="V417" s="148"/>
      <c r="W417" s="149"/>
      <c r="X417" s="148"/>
      <c r="Y417" s="149"/>
    </row>
    <row r="418" spans="1:25" s="150" customFormat="1" ht="30.75" hidden="1" customHeight="1">
      <c r="A418" s="1375"/>
      <c r="B418" s="1372"/>
      <c r="C418" s="1178" t="s">
        <v>54</v>
      </c>
      <c r="D418" s="1179" t="s">
        <v>55</v>
      </c>
      <c r="E418" s="1179" t="s">
        <v>56</v>
      </c>
      <c r="F418" s="1179" t="s">
        <v>806</v>
      </c>
      <c r="G418" s="1179" t="s">
        <v>62</v>
      </c>
      <c r="H418" s="1179" t="s">
        <v>63</v>
      </c>
      <c r="I418" s="1179" t="s">
        <v>1263</v>
      </c>
      <c r="J418" s="1180" t="s">
        <v>117</v>
      </c>
      <c r="K418" s="1176" t="s">
        <v>103</v>
      </c>
      <c r="L418" s="1176" t="s">
        <v>12</v>
      </c>
      <c r="M418" s="1176" t="s">
        <v>13</v>
      </c>
      <c r="N418" s="1176" t="s">
        <v>147</v>
      </c>
      <c r="O418" s="1176" t="s">
        <v>43</v>
      </c>
      <c r="P418" s="958">
        <v>0</v>
      </c>
      <c r="Q418" s="958"/>
      <c r="R418" s="958"/>
      <c r="S418" s="959" t="s">
        <v>10</v>
      </c>
      <c r="T418" s="148"/>
      <c r="U418" s="149"/>
      <c r="V418" s="148"/>
      <c r="W418" s="149"/>
      <c r="X418" s="148"/>
      <c r="Y418" s="149"/>
    </row>
    <row r="419" spans="1:25" s="150" customFormat="1" ht="30.75" hidden="1" customHeight="1">
      <c r="A419" s="1375"/>
      <c r="B419" s="1372"/>
      <c r="C419" s="954" t="s">
        <v>54</v>
      </c>
      <c r="D419" s="955" t="s">
        <v>55</v>
      </c>
      <c r="E419" s="955" t="s">
        <v>56</v>
      </c>
      <c r="F419" s="955" t="s">
        <v>806</v>
      </c>
      <c r="G419" s="955" t="s">
        <v>62</v>
      </c>
      <c r="H419" s="955" t="s">
        <v>63</v>
      </c>
      <c r="I419" s="955" t="s">
        <v>805</v>
      </c>
      <c r="J419" s="956" t="s">
        <v>117</v>
      </c>
      <c r="K419" s="957" t="s">
        <v>103</v>
      </c>
      <c r="L419" s="957" t="s">
        <v>12</v>
      </c>
      <c r="M419" s="957" t="s">
        <v>13</v>
      </c>
      <c r="N419" s="957" t="s">
        <v>147</v>
      </c>
      <c r="O419" s="957" t="s">
        <v>43</v>
      </c>
      <c r="P419" s="958">
        <f>'225 (2022)060.00.0004'!D82</f>
        <v>0</v>
      </c>
      <c r="Q419" s="958"/>
      <c r="R419" s="958"/>
      <c r="S419" s="959" t="s">
        <v>10</v>
      </c>
      <c r="T419" s="148"/>
      <c r="U419" s="149"/>
      <c r="V419" s="148"/>
      <c r="W419" s="149"/>
      <c r="X419" s="148"/>
      <c r="Y419" s="149"/>
    </row>
    <row r="420" spans="1:25" s="150" customFormat="1" ht="30.75" hidden="1" customHeight="1">
      <c r="A420" s="1375"/>
      <c r="B420" s="1372"/>
      <c r="C420" s="954" t="s">
        <v>54</v>
      </c>
      <c r="D420" s="955" t="s">
        <v>55</v>
      </c>
      <c r="E420" s="955" t="s">
        <v>56</v>
      </c>
      <c r="F420" s="955"/>
      <c r="G420" s="955"/>
      <c r="H420" s="955"/>
      <c r="I420" s="955"/>
      <c r="J420" s="956" t="s">
        <v>117</v>
      </c>
      <c r="K420" s="957" t="s">
        <v>103</v>
      </c>
      <c r="L420" s="957" t="s">
        <v>12</v>
      </c>
      <c r="M420" s="957" t="s">
        <v>13</v>
      </c>
      <c r="N420" s="957" t="s">
        <v>710</v>
      </c>
      <c r="O420" s="957" t="s">
        <v>40</v>
      </c>
      <c r="P420" s="958">
        <v>0</v>
      </c>
      <c r="Q420" s="958"/>
      <c r="R420" s="958"/>
      <c r="S420" s="959" t="s">
        <v>10</v>
      </c>
      <c r="T420" s="148"/>
      <c r="U420" s="149"/>
      <c r="V420" s="148"/>
      <c r="W420" s="149"/>
      <c r="X420" s="148"/>
      <c r="Y420" s="149"/>
    </row>
    <row r="421" spans="1:25" s="150" customFormat="1" ht="30.75" hidden="1" customHeight="1">
      <c r="A421" s="1375"/>
      <c r="B421" s="1372"/>
      <c r="C421" s="954" t="s">
        <v>54</v>
      </c>
      <c r="D421" s="955" t="s">
        <v>55</v>
      </c>
      <c r="E421" s="955" t="s">
        <v>56</v>
      </c>
      <c r="F421" s="955"/>
      <c r="G421" s="955"/>
      <c r="H421" s="955"/>
      <c r="I421" s="955"/>
      <c r="J421" s="956" t="s">
        <v>117</v>
      </c>
      <c r="K421" s="957" t="s">
        <v>103</v>
      </c>
      <c r="L421" s="957" t="s">
        <v>12</v>
      </c>
      <c r="M421" s="957" t="s">
        <v>13</v>
      </c>
      <c r="N421" s="957" t="s">
        <v>710</v>
      </c>
      <c r="O421" s="957" t="s">
        <v>40</v>
      </c>
      <c r="P421" s="958">
        <v>0</v>
      </c>
      <c r="Q421" s="958"/>
      <c r="R421" s="958"/>
      <c r="S421" s="959" t="s">
        <v>10</v>
      </c>
      <c r="T421" s="148"/>
      <c r="U421" s="149"/>
      <c r="V421" s="148"/>
      <c r="W421" s="149"/>
      <c r="X421" s="148"/>
      <c r="Y421" s="149"/>
    </row>
    <row r="422" spans="1:25" s="150" customFormat="1" ht="30.75" hidden="1" customHeight="1">
      <c r="A422" s="1375"/>
      <c r="B422" s="1372"/>
      <c r="C422" s="954" t="s">
        <v>54</v>
      </c>
      <c r="D422" s="955" t="s">
        <v>55</v>
      </c>
      <c r="E422" s="955" t="s">
        <v>56</v>
      </c>
      <c r="F422" s="955" t="s">
        <v>806</v>
      </c>
      <c r="G422" s="955" t="s">
        <v>62</v>
      </c>
      <c r="H422" s="955" t="s">
        <v>63</v>
      </c>
      <c r="I422" s="955" t="s">
        <v>805</v>
      </c>
      <c r="J422" s="956" t="s">
        <v>117</v>
      </c>
      <c r="K422" s="957" t="s">
        <v>103</v>
      </c>
      <c r="L422" s="957" t="s">
        <v>12</v>
      </c>
      <c r="M422" s="957" t="s">
        <v>13</v>
      </c>
      <c r="N422" s="957" t="s">
        <v>711</v>
      </c>
      <c r="O422" s="957" t="s">
        <v>40</v>
      </c>
      <c r="P422" s="958">
        <f>'225 (2022)500.03.0002'!D82</f>
        <v>0</v>
      </c>
      <c r="Q422" s="958"/>
      <c r="R422" s="958"/>
      <c r="S422" s="959" t="s">
        <v>10</v>
      </c>
      <c r="T422" s="148"/>
      <c r="U422" s="149"/>
      <c r="V422" s="148"/>
      <c r="W422" s="149"/>
      <c r="X422" s="148"/>
      <c r="Y422" s="149"/>
    </row>
    <row r="423" spans="1:25" s="150" customFormat="1" ht="30.75" hidden="1" customHeight="1">
      <c r="A423" s="1375"/>
      <c r="B423" s="1372"/>
      <c r="C423" s="954" t="s">
        <v>54</v>
      </c>
      <c r="D423" s="955" t="s">
        <v>55</v>
      </c>
      <c r="E423" s="955" t="s">
        <v>56</v>
      </c>
      <c r="F423" s="955"/>
      <c r="G423" s="955"/>
      <c r="H423" s="955"/>
      <c r="I423" s="955"/>
      <c r="J423" s="956" t="s">
        <v>117</v>
      </c>
      <c r="K423" s="957" t="s">
        <v>103</v>
      </c>
      <c r="L423" s="957" t="s">
        <v>12</v>
      </c>
      <c r="M423" s="957" t="s">
        <v>13</v>
      </c>
      <c r="N423" s="957" t="s">
        <v>656</v>
      </c>
      <c r="O423" s="957" t="s">
        <v>40</v>
      </c>
      <c r="P423" s="958">
        <v>0</v>
      </c>
      <c r="Q423" s="958"/>
      <c r="R423" s="958"/>
      <c r="S423" s="959" t="s">
        <v>10</v>
      </c>
      <c r="T423" s="148"/>
      <c r="U423" s="149"/>
      <c r="V423" s="148"/>
      <c r="W423" s="149"/>
      <c r="X423" s="148"/>
      <c r="Y423" s="149"/>
    </row>
    <row r="424" spans="1:25" s="150" customFormat="1" ht="30.75" hidden="1" customHeight="1">
      <c r="A424" s="1375"/>
      <c r="B424" s="1372"/>
      <c r="C424" s="954" t="s">
        <v>54</v>
      </c>
      <c r="D424" s="955" t="s">
        <v>55</v>
      </c>
      <c r="E424" s="955" t="s">
        <v>56</v>
      </c>
      <c r="F424" s="955"/>
      <c r="G424" s="955"/>
      <c r="H424" s="955"/>
      <c r="I424" s="955"/>
      <c r="J424" s="956" t="s">
        <v>117</v>
      </c>
      <c r="K424" s="957" t="s">
        <v>103</v>
      </c>
      <c r="L424" s="957" t="s">
        <v>12</v>
      </c>
      <c r="M424" s="957" t="s">
        <v>13</v>
      </c>
      <c r="N424" s="957" t="s">
        <v>656</v>
      </c>
      <c r="O424" s="957" t="s">
        <v>40</v>
      </c>
      <c r="P424" s="958">
        <v>0</v>
      </c>
      <c r="Q424" s="958"/>
      <c r="R424" s="958"/>
      <c r="S424" s="959" t="s">
        <v>10</v>
      </c>
      <c r="T424" s="148"/>
      <c r="U424" s="149"/>
      <c r="V424" s="148"/>
      <c r="W424" s="149"/>
      <c r="X424" s="148"/>
      <c r="Y424" s="149"/>
    </row>
    <row r="425" spans="1:25" s="150" customFormat="1" ht="41.25" hidden="1" customHeight="1">
      <c r="A425" s="1376" t="s">
        <v>72</v>
      </c>
      <c r="B425" s="1371">
        <v>2632</v>
      </c>
      <c r="C425" s="954" t="s">
        <v>54</v>
      </c>
      <c r="D425" s="955" t="s">
        <v>55</v>
      </c>
      <c r="E425" s="955" t="s">
        <v>56</v>
      </c>
      <c r="F425" s="955" t="s">
        <v>56</v>
      </c>
      <c r="G425" s="955" t="s">
        <v>57</v>
      </c>
      <c r="H425" s="955" t="s">
        <v>56</v>
      </c>
      <c r="I425" s="955" t="s">
        <v>64</v>
      </c>
      <c r="J425" s="956" t="s">
        <v>117</v>
      </c>
      <c r="K425" s="957" t="s">
        <v>73</v>
      </c>
      <c r="L425" s="957" t="s">
        <v>12</v>
      </c>
      <c r="M425" s="957" t="s">
        <v>13</v>
      </c>
      <c r="N425" s="957" t="s">
        <v>10</v>
      </c>
      <c r="O425" s="957" t="s">
        <v>14</v>
      </c>
      <c r="P425" s="958">
        <f>'226 (2022)ВНЕБ, 140Д'!D81+'226 (2022)ВНЕБ, 150Д'!D81+'226 (2022)ВНЕБ, 400Д'!D81</f>
        <v>0</v>
      </c>
      <c r="Q425" s="958">
        <f>'226 (2023)ВНЕБ, 150Д'!D80</f>
        <v>0</v>
      </c>
      <c r="R425" s="958">
        <f>'226 (2024)ВНЕБ, 150Д'!D80</f>
        <v>0</v>
      </c>
      <c r="S425" s="959" t="s">
        <v>10</v>
      </c>
      <c r="T425" s="148"/>
      <c r="U425" s="149"/>
      <c r="V425" s="148"/>
      <c r="W425" s="149"/>
      <c r="X425" s="148"/>
      <c r="Y425" s="149"/>
    </row>
    <row r="426" spans="1:25" s="150" customFormat="1" ht="41.25" hidden="1" customHeight="1">
      <c r="A426" s="1377"/>
      <c r="B426" s="1372"/>
      <c r="C426" s="954" t="s">
        <v>54</v>
      </c>
      <c r="D426" s="955" t="s">
        <v>55</v>
      </c>
      <c r="E426" s="955" t="s">
        <v>56</v>
      </c>
      <c r="F426" s="955" t="s">
        <v>56</v>
      </c>
      <c r="G426" s="955" t="s">
        <v>57</v>
      </c>
      <c r="H426" s="955" t="s">
        <v>56</v>
      </c>
      <c r="I426" s="1011" t="s">
        <v>64</v>
      </c>
      <c r="J426" s="989" t="s">
        <v>117</v>
      </c>
      <c r="K426" s="957" t="s">
        <v>73</v>
      </c>
      <c r="L426" s="990" t="s">
        <v>52</v>
      </c>
      <c r="M426" s="990" t="s">
        <v>13</v>
      </c>
      <c r="N426" s="990" t="s">
        <v>10</v>
      </c>
      <c r="O426" s="990" t="s">
        <v>14</v>
      </c>
      <c r="P426" s="958">
        <f>'226 (2022)ВНЕБ, 140Д'!D152+'226 (2022)ВНЕБ, 150Д'!D152+'226 (2022)ВНЕБ, 400Д'!D152</f>
        <v>0</v>
      </c>
      <c r="Q426" s="958"/>
      <c r="R426" s="958"/>
      <c r="S426" s="959" t="s">
        <v>10</v>
      </c>
      <c r="T426" s="148"/>
      <c r="U426" s="149"/>
      <c r="V426" s="148"/>
      <c r="W426" s="149"/>
      <c r="X426" s="148"/>
      <c r="Y426" s="149"/>
    </row>
    <row r="427" spans="1:25" s="150" customFormat="1" ht="41.25" hidden="1" customHeight="1">
      <c r="A427" s="1377"/>
      <c r="B427" s="1372"/>
      <c r="C427" s="954" t="s">
        <v>54</v>
      </c>
      <c r="D427" s="955" t="s">
        <v>55</v>
      </c>
      <c r="E427" s="955" t="s">
        <v>56</v>
      </c>
      <c r="F427" s="955" t="s">
        <v>56</v>
      </c>
      <c r="G427" s="955" t="s">
        <v>57</v>
      </c>
      <c r="H427" s="955" t="s">
        <v>56</v>
      </c>
      <c r="I427" s="955" t="s">
        <v>64</v>
      </c>
      <c r="J427" s="956" t="s">
        <v>117</v>
      </c>
      <c r="K427" s="957" t="s">
        <v>73</v>
      </c>
      <c r="L427" s="957" t="s">
        <v>12</v>
      </c>
      <c r="M427" s="957" t="s">
        <v>13</v>
      </c>
      <c r="N427" s="957" t="s">
        <v>10</v>
      </c>
      <c r="O427" s="957" t="s">
        <v>654</v>
      </c>
      <c r="P427" s="958">
        <v>0</v>
      </c>
      <c r="Q427" s="958"/>
      <c r="R427" s="958"/>
      <c r="S427" s="959" t="s">
        <v>10</v>
      </c>
      <c r="T427" s="148"/>
      <c r="U427" s="149"/>
      <c r="V427" s="148"/>
      <c r="W427" s="149"/>
      <c r="X427" s="148"/>
      <c r="Y427" s="149"/>
    </row>
    <row r="428" spans="1:25" s="150" customFormat="1" ht="41.25" hidden="1" customHeight="1">
      <c r="A428" s="1377"/>
      <c r="B428" s="1372"/>
      <c r="C428" s="954" t="s">
        <v>54</v>
      </c>
      <c r="D428" s="955" t="s">
        <v>55</v>
      </c>
      <c r="E428" s="955" t="s">
        <v>56</v>
      </c>
      <c r="F428" s="955" t="s">
        <v>56</v>
      </c>
      <c r="G428" s="955" t="s">
        <v>57</v>
      </c>
      <c r="H428" s="955" t="s">
        <v>56</v>
      </c>
      <c r="I428" s="1011" t="s">
        <v>64</v>
      </c>
      <c r="J428" s="989" t="s">
        <v>117</v>
      </c>
      <c r="K428" s="957" t="s">
        <v>73</v>
      </c>
      <c r="L428" s="990" t="s">
        <v>52</v>
      </c>
      <c r="M428" s="957" t="s">
        <v>13</v>
      </c>
      <c r="N428" s="957" t="s">
        <v>10</v>
      </c>
      <c r="O428" s="957" t="s">
        <v>654</v>
      </c>
      <c r="P428" s="958">
        <v>0</v>
      </c>
      <c r="Q428" s="958"/>
      <c r="R428" s="958"/>
      <c r="S428" s="959" t="s">
        <v>10</v>
      </c>
      <c r="T428" s="148"/>
      <c r="U428" s="149"/>
      <c r="V428" s="148"/>
      <c r="W428" s="149"/>
      <c r="X428" s="148"/>
      <c r="Y428" s="149"/>
    </row>
    <row r="429" spans="1:25" s="150" customFormat="1" ht="41.25" hidden="1" customHeight="1">
      <c r="A429" s="1377"/>
      <c r="B429" s="1372"/>
      <c r="C429" s="954" t="s">
        <v>54</v>
      </c>
      <c r="D429" s="955" t="s">
        <v>55</v>
      </c>
      <c r="E429" s="955" t="s">
        <v>56</v>
      </c>
      <c r="F429" s="955" t="s">
        <v>56</v>
      </c>
      <c r="G429" s="955" t="s">
        <v>57</v>
      </c>
      <c r="H429" s="955" t="s">
        <v>56</v>
      </c>
      <c r="I429" s="955" t="s">
        <v>64</v>
      </c>
      <c r="J429" s="956" t="s">
        <v>117</v>
      </c>
      <c r="K429" s="957" t="s">
        <v>73</v>
      </c>
      <c r="L429" s="957" t="s">
        <v>12</v>
      </c>
      <c r="M429" s="957" t="s">
        <v>13</v>
      </c>
      <c r="N429" s="957" t="s">
        <v>10</v>
      </c>
      <c r="O429" s="957" t="s">
        <v>655</v>
      </c>
      <c r="P429" s="958">
        <v>0</v>
      </c>
      <c r="Q429" s="958"/>
      <c r="R429" s="958"/>
      <c r="S429" s="959" t="s">
        <v>10</v>
      </c>
      <c r="T429" s="148"/>
      <c r="U429" s="149"/>
      <c r="V429" s="148"/>
      <c r="W429" s="149"/>
      <c r="X429" s="148"/>
      <c r="Y429" s="149"/>
    </row>
    <row r="430" spans="1:25" s="150" customFormat="1" ht="41.25" hidden="1" customHeight="1">
      <c r="A430" s="1377"/>
      <c r="B430" s="1372"/>
      <c r="C430" s="954" t="s">
        <v>54</v>
      </c>
      <c r="D430" s="955" t="s">
        <v>55</v>
      </c>
      <c r="E430" s="955" t="s">
        <v>56</v>
      </c>
      <c r="F430" s="955" t="s">
        <v>56</v>
      </c>
      <c r="G430" s="955" t="s">
        <v>57</v>
      </c>
      <c r="H430" s="955" t="s">
        <v>56</v>
      </c>
      <c r="I430" s="1011" t="s">
        <v>64</v>
      </c>
      <c r="J430" s="989" t="s">
        <v>117</v>
      </c>
      <c r="K430" s="957" t="s">
        <v>73</v>
      </c>
      <c r="L430" s="990" t="s">
        <v>52</v>
      </c>
      <c r="M430" s="957" t="s">
        <v>13</v>
      </c>
      <c r="N430" s="957" t="s">
        <v>10</v>
      </c>
      <c r="O430" s="957" t="s">
        <v>655</v>
      </c>
      <c r="P430" s="958">
        <v>0</v>
      </c>
      <c r="Q430" s="958"/>
      <c r="R430" s="958"/>
      <c r="S430" s="959" t="s">
        <v>10</v>
      </c>
      <c r="T430" s="148"/>
      <c r="U430" s="149"/>
      <c r="V430" s="148"/>
      <c r="W430" s="149"/>
      <c r="X430" s="148"/>
      <c r="Y430" s="149"/>
    </row>
    <row r="431" spans="1:25" s="150" customFormat="1" ht="41.25" hidden="1" customHeight="1">
      <c r="A431" s="1377"/>
      <c r="B431" s="1372"/>
      <c r="C431" s="954" t="s">
        <v>54</v>
      </c>
      <c r="D431" s="955" t="s">
        <v>55</v>
      </c>
      <c r="E431" s="955" t="s">
        <v>56</v>
      </c>
      <c r="F431" s="955" t="s">
        <v>56</v>
      </c>
      <c r="G431" s="955" t="s">
        <v>57</v>
      </c>
      <c r="H431" s="955" t="s">
        <v>56</v>
      </c>
      <c r="I431" s="1011" t="s">
        <v>64</v>
      </c>
      <c r="J431" s="956" t="s">
        <v>117</v>
      </c>
      <c r="K431" s="957" t="s">
        <v>73</v>
      </c>
      <c r="L431" s="957" t="s">
        <v>12</v>
      </c>
      <c r="M431" s="957" t="s">
        <v>13</v>
      </c>
      <c r="N431" s="957" t="s">
        <v>34</v>
      </c>
      <c r="O431" s="957" t="s">
        <v>25</v>
      </c>
      <c r="P431" s="958">
        <f>'226 (2022)Р-Н'!D79</f>
        <v>0</v>
      </c>
      <c r="Q431" s="958"/>
      <c r="R431" s="958"/>
      <c r="S431" s="959" t="s">
        <v>10</v>
      </c>
      <c r="T431" s="148"/>
      <c r="U431" s="149"/>
      <c r="V431" s="148"/>
      <c r="W431" s="149"/>
      <c r="X431" s="148"/>
      <c r="Y431" s="149"/>
    </row>
    <row r="432" spans="1:25" s="150" customFormat="1" ht="41.25" hidden="1" customHeight="1">
      <c r="A432" s="1377"/>
      <c r="B432" s="1372"/>
      <c r="C432" s="954" t="s">
        <v>54</v>
      </c>
      <c r="D432" s="955" t="s">
        <v>55</v>
      </c>
      <c r="E432" s="955" t="s">
        <v>56</v>
      </c>
      <c r="F432" s="955" t="s">
        <v>56</v>
      </c>
      <c r="G432" s="955" t="s">
        <v>57</v>
      </c>
      <c r="H432" s="955" t="s">
        <v>56</v>
      </c>
      <c r="I432" s="1011" t="s">
        <v>64</v>
      </c>
      <c r="J432" s="956" t="s">
        <v>117</v>
      </c>
      <c r="K432" s="957" t="s">
        <v>73</v>
      </c>
      <c r="L432" s="957" t="s">
        <v>52</v>
      </c>
      <c r="M432" s="957" t="s">
        <v>13</v>
      </c>
      <c r="N432" s="957" t="s">
        <v>10</v>
      </c>
      <c r="O432" s="957" t="s">
        <v>25</v>
      </c>
      <c r="P432" s="958">
        <f>'226 (2022)Р-Н'!D147+'226 (2022)Р-Н'!D215</f>
        <v>0</v>
      </c>
      <c r="Q432" s="958"/>
      <c r="R432" s="958"/>
      <c r="S432" s="959" t="s">
        <v>10</v>
      </c>
      <c r="T432" s="148"/>
      <c r="U432" s="149"/>
      <c r="V432" s="148"/>
      <c r="W432" s="149"/>
      <c r="X432" s="148"/>
      <c r="Y432" s="149"/>
    </row>
    <row r="433" spans="1:25" s="150" customFormat="1" ht="41.25" customHeight="1">
      <c r="A433" s="1377"/>
      <c r="B433" s="1372"/>
      <c r="C433" s="1229" t="s">
        <v>54</v>
      </c>
      <c r="D433" s="1230" t="s">
        <v>55</v>
      </c>
      <c r="E433" s="1230" t="s">
        <v>56</v>
      </c>
      <c r="F433" s="1230" t="s">
        <v>56</v>
      </c>
      <c r="G433" s="1230" t="s">
        <v>57</v>
      </c>
      <c r="H433" s="1230" t="s">
        <v>56</v>
      </c>
      <c r="I433" s="1230" t="s">
        <v>812</v>
      </c>
      <c r="J433" s="1231" t="s">
        <v>117</v>
      </c>
      <c r="K433" s="1238" t="s">
        <v>73</v>
      </c>
      <c r="L433" s="1238" t="s">
        <v>12</v>
      </c>
      <c r="M433" s="1238" t="s">
        <v>13</v>
      </c>
      <c r="N433" s="1238" t="s">
        <v>1105</v>
      </c>
      <c r="O433" s="1238" t="s">
        <v>43</v>
      </c>
      <c r="P433" s="1007">
        <f>'226 (2022) 003.01.0060'!D72</f>
        <v>228000</v>
      </c>
      <c r="Q433" s="958">
        <v>0</v>
      </c>
      <c r="R433" s="958"/>
      <c r="S433" s="959" t="s">
        <v>10</v>
      </c>
      <c r="T433" s="148"/>
      <c r="U433" s="149"/>
      <c r="V433" s="148"/>
      <c r="W433" s="149"/>
      <c r="X433" s="148"/>
      <c r="Y433" s="149"/>
    </row>
    <row r="434" spans="1:25" s="150" customFormat="1" ht="41.25" hidden="1" customHeight="1">
      <c r="A434" s="1377"/>
      <c r="B434" s="1372"/>
      <c r="C434" s="954" t="s">
        <v>54</v>
      </c>
      <c r="D434" s="955" t="s">
        <v>55</v>
      </c>
      <c r="E434" s="955" t="s">
        <v>56</v>
      </c>
      <c r="F434" s="955" t="s">
        <v>56</v>
      </c>
      <c r="G434" s="955" t="s">
        <v>57</v>
      </c>
      <c r="H434" s="955" t="s">
        <v>56</v>
      </c>
      <c r="I434" s="955" t="s">
        <v>812</v>
      </c>
      <c r="J434" s="956" t="s">
        <v>117</v>
      </c>
      <c r="K434" s="957" t="s">
        <v>73</v>
      </c>
      <c r="L434" s="957" t="s">
        <v>12</v>
      </c>
      <c r="M434" s="957" t="s">
        <v>13</v>
      </c>
      <c r="N434" s="957" t="s">
        <v>1107</v>
      </c>
      <c r="O434" s="957" t="s">
        <v>43</v>
      </c>
      <c r="P434" s="958">
        <v>0</v>
      </c>
      <c r="Q434" s="958"/>
      <c r="R434" s="958"/>
      <c r="S434" s="959" t="s">
        <v>10</v>
      </c>
      <c r="T434" s="148"/>
      <c r="U434" s="149"/>
      <c r="V434" s="148"/>
      <c r="W434" s="149"/>
      <c r="X434" s="148"/>
      <c r="Y434" s="149"/>
    </row>
    <row r="435" spans="1:25" s="150" customFormat="1" ht="41.25" hidden="1" customHeight="1">
      <c r="A435" s="1377"/>
      <c r="B435" s="1372"/>
      <c r="C435" s="1032" t="s">
        <v>54</v>
      </c>
      <c r="D435" s="1033" t="s">
        <v>55</v>
      </c>
      <c r="E435" s="1033" t="s">
        <v>56</v>
      </c>
      <c r="F435" s="1033" t="s">
        <v>56</v>
      </c>
      <c r="G435" s="1033" t="s">
        <v>57</v>
      </c>
      <c r="H435" s="1033" t="s">
        <v>56</v>
      </c>
      <c r="I435" s="1033" t="s">
        <v>812</v>
      </c>
      <c r="J435" s="1034" t="s">
        <v>117</v>
      </c>
      <c r="K435" s="957" t="s">
        <v>73</v>
      </c>
      <c r="L435" s="957" t="s">
        <v>12</v>
      </c>
      <c r="M435" s="957" t="s">
        <v>13</v>
      </c>
      <c r="N435" s="957" t="s">
        <v>1224</v>
      </c>
      <c r="O435" s="957" t="s">
        <v>43</v>
      </c>
      <c r="P435" s="958">
        <v>0</v>
      </c>
      <c r="Q435" s="958"/>
      <c r="R435" s="958"/>
      <c r="S435" s="959" t="s">
        <v>10</v>
      </c>
      <c r="T435" s="148"/>
      <c r="U435" s="149"/>
      <c r="V435" s="148"/>
      <c r="W435" s="149"/>
      <c r="X435" s="148"/>
      <c r="Y435" s="149"/>
    </row>
    <row r="436" spans="1:25" s="150" customFormat="1" ht="41.25" customHeight="1">
      <c r="A436" s="1377"/>
      <c r="B436" s="1372"/>
      <c r="C436" s="1232" t="s">
        <v>54</v>
      </c>
      <c r="D436" s="1233" t="s">
        <v>55</v>
      </c>
      <c r="E436" s="1233" t="s">
        <v>56</v>
      </c>
      <c r="F436" s="1233" t="s">
        <v>56</v>
      </c>
      <c r="G436" s="1233" t="s">
        <v>57</v>
      </c>
      <c r="H436" s="1233" t="s">
        <v>56</v>
      </c>
      <c r="I436" s="1233" t="s">
        <v>812</v>
      </c>
      <c r="J436" s="1234" t="s">
        <v>117</v>
      </c>
      <c r="K436" s="1238" t="s">
        <v>73</v>
      </c>
      <c r="L436" s="1238" t="s">
        <v>12</v>
      </c>
      <c r="M436" s="1238" t="s">
        <v>13</v>
      </c>
      <c r="N436" s="1238" t="s">
        <v>1226</v>
      </c>
      <c r="O436" s="1238" t="s">
        <v>43</v>
      </c>
      <c r="P436" s="1007">
        <f>'226 (2022)003.01.0037'!D44</f>
        <v>100000</v>
      </c>
      <c r="Q436" s="958"/>
      <c r="R436" s="958"/>
      <c r="S436" s="959" t="s">
        <v>10</v>
      </c>
      <c r="T436" s="148"/>
      <c r="U436" s="149"/>
      <c r="V436" s="148"/>
      <c r="W436" s="149"/>
      <c r="X436" s="148"/>
      <c r="Y436" s="149"/>
    </row>
    <row r="437" spans="1:25" s="150" customFormat="1" ht="41.25" hidden="1" customHeight="1">
      <c r="A437" s="1377"/>
      <c r="B437" s="1372"/>
      <c r="C437" s="1111" t="s">
        <v>54</v>
      </c>
      <c r="D437" s="1112" t="s">
        <v>55</v>
      </c>
      <c r="E437" s="1112" t="s">
        <v>56</v>
      </c>
      <c r="F437" s="1112" t="s">
        <v>56</v>
      </c>
      <c r="G437" s="1112" t="s">
        <v>57</v>
      </c>
      <c r="H437" s="1112" t="s">
        <v>56</v>
      </c>
      <c r="I437" s="1112" t="s">
        <v>812</v>
      </c>
      <c r="J437" s="1110" t="s">
        <v>117</v>
      </c>
      <c r="K437" s="957" t="s">
        <v>73</v>
      </c>
      <c r="L437" s="957" t="s">
        <v>12</v>
      </c>
      <c r="M437" s="957" t="s">
        <v>13</v>
      </c>
      <c r="N437" s="957" t="s">
        <v>1231</v>
      </c>
      <c r="O437" s="957" t="s">
        <v>43</v>
      </c>
      <c r="P437" s="958">
        <v>0</v>
      </c>
      <c r="Q437" s="958"/>
      <c r="R437" s="958"/>
      <c r="S437" s="959" t="s">
        <v>10</v>
      </c>
      <c r="T437" s="148"/>
      <c r="U437" s="149"/>
      <c r="V437" s="148"/>
      <c r="W437" s="149"/>
      <c r="X437" s="148"/>
      <c r="Y437" s="149"/>
    </row>
    <row r="438" spans="1:25" s="150" customFormat="1" ht="41.25" hidden="1" customHeight="1">
      <c r="A438" s="1377"/>
      <c r="B438" s="1372"/>
      <c r="C438" s="1248" t="s">
        <v>54</v>
      </c>
      <c r="D438" s="1249" t="s">
        <v>55</v>
      </c>
      <c r="E438" s="1249" t="s">
        <v>56</v>
      </c>
      <c r="F438" s="1249" t="s">
        <v>56</v>
      </c>
      <c r="G438" s="1249" t="s">
        <v>57</v>
      </c>
      <c r="H438" s="1249" t="s">
        <v>56</v>
      </c>
      <c r="I438" s="1249" t="s">
        <v>812</v>
      </c>
      <c r="J438" s="1245" t="s">
        <v>117</v>
      </c>
      <c r="K438" s="1238" t="s">
        <v>73</v>
      </c>
      <c r="L438" s="1238" t="s">
        <v>12</v>
      </c>
      <c r="M438" s="1238" t="s">
        <v>13</v>
      </c>
      <c r="N438" s="1238" t="s">
        <v>1271</v>
      </c>
      <c r="O438" s="1238" t="s">
        <v>43</v>
      </c>
      <c r="P438" s="1007">
        <v>0</v>
      </c>
      <c r="Q438" s="1007"/>
      <c r="R438" s="958"/>
      <c r="S438" s="959" t="s">
        <v>10</v>
      </c>
      <c r="T438" s="148"/>
      <c r="U438" s="149"/>
      <c r="V438" s="148"/>
      <c r="W438" s="149"/>
      <c r="X438" s="148"/>
      <c r="Y438" s="149"/>
    </row>
    <row r="439" spans="1:25" s="150" customFormat="1" ht="41.25" hidden="1" customHeight="1">
      <c r="A439" s="1377"/>
      <c r="B439" s="1372"/>
      <c r="C439" s="954" t="s">
        <v>54</v>
      </c>
      <c r="D439" s="955" t="s">
        <v>55</v>
      </c>
      <c r="E439" s="955" t="s">
        <v>56</v>
      </c>
      <c r="F439" s="955"/>
      <c r="G439" s="955"/>
      <c r="H439" s="955"/>
      <c r="I439" s="955"/>
      <c r="J439" s="956" t="s">
        <v>117</v>
      </c>
      <c r="K439" s="957" t="s">
        <v>73</v>
      </c>
      <c r="L439" s="957" t="s">
        <v>12</v>
      </c>
      <c r="M439" s="957" t="s">
        <v>13</v>
      </c>
      <c r="N439" s="957" t="s">
        <v>658</v>
      </c>
      <c r="O439" s="957" t="s">
        <v>40</v>
      </c>
      <c r="P439" s="958">
        <v>0</v>
      </c>
      <c r="Q439" s="958"/>
      <c r="R439" s="958"/>
      <c r="S439" s="959" t="s">
        <v>10</v>
      </c>
      <c r="T439" s="148"/>
      <c r="U439" s="149"/>
      <c r="V439" s="148"/>
      <c r="W439" s="149"/>
      <c r="X439" s="148"/>
      <c r="Y439" s="149"/>
    </row>
    <row r="440" spans="1:25" s="147" customFormat="1" ht="48" customHeight="1">
      <c r="A440" s="1000" t="s">
        <v>170</v>
      </c>
      <c r="B440" s="1001">
        <v>2640</v>
      </c>
      <c r="C440" s="1293" t="s">
        <v>10</v>
      </c>
      <c r="D440" s="1294"/>
      <c r="E440" s="1294"/>
      <c r="F440" s="1294"/>
      <c r="G440" s="1294"/>
      <c r="H440" s="1294"/>
      <c r="I440" s="1294"/>
      <c r="J440" s="1295"/>
      <c r="K440" s="1293" t="s">
        <v>10</v>
      </c>
      <c r="L440" s="1294"/>
      <c r="M440" s="1294"/>
      <c r="N440" s="1294"/>
      <c r="O440" s="1295"/>
      <c r="P440" s="1002">
        <f>SUM(P442:P622)+P623</f>
        <v>8989538.4900000021</v>
      </c>
      <c r="Q440" s="1002">
        <f>SUM(Q442:Q597)+Q623</f>
        <v>6202322.2299999995</v>
      </c>
      <c r="R440" s="1002">
        <f>SUM(R442:R597)+R623</f>
        <v>6401062.5499999998</v>
      </c>
      <c r="S440" s="1003" t="s">
        <v>10</v>
      </c>
      <c r="T440" s="146"/>
      <c r="U440" s="159"/>
      <c r="V440" s="146"/>
      <c r="W440" s="159"/>
      <c r="X440" s="146"/>
      <c r="Y440" s="159"/>
    </row>
    <row r="441" spans="1:25" s="150" customFormat="1" ht="15.75" customHeight="1">
      <c r="A441" s="952" t="s">
        <v>171</v>
      </c>
      <c r="B441" s="964"/>
      <c r="C441" s="954"/>
      <c r="D441" s="955"/>
      <c r="E441" s="955"/>
      <c r="F441" s="955"/>
      <c r="G441" s="955"/>
      <c r="H441" s="955"/>
      <c r="I441" s="955"/>
      <c r="J441" s="956"/>
      <c r="K441" s="954"/>
      <c r="L441" s="955"/>
      <c r="M441" s="955"/>
      <c r="N441" s="955"/>
      <c r="O441" s="956"/>
      <c r="P441" s="958"/>
      <c r="Q441" s="958"/>
      <c r="R441" s="958"/>
      <c r="S441" s="959" t="s">
        <v>10</v>
      </c>
      <c r="T441" s="148"/>
      <c r="U441" s="149"/>
      <c r="V441" s="148"/>
      <c r="W441" s="149"/>
      <c r="X441" s="148"/>
      <c r="Y441" s="149"/>
    </row>
    <row r="442" spans="1:25" s="150" customFormat="1" ht="42" hidden="1" customHeight="1">
      <c r="A442" s="1376" t="s">
        <v>100</v>
      </c>
      <c r="B442" s="1371">
        <v>2641</v>
      </c>
      <c r="C442" s="954" t="s">
        <v>54</v>
      </c>
      <c r="D442" s="955" t="s">
        <v>55</v>
      </c>
      <c r="E442" s="955" t="s">
        <v>56</v>
      </c>
      <c r="F442" s="955" t="s">
        <v>56</v>
      </c>
      <c r="G442" s="955" t="s">
        <v>57</v>
      </c>
      <c r="H442" s="955" t="s">
        <v>56</v>
      </c>
      <c r="I442" s="955" t="s">
        <v>64</v>
      </c>
      <c r="J442" s="956" t="s">
        <v>98</v>
      </c>
      <c r="K442" s="957" t="s">
        <v>101</v>
      </c>
      <c r="L442" s="957" t="s">
        <v>12</v>
      </c>
      <c r="M442" s="957" t="s">
        <v>13</v>
      </c>
      <c r="N442" s="957" t="s">
        <v>10</v>
      </c>
      <c r="O442" s="957" t="s">
        <v>14</v>
      </c>
      <c r="P442" s="958">
        <v>0</v>
      </c>
      <c r="Q442" s="958"/>
      <c r="R442" s="958"/>
      <c r="S442" s="959" t="s">
        <v>10</v>
      </c>
      <c r="T442" s="148"/>
      <c r="U442" s="149"/>
      <c r="V442" s="148"/>
      <c r="W442" s="149"/>
      <c r="X442" s="148"/>
      <c r="Y442" s="149"/>
    </row>
    <row r="443" spans="1:25" s="150" customFormat="1" ht="42" hidden="1" customHeight="1">
      <c r="A443" s="1377"/>
      <c r="B443" s="1372"/>
      <c r="C443" s="954" t="s">
        <v>54</v>
      </c>
      <c r="D443" s="955" t="s">
        <v>55</v>
      </c>
      <c r="E443" s="955" t="s">
        <v>56</v>
      </c>
      <c r="F443" s="955" t="s">
        <v>56</v>
      </c>
      <c r="G443" s="955" t="s">
        <v>57</v>
      </c>
      <c r="H443" s="955" t="s">
        <v>56</v>
      </c>
      <c r="I443" s="955" t="s">
        <v>64</v>
      </c>
      <c r="J443" s="956" t="s">
        <v>98</v>
      </c>
      <c r="K443" s="957" t="s">
        <v>101</v>
      </c>
      <c r="L443" s="957" t="s">
        <v>52</v>
      </c>
      <c r="M443" s="957" t="s">
        <v>13</v>
      </c>
      <c r="N443" s="957" t="s">
        <v>10</v>
      </c>
      <c r="O443" s="957" t="s">
        <v>14</v>
      </c>
      <c r="P443" s="958">
        <v>0</v>
      </c>
      <c r="Q443" s="958"/>
      <c r="R443" s="958"/>
      <c r="S443" s="959" t="s">
        <v>10</v>
      </c>
      <c r="T443" s="148"/>
      <c r="U443" s="149"/>
      <c r="V443" s="148"/>
      <c r="W443" s="149"/>
      <c r="X443" s="148"/>
      <c r="Y443" s="149"/>
    </row>
    <row r="444" spans="1:25" s="150" customFormat="1" ht="42" hidden="1" customHeight="1">
      <c r="A444" s="1377"/>
      <c r="B444" s="1372"/>
      <c r="C444" s="954" t="s">
        <v>54</v>
      </c>
      <c r="D444" s="955" t="s">
        <v>55</v>
      </c>
      <c r="E444" s="955" t="s">
        <v>56</v>
      </c>
      <c r="F444" s="955" t="s">
        <v>56</v>
      </c>
      <c r="G444" s="955" t="s">
        <v>57</v>
      </c>
      <c r="H444" s="955" t="s">
        <v>56</v>
      </c>
      <c r="I444" s="955" t="s">
        <v>64</v>
      </c>
      <c r="J444" s="956" t="s">
        <v>98</v>
      </c>
      <c r="K444" s="957" t="s">
        <v>101</v>
      </c>
      <c r="L444" s="957" t="s">
        <v>12</v>
      </c>
      <c r="M444" s="957" t="s">
        <v>13</v>
      </c>
      <c r="N444" s="957" t="s">
        <v>34</v>
      </c>
      <c r="O444" s="957" t="s">
        <v>25</v>
      </c>
      <c r="P444" s="958">
        <f>'221 (2022)Р-Н'!F16</f>
        <v>0</v>
      </c>
      <c r="Q444" s="958"/>
      <c r="R444" s="958"/>
      <c r="S444" s="959" t="s">
        <v>10</v>
      </c>
      <c r="T444" s="148"/>
      <c r="U444" s="149"/>
      <c r="V444" s="148"/>
      <c r="W444" s="149"/>
      <c r="X444" s="148"/>
      <c r="Y444" s="149"/>
    </row>
    <row r="445" spans="1:25" s="150" customFormat="1" ht="42" hidden="1" customHeight="1">
      <c r="A445" s="1377"/>
      <c r="B445" s="1372"/>
      <c r="C445" s="954" t="s">
        <v>54</v>
      </c>
      <c r="D445" s="955" t="s">
        <v>55</v>
      </c>
      <c r="E445" s="955" t="s">
        <v>56</v>
      </c>
      <c r="F445" s="955" t="s">
        <v>56</v>
      </c>
      <c r="G445" s="955" t="s">
        <v>57</v>
      </c>
      <c r="H445" s="955" t="s">
        <v>56</v>
      </c>
      <c r="I445" s="955" t="s">
        <v>64</v>
      </c>
      <c r="J445" s="956" t="s">
        <v>98</v>
      </c>
      <c r="K445" s="957" t="s">
        <v>101</v>
      </c>
      <c r="L445" s="957" t="s">
        <v>52</v>
      </c>
      <c r="M445" s="957" t="s">
        <v>13</v>
      </c>
      <c r="N445" s="957" t="s">
        <v>10</v>
      </c>
      <c r="O445" s="957" t="s">
        <v>25</v>
      </c>
      <c r="P445" s="958">
        <f>'221 (2022)Р-Н'!F22+'221 (2022)Р-Н'!F28</f>
        <v>0</v>
      </c>
      <c r="Q445" s="958"/>
      <c r="R445" s="958"/>
      <c r="S445" s="959" t="s">
        <v>10</v>
      </c>
      <c r="T445" s="148"/>
      <c r="U445" s="149"/>
      <c r="V445" s="148"/>
      <c r="W445" s="149"/>
      <c r="X445" s="148"/>
      <c r="Y445" s="149"/>
    </row>
    <row r="446" spans="1:25" s="150" customFormat="1" ht="42" customHeight="1">
      <c r="A446" s="1377"/>
      <c r="B446" s="1372"/>
      <c r="C446" s="954" t="s">
        <v>54</v>
      </c>
      <c r="D446" s="955" t="s">
        <v>55</v>
      </c>
      <c r="E446" s="955" t="s">
        <v>56</v>
      </c>
      <c r="F446" s="955" t="s">
        <v>56</v>
      </c>
      <c r="G446" s="955" t="s">
        <v>57</v>
      </c>
      <c r="H446" s="955" t="s">
        <v>56</v>
      </c>
      <c r="I446" s="955" t="s">
        <v>58</v>
      </c>
      <c r="J446" s="956" t="s">
        <v>98</v>
      </c>
      <c r="K446" s="957" t="s">
        <v>101</v>
      </c>
      <c r="L446" s="957" t="s">
        <v>12</v>
      </c>
      <c r="M446" s="957" t="s">
        <v>13</v>
      </c>
      <c r="N446" s="957" t="s">
        <v>20</v>
      </c>
      <c r="O446" s="957" t="s">
        <v>21</v>
      </c>
      <c r="P446" s="958">
        <f>'221 (2022)КРАЙ'!F16</f>
        <v>8570</v>
      </c>
      <c r="Q446" s="958">
        <f>'221 (2023)КРАЙ'!F15</f>
        <v>90890</v>
      </c>
      <c r="R446" s="958">
        <f>'221 (2024)КРАЙ'!F15</f>
        <v>90890</v>
      </c>
      <c r="S446" s="959" t="s">
        <v>10</v>
      </c>
      <c r="T446" s="148"/>
      <c r="U446" s="149"/>
      <c r="V446" s="148"/>
      <c r="W446" s="149"/>
      <c r="X446" s="148"/>
      <c r="Y446" s="149"/>
    </row>
    <row r="447" spans="1:25" s="150" customFormat="1" ht="42" hidden="1" customHeight="1">
      <c r="A447" s="1377"/>
      <c r="B447" s="1372"/>
      <c r="C447" s="954" t="s">
        <v>54</v>
      </c>
      <c r="D447" s="955" t="s">
        <v>55</v>
      </c>
      <c r="E447" s="955" t="s">
        <v>56</v>
      </c>
      <c r="F447" s="955" t="s">
        <v>56</v>
      </c>
      <c r="G447" s="955" t="s">
        <v>57</v>
      </c>
      <c r="H447" s="955" t="s">
        <v>56</v>
      </c>
      <c r="I447" s="955" t="s">
        <v>58</v>
      </c>
      <c r="J447" s="956" t="s">
        <v>98</v>
      </c>
      <c r="K447" s="957" t="s">
        <v>101</v>
      </c>
      <c r="L447" s="957" t="s">
        <v>52</v>
      </c>
      <c r="M447" s="957" t="s">
        <v>13</v>
      </c>
      <c r="N447" s="957" t="s">
        <v>10</v>
      </c>
      <c r="O447" s="957" t="s">
        <v>21</v>
      </c>
      <c r="P447" s="958">
        <f>'221 (2022)КРАЙ'!F22</f>
        <v>0</v>
      </c>
      <c r="Q447" s="958"/>
      <c r="R447" s="958"/>
      <c r="S447" s="959" t="s">
        <v>10</v>
      </c>
      <c r="T447" s="148"/>
      <c r="U447" s="149"/>
      <c r="V447" s="148"/>
      <c r="W447" s="149"/>
      <c r="X447" s="148"/>
      <c r="Y447" s="149"/>
    </row>
    <row r="448" spans="1:25" s="150" customFormat="1" ht="42" hidden="1" customHeight="1">
      <c r="A448" s="1378"/>
      <c r="B448" s="1372"/>
      <c r="C448" s="954" t="s">
        <v>54</v>
      </c>
      <c r="D448" s="955" t="s">
        <v>55</v>
      </c>
      <c r="E448" s="955" t="s">
        <v>56</v>
      </c>
      <c r="F448" s="955" t="s">
        <v>56</v>
      </c>
      <c r="G448" s="955" t="s">
        <v>9</v>
      </c>
      <c r="H448" s="955" t="s">
        <v>63</v>
      </c>
      <c r="I448" s="955" t="s">
        <v>716</v>
      </c>
      <c r="J448" s="956" t="s">
        <v>98</v>
      </c>
      <c r="K448" s="957" t="s">
        <v>101</v>
      </c>
      <c r="L448" s="957" t="s">
        <v>12</v>
      </c>
      <c r="M448" s="957" t="s">
        <v>13</v>
      </c>
      <c r="N448" s="957" t="s">
        <v>704</v>
      </c>
      <c r="O448" s="957" t="s">
        <v>40</v>
      </c>
      <c r="P448" s="958">
        <v>0</v>
      </c>
      <c r="Q448" s="958">
        <v>0</v>
      </c>
      <c r="R448" s="958">
        <v>0</v>
      </c>
      <c r="S448" s="959" t="s">
        <v>10</v>
      </c>
      <c r="T448" s="148"/>
      <c r="U448" s="149"/>
      <c r="V448" s="148"/>
      <c r="W448" s="149"/>
      <c r="X448" s="148"/>
      <c r="Y448" s="149"/>
    </row>
    <row r="449" spans="1:25" s="150" customFormat="1" ht="42" hidden="1" customHeight="1">
      <c r="A449" s="1370" t="s">
        <v>661</v>
      </c>
      <c r="B449" s="1372"/>
      <c r="C449" s="954" t="s">
        <v>54</v>
      </c>
      <c r="D449" s="955" t="s">
        <v>55</v>
      </c>
      <c r="E449" s="955" t="s">
        <v>56</v>
      </c>
      <c r="F449" s="955" t="s">
        <v>56</v>
      </c>
      <c r="G449" s="955" t="s">
        <v>57</v>
      </c>
      <c r="H449" s="955" t="s">
        <v>56</v>
      </c>
      <c r="I449" s="955" t="s">
        <v>64</v>
      </c>
      <c r="J449" s="956" t="s">
        <v>98</v>
      </c>
      <c r="K449" s="957" t="s">
        <v>662</v>
      </c>
      <c r="L449" s="957" t="s">
        <v>12</v>
      </c>
      <c r="M449" s="957" t="s">
        <v>13</v>
      </c>
      <c r="N449" s="957" t="s">
        <v>10</v>
      </c>
      <c r="O449" s="957" t="s">
        <v>14</v>
      </c>
      <c r="P449" s="958">
        <v>0</v>
      </c>
      <c r="Q449" s="958"/>
      <c r="R449" s="958"/>
      <c r="S449" s="959" t="s">
        <v>10</v>
      </c>
      <c r="T449" s="148"/>
      <c r="U449" s="149"/>
      <c r="V449" s="148"/>
      <c r="W449" s="149"/>
      <c r="X449" s="148"/>
      <c r="Y449" s="149"/>
    </row>
    <row r="450" spans="1:25" s="150" customFormat="1" ht="42" hidden="1" customHeight="1">
      <c r="A450" s="1370"/>
      <c r="B450" s="1372"/>
      <c r="C450" s="954" t="s">
        <v>54</v>
      </c>
      <c r="D450" s="955" t="s">
        <v>55</v>
      </c>
      <c r="E450" s="955" t="s">
        <v>56</v>
      </c>
      <c r="F450" s="955" t="s">
        <v>56</v>
      </c>
      <c r="G450" s="955" t="s">
        <v>57</v>
      </c>
      <c r="H450" s="955" t="s">
        <v>56</v>
      </c>
      <c r="I450" s="955" t="s">
        <v>64</v>
      </c>
      <c r="J450" s="956" t="s">
        <v>98</v>
      </c>
      <c r="K450" s="957" t="s">
        <v>662</v>
      </c>
      <c r="L450" s="957" t="s">
        <v>52</v>
      </c>
      <c r="M450" s="957" t="s">
        <v>13</v>
      </c>
      <c r="N450" s="957" t="s">
        <v>10</v>
      </c>
      <c r="O450" s="957" t="s">
        <v>14</v>
      </c>
      <c r="P450" s="958">
        <v>0</v>
      </c>
      <c r="Q450" s="958"/>
      <c r="R450" s="958"/>
      <c r="S450" s="959" t="s">
        <v>10</v>
      </c>
      <c r="T450" s="148"/>
      <c r="U450" s="149"/>
      <c r="V450" s="148"/>
      <c r="W450" s="149"/>
      <c r="X450" s="148"/>
      <c r="Y450" s="149"/>
    </row>
    <row r="451" spans="1:25" s="150" customFormat="1" ht="42" hidden="1" customHeight="1">
      <c r="A451" s="1370"/>
      <c r="B451" s="1372"/>
      <c r="C451" s="954" t="s">
        <v>54</v>
      </c>
      <c r="D451" s="955" t="s">
        <v>55</v>
      </c>
      <c r="E451" s="955" t="s">
        <v>56</v>
      </c>
      <c r="F451" s="955" t="s">
        <v>56</v>
      </c>
      <c r="G451" s="955" t="s">
        <v>57</v>
      </c>
      <c r="H451" s="955" t="s">
        <v>56</v>
      </c>
      <c r="I451" s="955" t="s">
        <v>64</v>
      </c>
      <c r="J451" s="956" t="s">
        <v>98</v>
      </c>
      <c r="K451" s="957" t="s">
        <v>662</v>
      </c>
      <c r="L451" s="957" t="s">
        <v>12</v>
      </c>
      <c r="M451" s="957" t="s">
        <v>13</v>
      </c>
      <c r="N451" s="957" t="s">
        <v>674</v>
      </c>
      <c r="O451" s="957" t="s">
        <v>25</v>
      </c>
      <c r="P451" s="958">
        <f>'222 (2022)Р-Н ПОДВОЗ'!D14</f>
        <v>0</v>
      </c>
      <c r="Q451" s="958">
        <f>'222 (2023)Р-Н ПОДВОЗ'!D13</f>
        <v>0</v>
      </c>
      <c r="R451" s="958">
        <f>'222 (2024)Р-Н ПОДВОЗ'!D13</f>
        <v>0</v>
      </c>
      <c r="S451" s="959" t="s">
        <v>10</v>
      </c>
      <c r="T451" s="148"/>
      <c r="U451" s="149"/>
      <c r="V451" s="148"/>
      <c r="W451" s="149"/>
      <c r="X451" s="148"/>
      <c r="Y451" s="149"/>
    </row>
    <row r="452" spans="1:25" s="150" customFormat="1" ht="42" hidden="1" customHeight="1">
      <c r="A452" s="1370"/>
      <c r="B452" s="1372"/>
      <c r="C452" s="954" t="s">
        <v>54</v>
      </c>
      <c r="D452" s="955" t="s">
        <v>55</v>
      </c>
      <c r="E452" s="955" t="s">
        <v>56</v>
      </c>
      <c r="F452" s="955" t="s">
        <v>56</v>
      </c>
      <c r="G452" s="955" t="s">
        <v>57</v>
      </c>
      <c r="H452" s="955" t="s">
        <v>56</v>
      </c>
      <c r="I452" s="955" t="s">
        <v>64</v>
      </c>
      <c r="J452" s="956" t="s">
        <v>98</v>
      </c>
      <c r="K452" s="957" t="s">
        <v>662</v>
      </c>
      <c r="L452" s="957" t="s">
        <v>52</v>
      </c>
      <c r="M452" s="957" t="s">
        <v>13</v>
      </c>
      <c r="N452" s="957" t="s">
        <v>10</v>
      </c>
      <c r="O452" s="957" t="s">
        <v>25</v>
      </c>
      <c r="P452" s="958">
        <f>'222 (2022)Р-Н ПОДВОЗ'!D18+'222 (2022)Р-Н ПОДВОЗ'!D22</f>
        <v>0</v>
      </c>
      <c r="Q452" s="958"/>
      <c r="R452" s="958"/>
      <c r="S452" s="959" t="s">
        <v>10</v>
      </c>
      <c r="T452" s="148"/>
      <c r="U452" s="149"/>
      <c r="V452" s="148"/>
      <c r="W452" s="149"/>
      <c r="X452" s="148"/>
      <c r="Y452" s="149"/>
    </row>
    <row r="453" spans="1:25" s="150" customFormat="1" ht="42" hidden="1" customHeight="1">
      <c r="A453" s="1370"/>
      <c r="B453" s="1372"/>
      <c r="C453" s="954" t="s">
        <v>54</v>
      </c>
      <c r="D453" s="955" t="s">
        <v>55</v>
      </c>
      <c r="E453" s="955" t="s">
        <v>56</v>
      </c>
      <c r="F453" s="955" t="s">
        <v>56</v>
      </c>
      <c r="G453" s="955" t="s">
        <v>57</v>
      </c>
      <c r="H453" s="955" t="s">
        <v>56</v>
      </c>
      <c r="I453" s="955" t="s">
        <v>58</v>
      </c>
      <c r="J453" s="956" t="s">
        <v>98</v>
      </c>
      <c r="K453" s="957" t="s">
        <v>662</v>
      </c>
      <c r="L453" s="957" t="s">
        <v>12</v>
      </c>
      <c r="M453" s="957" t="s">
        <v>13</v>
      </c>
      <c r="N453" s="957" t="s">
        <v>20</v>
      </c>
      <c r="O453" s="957" t="s">
        <v>21</v>
      </c>
      <c r="P453" s="958">
        <f>'222 (2022)КРАЙ'!D14</f>
        <v>0</v>
      </c>
      <c r="Q453" s="958">
        <f>'222 (2023)КРАЙ'!D13</f>
        <v>0</v>
      </c>
      <c r="R453" s="958">
        <f>'222 (2024)КРАЙ'!D13</f>
        <v>0</v>
      </c>
      <c r="S453" s="959" t="s">
        <v>10</v>
      </c>
      <c r="T453" s="148"/>
      <c r="U453" s="149"/>
      <c r="V453" s="148"/>
      <c r="W453" s="149"/>
      <c r="X453" s="148"/>
      <c r="Y453" s="149"/>
    </row>
    <row r="454" spans="1:25" s="150" customFormat="1" ht="42" hidden="1" customHeight="1">
      <c r="A454" s="1370"/>
      <c r="B454" s="1372"/>
      <c r="C454" s="954" t="s">
        <v>54</v>
      </c>
      <c r="D454" s="955" t="s">
        <v>55</v>
      </c>
      <c r="E454" s="955" t="s">
        <v>56</v>
      </c>
      <c r="F454" s="955" t="s">
        <v>56</v>
      </c>
      <c r="G454" s="955" t="s">
        <v>57</v>
      </c>
      <c r="H454" s="955" t="s">
        <v>56</v>
      </c>
      <c r="I454" s="955" t="s">
        <v>58</v>
      </c>
      <c r="J454" s="956" t="s">
        <v>98</v>
      </c>
      <c r="K454" s="957" t="s">
        <v>662</v>
      </c>
      <c r="L454" s="957" t="s">
        <v>52</v>
      </c>
      <c r="M454" s="957" t="s">
        <v>13</v>
      </c>
      <c r="N454" s="957" t="s">
        <v>10</v>
      </c>
      <c r="O454" s="957" t="s">
        <v>21</v>
      </c>
      <c r="P454" s="958">
        <f>'222 (2022)КРАЙ'!D18</f>
        <v>0</v>
      </c>
      <c r="Q454" s="958"/>
      <c r="R454" s="958"/>
      <c r="S454" s="959" t="s">
        <v>10</v>
      </c>
      <c r="T454" s="148"/>
      <c r="U454" s="149"/>
      <c r="V454" s="148"/>
      <c r="W454" s="149"/>
      <c r="X454" s="148"/>
      <c r="Y454" s="149"/>
    </row>
    <row r="455" spans="1:25" s="150" customFormat="1" ht="42" hidden="1" customHeight="1">
      <c r="A455" s="1370"/>
      <c r="B455" s="1372"/>
      <c r="C455" s="954" t="s">
        <v>54</v>
      </c>
      <c r="D455" s="955" t="s">
        <v>55</v>
      </c>
      <c r="E455" s="955" t="s">
        <v>56</v>
      </c>
      <c r="F455" s="955"/>
      <c r="G455" s="955"/>
      <c r="H455" s="955"/>
      <c r="I455" s="955"/>
      <c r="J455" s="956" t="s">
        <v>98</v>
      </c>
      <c r="K455" s="957" t="s">
        <v>662</v>
      </c>
      <c r="L455" s="957" t="s">
        <v>12</v>
      </c>
      <c r="M455" s="957" t="s">
        <v>13</v>
      </c>
      <c r="N455" s="957" t="s">
        <v>658</v>
      </c>
      <c r="O455" s="957" t="s">
        <v>43</v>
      </c>
      <c r="P455" s="958">
        <v>0</v>
      </c>
      <c r="Q455" s="958"/>
      <c r="R455" s="958"/>
      <c r="S455" s="959" t="s">
        <v>10</v>
      </c>
      <c r="T455" s="148"/>
      <c r="U455" s="149"/>
      <c r="V455" s="148"/>
      <c r="W455" s="149"/>
      <c r="X455" s="148"/>
      <c r="Y455" s="149"/>
    </row>
    <row r="456" spans="1:25" s="150" customFormat="1" ht="42" hidden="1" customHeight="1">
      <c r="A456" s="1370"/>
      <c r="B456" s="1372"/>
      <c r="C456" s="954" t="s">
        <v>54</v>
      </c>
      <c r="D456" s="955" t="s">
        <v>55</v>
      </c>
      <c r="E456" s="955" t="s">
        <v>56</v>
      </c>
      <c r="F456" s="955"/>
      <c r="G456" s="955"/>
      <c r="H456" s="955"/>
      <c r="I456" s="955"/>
      <c r="J456" s="956" t="s">
        <v>98</v>
      </c>
      <c r="K456" s="957" t="s">
        <v>662</v>
      </c>
      <c r="L456" s="957" t="s">
        <v>12</v>
      </c>
      <c r="M456" s="957" t="s">
        <v>13</v>
      </c>
      <c r="N456" s="957" t="s">
        <v>658</v>
      </c>
      <c r="O456" s="957" t="s">
        <v>43</v>
      </c>
      <c r="P456" s="958">
        <v>0</v>
      </c>
      <c r="Q456" s="958"/>
      <c r="R456" s="958"/>
      <c r="S456" s="959" t="s">
        <v>10</v>
      </c>
      <c r="T456" s="148"/>
      <c r="U456" s="149"/>
      <c r="V456" s="148"/>
      <c r="W456" s="149"/>
      <c r="X456" s="148"/>
      <c r="Y456" s="149"/>
    </row>
    <row r="457" spans="1:25" s="150" customFormat="1" ht="42" customHeight="1">
      <c r="A457" s="1376" t="s">
        <v>113</v>
      </c>
      <c r="B457" s="1372"/>
      <c r="C457" s="954" t="s">
        <v>54</v>
      </c>
      <c r="D457" s="955" t="s">
        <v>55</v>
      </c>
      <c r="E457" s="955" t="s">
        <v>56</v>
      </c>
      <c r="F457" s="955" t="s">
        <v>56</v>
      </c>
      <c r="G457" s="955" t="s">
        <v>57</v>
      </c>
      <c r="H457" s="955" t="s">
        <v>56</v>
      </c>
      <c r="I457" s="955" t="s">
        <v>64</v>
      </c>
      <c r="J457" s="956" t="s">
        <v>98</v>
      </c>
      <c r="K457" s="957" t="s">
        <v>114</v>
      </c>
      <c r="L457" s="957" t="s">
        <v>12</v>
      </c>
      <c r="M457" s="957" t="s">
        <v>13</v>
      </c>
      <c r="N457" s="957" t="s">
        <v>10</v>
      </c>
      <c r="O457" s="957" t="s">
        <v>14</v>
      </c>
      <c r="P457" s="958">
        <f>'223 КВР 244 (2022)ВНЕБ, 130Д'!E18+'223 КВР 244 (2022)ВНЕБ, 150Д'!E18</f>
        <v>7500</v>
      </c>
      <c r="Q457" s="958">
        <f>'223 КВР 244 (2023)ВНЕБ, 130Д'!E17</f>
        <v>7500</v>
      </c>
      <c r="R457" s="958">
        <f>'223 КВР 244 (2024)ВНЕБ, 130Д'!E17</f>
        <v>7500</v>
      </c>
      <c r="S457" s="959" t="s">
        <v>10</v>
      </c>
      <c r="T457" s="148"/>
      <c r="U457" s="149"/>
      <c r="V457" s="148"/>
      <c r="W457" s="149"/>
      <c r="X457" s="148"/>
      <c r="Y457" s="149"/>
    </row>
    <row r="458" spans="1:25" s="150" customFormat="1" ht="42" hidden="1" customHeight="1">
      <c r="A458" s="1377"/>
      <c r="B458" s="1372"/>
      <c r="C458" s="954" t="s">
        <v>54</v>
      </c>
      <c r="D458" s="955" t="s">
        <v>55</v>
      </c>
      <c r="E458" s="955" t="s">
        <v>56</v>
      </c>
      <c r="F458" s="955" t="s">
        <v>56</v>
      </c>
      <c r="G458" s="955" t="s">
        <v>57</v>
      </c>
      <c r="H458" s="955" t="s">
        <v>56</v>
      </c>
      <c r="I458" s="955" t="s">
        <v>64</v>
      </c>
      <c r="J458" s="956" t="s">
        <v>98</v>
      </c>
      <c r="K458" s="957" t="s">
        <v>114</v>
      </c>
      <c r="L458" s="957" t="s">
        <v>52</v>
      </c>
      <c r="M458" s="957" t="s">
        <v>13</v>
      </c>
      <c r="N458" s="957" t="s">
        <v>10</v>
      </c>
      <c r="O458" s="957" t="s">
        <v>14</v>
      </c>
      <c r="P458" s="958">
        <f>'223 КВР 244 (2022)ВНЕБ, 130Д'!E26+'223 КВР 244 (2022)ВНЕБ, 150Д'!E26</f>
        <v>0</v>
      </c>
      <c r="Q458" s="958"/>
      <c r="R458" s="958"/>
      <c r="S458" s="959" t="s">
        <v>10</v>
      </c>
      <c r="T458" s="148"/>
      <c r="U458" s="149"/>
      <c r="V458" s="148"/>
      <c r="W458" s="149"/>
      <c r="X458" s="148"/>
      <c r="Y458" s="149"/>
    </row>
    <row r="459" spans="1:25" s="150" customFormat="1" ht="42" customHeight="1">
      <c r="A459" s="1377"/>
      <c r="B459" s="1372"/>
      <c r="C459" s="954" t="s">
        <v>54</v>
      </c>
      <c r="D459" s="955" t="s">
        <v>55</v>
      </c>
      <c r="E459" s="955" t="s">
        <v>56</v>
      </c>
      <c r="F459" s="955" t="s">
        <v>56</v>
      </c>
      <c r="G459" s="955" t="s">
        <v>57</v>
      </c>
      <c r="H459" s="955" t="s">
        <v>56</v>
      </c>
      <c r="I459" s="955" t="s">
        <v>64</v>
      </c>
      <c r="J459" s="956" t="s">
        <v>98</v>
      </c>
      <c r="K459" s="957" t="s">
        <v>114</v>
      </c>
      <c r="L459" s="957" t="s">
        <v>12</v>
      </c>
      <c r="M459" s="957" t="s">
        <v>13</v>
      </c>
      <c r="N459" s="957" t="s">
        <v>27</v>
      </c>
      <c r="O459" s="957" t="s">
        <v>25</v>
      </c>
      <c r="P459" s="958">
        <f>'223 КВР 244 (2022)Р-Н'!E18</f>
        <v>44101.78</v>
      </c>
      <c r="Q459" s="958">
        <f>'223 КВР 244 (2023)Р-Н'!E17</f>
        <v>45600</v>
      </c>
      <c r="R459" s="958">
        <f>'223 КВР 244 (2024)Р-Н'!E17</f>
        <v>46800</v>
      </c>
      <c r="S459" s="959" t="s">
        <v>10</v>
      </c>
      <c r="T459" s="148"/>
      <c r="U459" s="149"/>
      <c r="V459" s="148"/>
      <c r="W459" s="149"/>
      <c r="X459" s="148"/>
      <c r="Y459" s="149"/>
    </row>
    <row r="460" spans="1:25" s="150" customFormat="1" ht="42" hidden="1" customHeight="1">
      <c r="A460" s="1378"/>
      <c r="B460" s="1372"/>
      <c r="C460" s="954" t="s">
        <v>54</v>
      </c>
      <c r="D460" s="955" t="s">
        <v>55</v>
      </c>
      <c r="E460" s="955" t="s">
        <v>56</v>
      </c>
      <c r="F460" s="955" t="s">
        <v>56</v>
      </c>
      <c r="G460" s="955" t="s">
        <v>57</v>
      </c>
      <c r="H460" s="955" t="s">
        <v>56</v>
      </c>
      <c r="I460" s="955" t="s">
        <v>64</v>
      </c>
      <c r="J460" s="956" t="s">
        <v>98</v>
      </c>
      <c r="K460" s="957" t="s">
        <v>114</v>
      </c>
      <c r="L460" s="957" t="s">
        <v>52</v>
      </c>
      <c r="M460" s="957" t="s">
        <v>13</v>
      </c>
      <c r="N460" s="957" t="s">
        <v>10</v>
      </c>
      <c r="O460" s="957" t="s">
        <v>25</v>
      </c>
      <c r="P460" s="958">
        <f>'223 КВР 244 (2022)Р-Н'!E26+'223 КВР 244 (2022)Р-Н'!E34</f>
        <v>0</v>
      </c>
      <c r="Q460" s="958"/>
      <c r="R460" s="958"/>
      <c r="S460" s="959" t="s">
        <v>10</v>
      </c>
      <c r="T460" s="148"/>
      <c r="U460" s="149"/>
      <c r="V460" s="148"/>
      <c r="W460" s="149"/>
      <c r="X460" s="148"/>
      <c r="Y460" s="149"/>
    </row>
    <row r="461" spans="1:25" s="150" customFormat="1" ht="42" hidden="1" customHeight="1">
      <c r="A461" s="1376" t="s">
        <v>102</v>
      </c>
      <c r="B461" s="1372"/>
      <c r="C461" s="954" t="s">
        <v>54</v>
      </c>
      <c r="D461" s="955" t="s">
        <v>55</v>
      </c>
      <c r="E461" s="955" t="s">
        <v>56</v>
      </c>
      <c r="F461" s="955" t="s">
        <v>56</v>
      </c>
      <c r="G461" s="955" t="s">
        <v>57</v>
      </c>
      <c r="H461" s="955" t="s">
        <v>56</v>
      </c>
      <c r="I461" s="955" t="s">
        <v>64</v>
      </c>
      <c r="J461" s="956" t="s">
        <v>98</v>
      </c>
      <c r="K461" s="957" t="s">
        <v>103</v>
      </c>
      <c r="L461" s="957" t="s">
        <v>12</v>
      </c>
      <c r="M461" s="957" t="s">
        <v>13</v>
      </c>
      <c r="N461" s="957" t="s">
        <v>10</v>
      </c>
      <c r="O461" s="957" t="s">
        <v>14</v>
      </c>
      <c r="P461" s="958">
        <f>'225 (2022)ВНЕБ, 140Д'!F73+'225 (2022)ВНЕБ, 150Д'!F73+'225 (2022)ВНЕБ, 400Д'!F73</f>
        <v>0</v>
      </c>
      <c r="Q461" s="958">
        <v>0</v>
      </c>
      <c r="R461" s="958">
        <v>0</v>
      </c>
      <c r="S461" s="959" t="s">
        <v>10</v>
      </c>
      <c r="T461" s="148"/>
      <c r="U461" s="149"/>
      <c r="V461" s="148"/>
      <c r="W461" s="149"/>
      <c r="X461" s="148"/>
      <c r="Y461" s="149"/>
    </row>
    <row r="462" spans="1:25" s="150" customFormat="1" ht="42" hidden="1" customHeight="1">
      <c r="A462" s="1377"/>
      <c r="B462" s="1372"/>
      <c r="C462" s="954" t="s">
        <v>54</v>
      </c>
      <c r="D462" s="955" t="s">
        <v>55</v>
      </c>
      <c r="E462" s="955" t="s">
        <v>56</v>
      </c>
      <c r="F462" s="955" t="s">
        <v>56</v>
      </c>
      <c r="G462" s="955" t="s">
        <v>57</v>
      </c>
      <c r="H462" s="955" t="s">
        <v>56</v>
      </c>
      <c r="I462" s="955" t="s">
        <v>64</v>
      </c>
      <c r="J462" s="956" t="s">
        <v>98</v>
      </c>
      <c r="K462" s="957" t="s">
        <v>103</v>
      </c>
      <c r="L462" s="957" t="s">
        <v>52</v>
      </c>
      <c r="M462" s="957" t="s">
        <v>13</v>
      </c>
      <c r="N462" s="957" t="s">
        <v>10</v>
      </c>
      <c r="O462" s="957" t="s">
        <v>14</v>
      </c>
      <c r="P462" s="958">
        <f>'225 (2022)ВНЕБ, 140Д'!F135+'225 (2022)ВНЕБ, 150Д'!F135+'225 (2022)ВНЕБ, 400Д'!F135</f>
        <v>0</v>
      </c>
      <c r="Q462" s="958"/>
      <c r="R462" s="958"/>
      <c r="S462" s="959" t="s">
        <v>10</v>
      </c>
      <c r="T462" s="148"/>
      <c r="U462" s="149"/>
      <c r="V462" s="148"/>
      <c r="W462" s="149"/>
      <c r="X462" s="148"/>
      <c r="Y462" s="149"/>
    </row>
    <row r="463" spans="1:25" s="150" customFormat="1" ht="42" hidden="1" customHeight="1">
      <c r="A463" s="1377"/>
      <c r="B463" s="1372"/>
      <c r="C463" s="954" t="s">
        <v>54</v>
      </c>
      <c r="D463" s="955" t="s">
        <v>55</v>
      </c>
      <c r="E463" s="955" t="s">
        <v>56</v>
      </c>
      <c r="F463" s="955" t="s">
        <v>56</v>
      </c>
      <c r="G463" s="955" t="s">
        <v>57</v>
      </c>
      <c r="H463" s="955" t="s">
        <v>56</v>
      </c>
      <c r="I463" s="955" t="s">
        <v>64</v>
      </c>
      <c r="J463" s="956" t="s">
        <v>98</v>
      </c>
      <c r="K463" s="957" t="s">
        <v>103</v>
      </c>
      <c r="L463" s="957" t="s">
        <v>12</v>
      </c>
      <c r="M463" s="957" t="s">
        <v>13</v>
      </c>
      <c r="N463" s="957" t="s">
        <v>10</v>
      </c>
      <c r="O463" s="957" t="s">
        <v>654</v>
      </c>
      <c r="P463" s="958">
        <v>0</v>
      </c>
      <c r="Q463" s="958"/>
      <c r="R463" s="958"/>
      <c r="S463" s="959" t="s">
        <v>10</v>
      </c>
      <c r="T463" s="148"/>
      <c r="U463" s="149"/>
      <c r="V463" s="148"/>
      <c r="W463" s="149"/>
      <c r="X463" s="148"/>
      <c r="Y463" s="149"/>
    </row>
    <row r="464" spans="1:25" s="150" customFormat="1" ht="42" hidden="1" customHeight="1">
      <c r="A464" s="1377"/>
      <c r="B464" s="1372"/>
      <c r="C464" s="954" t="s">
        <v>54</v>
      </c>
      <c r="D464" s="955" t="s">
        <v>55</v>
      </c>
      <c r="E464" s="955" t="s">
        <v>56</v>
      </c>
      <c r="F464" s="955" t="s">
        <v>56</v>
      </c>
      <c r="G464" s="955" t="s">
        <v>57</v>
      </c>
      <c r="H464" s="955" t="s">
        <v>56</v>
      </c>
      <c r="I464" s="955" t="s">
        <v>64</v>
      </c>
      <c r="J464" s="956" t="s">
        <v>98</v>
      </c>
      <c r="K464" s="957" t="s">
        <v>103</v>
      </c>
      <c r="L464" s="957" t="s">
        <v>52</v>
      </c>
      <c r="M464" s="957" t="s">
        <v>13</v>
      </c>
      <c r="N464" s="957" t="s">
        <v>10</v>
      </c>
      <c r="O464" s="957" t="s">
        <v>654</v>
      </c>
      <c r="P464" s="958">
        <v>0</v>
      </c>
      <c r="Q464" s="958"/>
      <c r="R464" s="958"/>
      <c r="S464" s="959" t="s">
        <v>10</v>
      </c>
      <c r="T464" s="148"/>
      <c r="U464" s="149"/>
      <c r="V464" s="148"/>
      <c r="W464" s="149"/>
      <c r="X464" s="148"/>
      <c r="Y464" s="149"/>
    </row>
    <row r="465" spans="1:25" s="150" customFormat="1" ht="42" hidden="1" customHeight="1">
      <c r="A465" s="1377"/>
      <c r="B465" s="1372"/>
      <c r="C465" s="954" t="s">
        <v>54</v>
      </c>
      <c r="D465" s="955" t="s">
        <v>55</v>
      </c>
      <c r="E465" s="955" t="s">
        <v>56</v>
      </c>
      <c r="F465" s="955" t="s">
        <v>56</v>
      </c>
      <c r="G465" s="955" t="s">
        <v>57</v>
      </c>
      <c r="H465" s="955" t="s">
        <v>56</v>
      </c>
      <c r="I465" s="955" t="s">
        <v>64</v>
      </c>
      <c r="J465" s="956" t="s">
        <v>98</v>
      </c>
      <c r="K465" s="957" t="s">
        <v>103</v>
      </c>
      <c r="L465" s="957" t="s">
        <v>12</v>
      </c>
      <c r="M465" s="957" t="s">
        <v>13</v>
      </c>
      <c r="N465" s="957" t="s">
        <v>10</v>
      </c>
      <c r="O465" s="957" t="s">
        <v>655</v>
      </c>
      <c r="P465" s="958">
        <v>0</v>
      </c>
      <c r="Q465" s="958"/>
      <c r="R465" s="958"/>
      <c r="S465" s="959" t="s">
        <v>10</v>
      </c>
      <c r="T465" s="148"/>
      <c r="U465" s="149"/>
      <c r="V465" s="148"/>
      <c r="W465" s="149"/>
      <c r="X465" s="148"/>
      <c r="Y465" s="149"/>
    </row>
    <row r="466" spans="1:25" s="150" customFormat="1" ht="42" hidden="1" customHeight="1">
      <c r="A466" s="1377"/>
      <c r="B466" s="1372"/>
      <c r="C466" s="954" t="s">
        <v>54</v>
      </c>
      <c r="D466" s="955" t="s">
        <v>55</v>
      </c>
      <c r="E466" s="955" t="s">
        <v>56</v>
      </c>
      <c r="F466" s="955" t="s">
        <v>56</v>
      </c>
      <c r="G466" s="955" t="s">
        <v>57</v>
      </c>
      <c r="H466" s="955" t="s">
        <v>56</v>
      </c>
      <c r="I466" s="955" t="s">
        <v>64</v>
      </c>
      <c r="J466" s="956" t="s">
        <v>98</v>
      </c>
      <c r="K466" s="957" t="s">
        <v>103</v>
      </c>
      <c r="L466" s="957" t="s">
        <v>52</v>
      </c>
      <c r="M466" s="957" t="s">
        <v>13</v>
      </c>
      <c r="N466" s="957" t="s">
        <v>10</v>
      </c>
      <c r="O466" s="957" t="s">
        <v>655</v>
      </c>
      <c r="P466" s="958">
        <v>0</v>
      </c>
      <c r="Q466" s="958"/>
      <c r="R466" s="958"/>
      <c r="S466" s="959" t="s">
        <v>10</v>
      </c>
      <c r="T466" s="148"/>
      <c r="U466" s="149"/>
      <c r="V466" s="148"/>
      <c r="W466" s="149"/>
      <c r="X466" s="148"/>
      <c r="Y466" s="149"/>
    </row>
    <row r="467" spans="1:25" s="150" customFormat="1" ht="42" customHeight="1">
      <c r="A467" s="1377"/>
      <c r="B467" s="1372"/>
      <c r="C467" s="954" t="s">
        <v>54</v>
      </c>
      <c r="D467" s="955" t="s">
        <v>55</v>
      </c>
      <c r="E467" s="955" t="s">
        <v>56</v>
      </c>
      <c r="F467" s="955" t="s">
        <v>56</v>
      </c>
      <c r="G467" s="955" t="s">
        <v>57</v>
      </c>
      <c r="H467" s="955" t="s">
        <v>56</v>
      </c>
      <c r="I467" s="955" t="s">
        <v>64</v>
      </c>
      <c r="J467" s="956" t="s">
        <v>98</v>
      </c>
      <c r="K467" s="957" t="s">
        <v>103</v>
      </c>
      <c r="L467" s="957" t="s">
        <v>12</v>
      </c>
      <c r="M467" s="957" t="s">
        <v>13</v>
      </c>
      <c r="N467" s="957" t="s">
        <v>811</v>
      </c>
      <c r="O467" s="957" t="s">
        <v>25</v>
      </c>
      <c r="P467" s="958">
        <f>'225 (2022)Р-Н (001.10.0000)'!F36</f>
        <v>149820</v>
      </c>
      <c r="Q467" s="958">
        <f>'225 (2023)Р-Н (001.10.0000)'!F35</f>
        <v>149820</v>
      </c>
      <c r="R467" s="958">
        <f>'225 (2024)Р-Н (001.10.0000)'!F35</f>
        <v>149820</v>
      </c>
      <c r="S467" s="959" t="s">
        <v>10</v>
      </c>
      <c r="T467" s="148"/>
      <c r="U467" s="149"/>
      <c r="V467" s="148"/>
      <c r="W467" s="149"/>
      <c r="X467" s="148"/>
      <c r="Y467" s="149"/>
    </row>
    <row r="468" spans="1:25" s="150" customFormat="1" ht="42" customHeight="1">
      <c r="A468" s="1377"/>
      <c r="B468" s="1372"/>
      <c r="C468" s="954" t="s">
        <v>54</v>
      </c>
      <c r="D468" s="955" t="s">
        <v>55</v>
      </c>
      <c r="E468" s="955" t="s">
        <v>56</v>
      </c>
      <c r="F468" s="955" t="s">
        <v>56</v>
      </c>
      <c r="G468" s="955" t="s">
        <v>57</v>
      </c>
      <c r="H468" s="955" t="s">
        <v>56</v>
      </c>
      <c r="I468" s="955" t="s">
        <v>64</v>
      </c>
      <c r="J468" s="956" t="s">
        <v>98</v>
      </c>
      <c r="K468" s="957" t="s">
        <v>103</v>
      </c>
      <c r="L468" s="957" t="s">
        <v>12</v>
      </c>
      <c r="M468" s="957" t="s">
        <v>13</v>
      </c>
      <c r="N468" s="957" t="s">
        <v>810</v>
      </c>
      <c r="O468" s="957" t="s">
        <v>25</v>
      </c>
      <c r="P468" s="958">
        <f>'225 (2022)Р-Н (001.11.0000)'!F36</f>
        <v>25020</v>
      </c>
      <c r="Q468" s="958">
        <f>'225 (2023)Р-Н (001.11.0000)'!F35</f>
        <v>25020</v>
      </c>
      <c r="R468" s="958">
        <f>'225 (2024)Р-Н (001.11.0000)'!F35</f>
        <v>25020</v>
      </c>
      <c r="S468" s="959" t="s">
        <v>10</v>
      </c>
      <c r="T468" s="148"/>
      <c r="U468" s="149"/>
      <c r="V468" s="148"/>
      <c r="W468" s="149"/>
      <c r="X468" s="148"/>
      <c r="Y468" s="149"/>
    </row>
    <row r="469" spans="1:25" s="150" customFormat="1" ht="42" customHeight="1">
      <c r="A469" s="1377"/>
      <c r="B469" s="1372"/>
      <c r="C469" s="954" t="s">
        <v>54</v>
      </c>
      <c r="D469" s="955" t="s">
        <v>55</v>
      </c>
      <c r="E469" s="955" t="s">
        <v>56</v>
      </c>
      <c r="F469" s="955" t="s">
        <v>56</v>
      </c>
      <c r="G469" s="955" t="s">
        <v>57</v>
      </c>
      <c r="H469" s="955" t="s">
        <v>56</v>
      </c>
      <c r="I469" s="955" t="s">
        <v>64</v>
      </c>
      <c r="J469" s="956" t="s">
        <v>98</v>
      </c>
      <c r="K469" s="957" t="s">
        <v>103</v>
      </c>
      <c r="L469" s="957" t="s">
        <v>12</v>
      </c>
      <c r="M469" s="957" t="s">
        <v>13</v>
      </c>
      <c r="N469" s="957" t="s">
        <v>809</v>
      </c>
      <c r="O469" s="957" t="s">
        <v>25</v>
      </c>
      <c r="P469" s="958">
        <f>'225 (2022)Р-Н (001.12.0000)'!F36</f>
        <v>695500</v>
      </c>
      <c r="Q469" s="958">
        <f>'225 (2023)Р-Н (001.12.0000)'!F35</f>
        <v>0</v>
      </c>
      <c r="R469" s="958">
        <f>'225 (2024)Р-Н (001.12.0000)'!F35</f>
        <v>0</v>
      </c>
      <c r="S469" s="959" t="s">
        <v>10</v>
      </c>
      <c r="T469" s="148"/>
      <c r="U469" s="149"/>
      <c r="V469" s="148"/>
      <c r="W469" s="149"/>
      <c r="X469" s="148"/>
      <c r="Y469" s="149"/>
    </row>
    <row r="470" spans="1:25" s="150" customFormat="1" ht="42" customHeight="1">
      <c r="A470" s="1377"/>
      <c r="B470" s="1372"/>
      <c r="C470" s="954" t="s">
        <v>54</v>
      </c>
      <c r="D470" s="955" t="s">
        <v>55</v>
      </c>
      <c r="E470" s="955" t="s">
        <v>56</v>
      </c>
      <c r="F470" s="955" t="s">
        <v>56</v>
      </c>
      <c r="G470" s="955" t="s">
        <v>57</v>
      </c>
      <c r="H470" s="955" t="s">
        <v>56</v>
      </c>
      <c r="I470" s="955" t="s">
        <v>64</v>
      </c>
      <c r="J470" s="956" t="s">
        <v>98</v>
      </c>
      <c r="K470" s="957" t="s">
        <v>103</v>
      </c>
      <c r="L470" s="957" t="s">
        <v>12</v>
      </c>
      <c r="M470" s="957" t="s">
        <v>13</v>
      </c>
      <c r="N470" s="957" t="s">
        <v>34</v>
      </c>
      <c r="O470" s="957" t="s">
        <v>25</v>
      </c>
      <c r="P470" s="958">
        <f>'225 (2022)Р-Н'!F77</f>
        <v>468106.89</v>
      </c>
      <c r="Q470" s="958">
        <f>'225 (2023)Р-Н'!F76</f>
        <v>248322.85</v>
      </c>
      <c r="R470" s="958">
        <f>'225 (2024)Р-Н'!F76</f>
        <v>344952.49</v>
      </c>
      <c r="S470" s="959" t="s">
        <v>10</v>
      </c>
      <c r="T470" s="148"/>
      <c r="U470" s="149"/>
      <c r="V470" s="148"/>
      <c r="W470" s="149"/>
      <c r="X470" s="148"/>
      <c r="Y470" s="149"/>
    </row>
    <row r="471" spans="1:25" s="150" customFormat="1" ht="42" hidden="1" customHeight="1">
      <c r="A471" s="1377"/>
      <c r="B471" s="1372"/>
      <c r="C471" s="954" t="s">
        <v>54</v>
      </c>
      <c r="D471" s="955" t="s">
        <v>55</v>
      </c>
      <c r="E471" s="955" t="s">
        <v>56</v>
      </c>
      <c r="F471" s="955" t="s">
        <v>56</v>
      </c>
      <c r="G471" s="955" t="s">
        <v>57</v>
      </c>
      <c r="H471" s="955" t="s">
        <v>56</v>
      </c>
      <c r="I471" s="955" t="s">
        <v>64</v>
      </c>
      <c r="J471" s="956" t="s">
        <v>98</v>
      </c>
      <c r="K471" s="957" t="s">
        <v>103</v>
      </c>
      <c r="L471" s="957" t="s">
        <v>52</v>
      </c>
      <c r="M471" s="957" t="s">
        <v>13</v>
      </c>
      <c r="N471" s="957" t="s">
        <v>10</v>
      </c>
      <c r="O471" s="957" t="s">
        <v>25</v>
      </c>
      <c r="P471" s="958">
        <f>'225 (2022)Р-Н (001.10.0000)'!F59+'225 (2022)Р-Н (001.10.0000)'!F81+'225 (2022)Р-Н (001.11.0000)'!F59+'225 (2022)Р-Н (001.11.0000)'!F81+'225 (2022)Р-Н (001.12.0000)'!F59+'225 (2022)Р-Н (001.12.0000)'!F81+'225 (2022)Р-Н'!F139+'225 (2022)Р-Н'!F201</f>
        <v>0</v>
      </c>
      <c r="Q471" s="958"/>
      <c r="R471" s="958"/>
      <c r="S471" s="959" t="s">
        <v>10</v>
      </c>
      <c r="T471" s="148"/>
      <c r="U471" s="149"/>
      <c r="V471" s="148"/>
      <c r="W471" s="149"/>
      <c r="X471" s="148"/>
      <c r="Y471" s="149"/>
    </row>
    <row r="472" spans="1:25" s="150" customFormat="1" ht="42" hidden="1" customHeight="1">
      <c r="A472" s="1377"/>
      <c r="B472" s="1372"/>
      <c r="C472" s="954" t="s">
        <v>54</v>
      </c>
      <c r="D472" s="955" t="s">
        <v>55</v>
      </c>
      <c r="E472" s="955" t="s">
        <v>56</v>
      </c>
      <c r="F472" s="955" t="s">
        <v>56</v>
      </c>
      <c r="G472" s="955" t="s">
        <v>57</v>
      </c>
      <c r="H472" s="955" t="s">
        <v>56</v>
      </c>
      <c r="I472" s="955" t="s">
        <v>58</v>
      </c>
      <c r="J472" s="956" t="s">
        <v>98</v>
      </c>
      <c r="K472" s="957" t="s">
        <v>103</v>
      </c>
      <c r="L472" s="957" t="s">
        <v>12</v>
      </c>
      <c r="M472" s="957" t="s">
        <v>13</v>
      </c>
      <c r="N472" s="957" t="s">
        <v>20</v>
      </c>
      <c r="O472" s="957" t="s">
        <v>21</v>
      </c>
      <c r="P472" s="958">
        <f>'225 (2022)КРАЙ'!F39</f>
        <v>0</v>
      </c>
      <c r="Q472" s="958">
        <f>'225 (2023)КРАЙ'!F38</f>
        <v>10000</v>
      </c>
      <c r="R472" s="958">
        <f>'225 (2024)КРАЙ'!F38</f>
        <v>10000</v>
      </c>
      <c r="S472" s="959" t="s">
        <v>10</v>
      </c>
      <c r="T472" s="148"/>
      <c r="U472" s="149"/>
      <c r="V472" s="148"/>
      <c r="W472" s="149"/>
      <c r="X472" s="148"/>
      <c r="Y472" s="149"/>
    </row>
    <row r="473" spans="1:25" s="150" customFormat="1" ht="42" hidden="1" customHeight="1">
      <c r="A473" s="1377"/>
      <c r="B473" s="1372"/>
      <c r="C473" s="954" t="s">
        <v>54</v>
      </c>
      <c r="D473" s="955" t="s">
        <v>55</v>
      </c>
      <c r="E473" s="955" t="s">
        <v>56</v>
      </c>
      <c r="F473" s="955" t="s">
        <v>56</v>
      </c>
      <c r="G473" s="955" t="s">
        <v>57</v>
      </c>
      <c r="H473" s="955" t="s">
        <v>56</v>
      </c>
      <c r="I473" s="955" t="s">
        <v>58</v>
      </c>
      <c r="J473" s="956" t="s">
        <v>98</v>
      </c>
      <c r="K473" s="957" t="s">
        <v>103</v>
      </c>
      <c r="L473" s="957" t="s">
        <v>52</v>
      </c>
      <c r="M473" s="957" t="s">
        <v>13</v>
      </c>
      <c r="N473" s="957" t="s">
        <v>10</v>
      </c>
      <c r="O473" s="957" t="s">
        <v>21</v>
      </c>
      <c r="P473" s="958">
        <f>'225 (2022)КРАЙ'!F67</f>
        <v>0</v>
      </c>
      <c r="Q473" s="958"/>
      <c r="R473" s="958"/>
      <c r="S473" s="959" t="s">
        <v>10</v>
      </c>
      <c r="T473" s="148"/>
      <c r="U473" s="149"/>
      <c r="V473" s="148"/>
      <c r="W473" s="149"/>
      <c r="X473" s="148"/>
      <c r="Y473" s="149"/>
    </row>
    <row r="474" spans="1:25" s="150" customFormat="1" ht="42" hidden="1" customHeight="1">
      <c r="A474" s="1377"/>
      <c r="B474" s="1372"/>
      <c r="C474" s="954" t="s">
        <v>54</v>
      </c>
      <c r="D474" s="955" t="s">
        <v>55</v>
      </c>
      <c r="E474" s="955" t="s">
        <v>56</v>
      </c>
      <c r="F474" s="955" t="s">
        <v>56</v>
      </c>
      <c r="G474" s="955" t="s">
        <v>57</v>
      </c>
      <c r="H474" s="955" t="s">
        <v>56</v>
      </c>
      <c r="I474" s="955" t="s">
        <v>793</v>
      </c>
      <c r="J474" s="956" t="s">
        <v>98</v>
      </c>
      <c r="K474" s="957" t="s">
        <v>103</v>
      </c>
      <c r="L474" s="957" t="s">
        <v>12</v>
      </c>
      <c r="M474" s="957" t="s">
        <v>13</v>
      </c>
      <c r="N474" s="957" t="s">
        <v>42</v>
      </c>
      <c r="O474" s="957" t="s">
        <v>40</v>
      </c>
      <c r="P474" s="958">
        <f>'226 (2022)005.00.0000 ЗСК'!F44</f>
        <v>0</v>
      </c>
      <c r="Q474" s="958"/>
      <c r="R474" s="958"/>
      <c r="S474" s="959" t="s">
        <v>10</v>
      </c>
      <c r="T474" s="148"/>
      <c r="U474" s="149"/>
      <c r="V474" s="148"/>
      <c r="W474" s="149"/>
      <c r="X474" s="148"/>
      <c r="Y474" s="149"/>
    </row>
    <row r="475" spans="1:25" s="150" customFormat="1" ht="42" customHeight="1">
      <c r="A475" s="1377"/>
      <c r="B475" s="1372"/>
      <c r="C475" s="1021" t="s">
        <v>54</v>
      </c>
      <c r="D475" s="1022" t="s">
        <v>55</v>
      </c>
      <c r="E475" s="1022" t="s">
        <v>56</v>
      </c>
      <c r="F475" s="1022" t="s">
        <v>56</v>
      </c>
      <c r="G475" s="1022" t="s">
        <v>57</v>
      </c>
      <c r="H475" s="1022" t="s">
        <v>56</v>
      </c>
      <c r="I475" s="1022" t="s">
        <v>128</v>
      </c>
      <c r="J475" s="1023" t="s">
        <v>98</v>
      </c>
      <c r="K475" s="1238" t="s">
        <v>103</v>
      </c>
      <c r="L475" s="1238" t="s">
        <v>12</v>
      </c>
      <c r="M475" s="1238" t="s">
        <v>13</v>
      </c>
      <c r="N475" s="1238" t="s">
        <v>1109</v>
      </c>
      <c r="O475" s="1238" t="s">
        <v>43</v>
      </c>
      <c r="P475" s="1007">
        <f>'225 (2022)020.00.0019'!F39</f>
        <v>325404</v>
      </c>
      <c r="Q475" s="958"/>
      <c r="R475" s="958"/>
      <c r="S475" s="959" t="s">
        <v>10</v>
      </c>
      <c r="T475" s="148"/>
      <c r="U475" s="149"/>
      <c r="V475" s="148"/>
      <c r="W475" s="149"/>
      <c r="X475" s="148"/>
      <c r="Y475" s="149"/>
    </row>
    <row r="476" spans="1:25" s="150" customFormat="1" ht="42" hidden="1" customHeight="1">
      <c r="A476" s="1377"/>
      <c r="B476" s="1372"/>
      <c r="C476" s="954" t="s">
        <v>54</v>
      </c>
      <c r="D476" s="955" t="s">
        <v>55</v>
      </c>
      <c r="E476" s="955" t="s">
        <v>56</v>
      </c>
      <c r="F476" s="955"/>
      <c r="G476" s="955"/>
      <c r="H476" s="955"/>
      <c r="I476" s="955"/>
      <c r="J476" s="956" t="s">
        <v>98</v>
      </c>
      <c r="K476" s="957" t="s">
        <v>103</v>
      </c>
      <c r="L476" s="957" t="s">
        <v>12</v>
      </c>
      <c r="M476" s="957" t="s">
        <v>13</v>
      </c>
      <c r="N476" s="957" t="s">
        <v>622</v>
      </c>
      <c r="O476" s="957" t="s">
        <v>43</v>
      </c>
      <c r="P476" s="958">
        <v>0</v>
      </c>
      <c r="Q476" s="958"/>
      <c r="R476" s="958"/>
      <c r="S476" s="959" t="s">
        <v>10</v>
      </c>
      <c r="T476" s="148"/>
      <c r="U476" s="149"/>
      <c r="V476" s="148"/>
      <c r="W476" s="149"/>
      <c r="X476" s="148"/>
      <c r="Y476" s="149"/>
    </row>
    <row r="477" spans="1:25" s="150" customFormat="1" ht="42" hidden="1" customHeight="1">
      <c r="A477" s="1377"/>
      <c r="B477" s="1372"/>
      <c r="C477" s="954" t="s">
        <v>54</v>
      </c>
      <c r="D477" s="955" t="s">
        <v>55</v>
      </c>
      <c r="E477" s="955" t="s">
        <v>56</v>
      </c>
      <c r="F477" s="955"/>
      <c r="G477" s="955"/>
      <c r="H477" s="955"/>
      <c r="I477" s="955"/>
      <c r="J477" s="956" t="s">
        <v>98</v>
      </c>
      <c r="K477" s="957" t="s">
        <v>103</v>
      </c>
      <c r="L477" s="957" t="s">
        <v>12</v>
      </c>
      <c r="M477" s="957" t="s">
        <v>13</v>
      </c>
      <c r="N477" s="957" t="s">
        <v>622</v>
      </c>
      <c r="O477" s="957" t="s">
        <v>43</v>
      </c>
      <c r="P477" s="958">
        <v>0</v>
      </c>
      <c r="Q477" s="958"/>
      <c r="R477" s="958"/>
      <c r="S477" s="959" t="s">
        <v>10</v>
      </c>
      <c r="T477" s="148"/>
      <c r="U477" s="149"/>
      <c r="V477" s="148"/>
      <c r="W477" s="149"/>
      <c r="X477" s="148"/>
      <c r="Y477" s="149"/>
    </row>
    <row r="478" spans="1:25" s="150" customFormat="1" ht="42" hidden="1" customHeight="1">
      <c r="A478" s="1377"/>
      <c r="B478" s="1372"/>
      <c r="C478" s="954" t="s">
        <v>54</v>
      </c>
      <c r="D478" s="955" t="s">
        <v>55</v>
      </c>
      <c r="E478" s="955" t="s">
        <v>56</v>
      </c>
      <c r="F478" s="955"/>
      <c r="G478" s="955"/>
      <c r="H478" s="955"/>
      <c r="I478" s="955"/>
      <c r="J478" s="956" t="s">
        <v>98</v>
      </c>
      <c r="K478" s="957" t="s">
        <v>103</v>
      </c>
      <c r="L478" s="957" t="s">
        <v>12</v>
      </c>
      <c r="M478" s="957" t="s">
        <v>13</v>
      </c>
      <c r="N478" s="957" t="s">
        <v>622</v>
      </c>
      <c r="O478" s="957" t="s">
        <v>43</v>
      </c>
      <c r="P478" s="958">
        <v>0</v>
      </c>
      <c r="Q478" s="958"/>
      <c r="R478" s="958"/>
      <c r="S478" s="959" t="s">
        <v>10</v>
      </c>
      <c r="T478" s="148"/>
      <c r="U478" s="149"/>
      <c r="V478" s="148"/>
      <c r="W478" s="149"/>
      <c r="X478" s="148"/>
      <c r="Y478" s="149"/>
    </row>
    <row r="479" spans="1:25" s="150" customFormat="1" ht="42" hidden="1" customHeight="1">
      <c r="A479" s="1377"/>
      <c r="B479" s="1372"/>
      <c r="C479" s="954" t="s">
        <v>54</v>
      </c>
      <c r="D479" s="955" t="s">
        <v>55</v>
      </c>
      <c r="E479" s="955" t="s">
        <v>56</v>
      </c>
      <c r="F479" s="955"/>
      <c r="G479" s="955"/>
      <c r="H479" s="955"/>
      <c r="I479" s="955"/>
      <c r="J479" s="956" t="s">
        <v>98</v>
      </c>
      <c r="K479" s="957" t="s">
        <v>103</v>
      </c>
      <c r="L479" s="957" t="s">
        <v>12</v>
      </c>
      <c r="M479" s="957" t="s">
        <v>13</v>
      </c>
      <c r="N479" s="957" t="s">
        <v>622</v>
      </c>
      <c r="O479" s="957" t="s">
        <v>43</v>
      </c>
      <c r="P479" s="958">
        <v>0</v>
      </c>
      <c r="Q479" s="958"/>
      <c r="R479" s="958"/>
      <c r="S479" s="959" t="s">
        <v>10</v>
      </c>
      <c r="T479" s="148"/>
      <c r="U479" s="149"/>
      <c r="V479" s="148"/>
      <c r="W479" s="149"/>
      <c r="X479" s="148"/>
      <c r="Y479" s="149"/>
    </row>
    <row r="480" spans="1:25" s="150" customFormat="1" ht="42" hidden="1" customHeight="1">
      <c r="A480" s="1377"/>
      <c r="B480" s="1372"/>
      <c r="C480" s="954" t="s">
        <v>54</v>
      </c>
      <c r="D480" s="955" t="s">
        <v>55</v>
      </c>
      <c r="E480" s="955" t="s">
        <v>56</v>
      </c>
      <c r="F480" s="955" t="s">
        <v>56</v>
      </c>
      <c r="G480" s="955" t="s">
        <v>57</v>
      </c>
      <c r="H480" s="955" t="s">
        <v>795</v>
      </c>
      <c r="I480" s="955" t="s">
        <v>794</v>
      </c>
      <c r="J480" s="956" t="s">
        <v>98</v>
      </c>
      <c r="K480" s="957" t="s">
        <v>103</v>
      </c>
      <c r="L480" s="957" t="s">
        <v>12</v>
      </c>
      <c r="M480" s="957" t="s">
        <v>13</v>
      </c>
      <c r="N480" s="957" t="s">
        <v>703</v>
      </c>
      <c r="O480" s="957" t="s">
        <v>702</v>
      </c>
      <c r="P480" s="958">
        <v>0</v>
      </c>
      <c r="Q480" s="958"/>
      <c r="R480" s="958"/>
      <c r="S480" s="959" t="s">
        <v>10</v>
      </c>
      <c r="T480" s="148"/>
      <c r="U480" s="149"/>
      <c r="V480" s="148"/>
      <c r="W480" s="149"/>
      <c r="X480" s="148"/>
      <c r="Y480" s="149"/>
    </row>
    <row r="481" spans="1:25" s="150" customFormat="1" ht="42" hidden="1" customHeight="1">
      <c r="A481" s="1377"/>
      <c r="B481" s="1372"/>
      <c r="C481" s="954" t="s">
        <v>54</v>
      </c>
      <c r="D481" s="955" t="s">
        <v>55</v>
      </c>
      <c r="E481" s="955" t="s">
        <v>56</v>
      </c>
      <c r="F481" s="955" t="s">
        <v>56</v>
      </c>
      <c r="G481" s="955" t="s">
        <v>57</v>
      </c>
      <c r="H481" s="955" t="s">
        <v>795</v>
      </c>
      <c r="I481" s="955" t="s">
        <v>794</v>
      </c>
      <c r="J481" s="956" t="s">
        <v>98</v>
      </c>
      <c r="K481" s="957" t="s">
        <v>103</v>
      </c>
      <c r="L481" s="957" t="s">
        <v>12</v>
      </c>
      <c r="M481" s="957" t="s">
        <v>13</v>
      </c>
      <c r="N481" s="957" t="s">
        <v>703</v>
      </c>
      <c r="O481" s="957" t="s">
        <v>40</v>
      </c>
      <c r="P481" s="958">
        <v>0</v>
      </c>
      <c r="Q481" s="958"/>
      <c r="R481" s="958"/>
      <c r="S481" s="959" t="s">
        <v>10</v>
      </c>
      <c r="T481" s="148"/>
      <c r="U481" s="149"/>
      <c r="V481" s="148"/>
      <c r="W481" s="149"/>
      <c r="X481" s="148"/>
      <c r="Y481" s="149"/>
    </row>
    <row r="482" spans="1:25" s="150" customFormat="1" ht="42" hidden="1" customHeight="1">
      <c r="A482" s="1377"/>
      <c r="B482" s="1372"/>
      <c r="C482" s="954" t="s">
        <v>54</v>
      </c>
      <c r="D482" s="955" t="s">
        <v>55</v>
      </c>
      <c r="E482" s="955" t="s">
        <v>56</v>
      </c>
      <c r="F482" s="955" t="s">
        <v>56</v>
      </c>
      <c r="G482" s="955" t="s">
        <v>9</v>
      </c>
      <c r="H482" s="955" t="s">
        <v>63</v>
      </c>
      <c r="I482" s="955" t="s">
        <v>716</v>
      </c>
      <c r="J482" s="956" t="s">
        <v>98</v>
      </c>
      <c r="K482" s="957" t="s">
        <v>103</v>
      </c>
      <c r="L482" s="957" t="s">
        <v>12</v>
      </c>
      <c r="M482" s="957" t="s">
        <v>13</v>
      </c>
      <c r="N482" s="957" t="s">
        <v>704</v>
      </c>
      <c r="O482" s="957" t="s">
        <v>40</v>
      </c>
      <c r="P482" s="958">
        <v>0</v>
      </c>
      <c r="Q482" s="958">
        <v>0</v>
      </c>
      <c r="R482" s="958">
        <v>0</v>
      </c>
      <c r="S482" s="959" t="s">
        <v>10</v>
      </c>
      <c r="T482" s="148"/>
      <c r="U482" s="149"/>
      <c r="V482" s="148"/>
      <c r="W482" s="149"/>
      <c r="X482" s="148"/>
      <c r="Y482" s="149"/>
    </row>
    <row r="483" spans="1:25" s="150" customFormat="1" ht="42" hidden="1" customHeight="1">
      <c r="A483" s="1377"/>
      <c r="B483" s="1372"/>
      <c r="C483" s="954" t="s">
        <v>54</v>
      </c>
      <c r="D483" s="955" t="s">
        <v>55</v>
      </c>
      <c r="E483" s="955" t="s">
        <v>56</v>
      </c>
      <c r="F483" s="955"/>
      <c r="G483" s="955"/>
      <c r="H483" s="955"/>
      <c r="I483" s="955"/>
      <c r="J483" s="956" t="s">
        <v>98</v>
      </c>
      <c r="K483" s="957" t="s">
        <v>103</v>
      </c>
      <c r="L483" s="957" t="s">
        <v>12</v>
      </c>
      <c r="M483" s="957" t="s">
        <v>13</v>
      </c>
      <c r="N483" s="957" t="s">
        <v>710</v>
      </c>
      <c r="O483" s="957" t="s">
        <v>40</v>
      </c>
      <c r="P483" s="958">
        <v>0</v>
      </c>
      <c r="Q483" s="958"/>
      <c r="R483" s="958"/>
      <c r="S483" s="959" t="s">
        <v>10</v>
      </c>
      <c r="T483" s="148"/>
      <c r="U483" s="149"/>
      <c r="V483" s="148"/>
      <c r="W483" s="149"/>
      <c r="X483" s="148"/>
      <c r="Y483" s="149"/>
    </row>
    <row r="484" spans="1:25" s="150" customFormat="1" ht="42" hidden="1" customHeight="1">
      <c r="A484" s="1377"/>
      <c r="B484" s="1372"/>
      <c r="C484" s="954" t="s">
        <v>54</v>
      </c>
      <c r="D484" s="955" t="s">
        <v>55</v>
      </c>
      <c r="E484" s="955" t="s">
        <v>56</v>
      </c>
      <c r="F484" s="955"/>
      <c r="G484" s="955"/>
      <c r="H484" s="955"/>
      <c r="I484" s="955"/>
      <c r="J484" s="956" t="s">
        <v>98</v>
      </c>
      <c r="K484" s="957" t="s">
        <v>103</v>
      </c>
      <c r="L484" s="957" t="s">
        <v>12</v>
      </c>
      <c r="M484" s="957" t="s">
        <v>13</v>
      </c>
      <c r="N484" s="957" t="s">
        <v>710</v>
      </c>
      <c r="O484" s="957" t="s">
        <v>40</v>
      </c>
      <c r="P484" s="958">
        <v>0</v>
      </c>
      <c r="Q484" s="958"/>
      <c r="R484" s="958"/>
      <c r="S484" s="959" t="s">
        <v>10</v>
      </c>
      <c r="T484" s="148"/>
      <c r="U484" s="149"/>
      <c r="V484" s="148"/>
      <c r="W484" s="149"/>
      <c r="X484" s="148"/>
      <c r="Y484" s="149"/>
    </row>
    <row r="485" spans="1:25" s="150" customFormat="1" ht="42" hidden="1" customHeight="1">
      <c r="A485" s="1377"/>
      <c r="B485" s="1372"/>
      <c r="C485" s="954" t="s">
        <v>54</v>
      </c>
      <c r="D485" s="955" t="s">
        <v>55</v>
      </c>
      <c r="E485" s="955" t="s">
        <v>56</v>
      </c>
      <c r="F485" s="955"/>
      <c r="G485" s="955"/>
      <c r="H485" s="955"/>
      <c r="I485" s="955"/>
      <c r="J485" s="956" t="s">
        <v>98</v>
      </c>
      <c r="K485" s="957" t="s">
        <v>103</v>
      </c>
      <c r="L485" s="957" t="s">
        <v>12</v>
      </c>
      <c r="M485" s="957" t="s">
        <v>13</v>
      </c>
      <c r="N485" s="957" t="s">
        <v>710</v>
      </c>
      <c r="O485" s="957" t="s">
        <v>40</v>
      </c>
      <c r="P485" s="958">
        <v>0</v>
      </c>
      <c r="Q485" s="958"/>
      <c r="R485" s="958"/>
      <c r="S485" s="959" t="s">
        <v>10</v>
      </c>
      <c r="T485" s="148"/>
      <c r="U485" s="149"/>
      <c r="V485" s="148"/>
      <c r="W485" s="149"/>
      <c r="X485" s="148"/>
      <c r="Y485" s="149"/>
    </row>
    <row r="486" spans="1:25" s="150" customFormat="1" ht="42" hidden="1" customHeight="1">
      <c r="A486" s="1377"/>
      <c r="B486" s="1372"/>
      <c r="C486" s="954" t="s">
        <v>54</v>
      </c>
      <c r="D486" s="955" t="s">
        <v>55</v>
      </c>
      <c r="E486" s="955" t="s">
        <v>56</v>
      </c>
      <c r="F486" s="955"/>
      <c r="G486" s="955"/>
      <c r="H486" s="955"/>
      <c r="I486" s="955"/>
      <c r="J486" s="956" t="s">
        <v>98</v>
      </c>
      <c r="K486" s="957" t="s">
        <v>103</v>
      </c>
      <c r="L486" s="957" t="s">
        <v>12</v>
      </c>
      <c r="M486" s="957" t="s">
        <v>13</v>
      </c>
      <c r="N486" s="957" t="s">
        <v>713</v>
      </c>
      <c r="O486" s="957" t="s">
        <v>40</v>
      </c>
      <c r="P486" s="958">
        <v>0</v>
      </c>
      <c r="Q486" s="958"/>
      <c r="R486" s="958"/>
      <c r="S486" s="959" t="s">
        <v>10</v>
      </c>
      <c r="T486" s="148"/>
      <c r="U486" s="149"/>
      <c r="V486" s="148"/>
      <c r="W486" s="149"/>
      <c r="X486" s="148"/>
      <c r="Y486" s="149"/>
    </row>
    <row r="487" spans="1:25" s="150" customFormat="1" ht="42" hidden="1" customHeight="1">
      <c r="A487" s="1377"/>
      <c r="B487" s="1372"/>
      <c r="C487" s="954" t="s">
        <v>54</v>
      </c>
      <c r="D487" s="955" t="s">
        <v>55</v>
      </c>
      <c r="E487" s="955" t="s">
        <v>56</v>
      </c>
      <c r="F487" s="955"/>
      <c r="G487" s="955"/>
      <c r="H487" s="955"/>
      <c r="I487" s="955"/>
      <c r="J487" s="956" t="s">
        <v>98</v>
      </c>
      <c r="K487" s="957" t="s">
        <v>103</v>
      </c>
      <c r="L487" s="957" t="s">
        <v>12</v>
      </c>
      <c r="M487" s="957" t="s">
        <v>13</v>
      </c>
      <c r="N487" s="957" t="s">
        <v>713</v>
      </c>
      <c r="O487" s="957" t="s">
        <v>40</v>
      </c>
      <c r="P487" s="958">
        <v>0</v>
      </c>
      <c r="Q487" s="958"/>
      <c r="R487" s="958"/>
      <c r="S487" s="959" t="s">
        <v>10</v>
      </c>
      <c r="T487" s="148"/>
      <c r="U487" s="149"/>
      <c r="V487" s="148"/>
      <c r="W487" s="149"/>
      <c r="X487" s="148"/>
      <c r="Y487" s="149"/>
    </row>
    <row r="488" spans="1:25" s="150" customFormat="1" ht="42" hidden="1" customHeight="1">
      <c r="A488" s="1376" t="s">
        <v>72</v>
      </c>
      <c r="B488" s="1372"/>
      <c r="C488" s="954" t="s">
        <v>54</v>
      </c>
      <c r="D488" s="955" t="s">
        <v>55</v>
      </c>
      <c r="E488" s="955" t="s">
        <v>56</v>
      </c>
      <c r="F488" s="955" t="s">
        <v>56</v>
      </c>
      <c r="G488" s="955" t="s">
        <v>57</v>
      </c>
      <c r="H488" s="955" t="s">
        <v>56</v>
      </c>
      <c r="I488" s="955" t="s">
        <v>64</v>
      </c>
      <c r="J488" s="956" t="s">
        <v>98</v>
      </c>
      <c r="K488" s="957" t="s">
        <v>73</v>
      </c>
      <c r="L488" s="957" t="s">
        <v>12</v>
      </c>
      <c r="M488" s="957" t="s">
        <v>13</v>
      </c>
      <c r="N488" s="957" t="s">
        <v>10</v>
      </c>
      <c r="O488" s="957" t="s">
        <v>14</v>
      </c>
      <c r="P488" s="958">
        <f>'226 (2022)ВНЕБ, 140Д'!F81+'226 (2022)ВНЕБ, 150Д'!F81+'226 (2022)ВНЕБ, 400Д'!F81</f>
        <v>0</v>
      </c>
      <c r="Q488" s="958">
        <f>'226 (2023)ВНЕБ, 150Д'!F80</f>
        <v>0</v>
      </c>
      <c r="R488" s="958">
        <f>'226 (2024)ВНЕБ, 150Д'!F80</f>
        <v>0</v>
      </c>
      <c r="S488" s="959" t="s">
        <v>10</v>
      </c>
      <c r="T488" s="148"/>
      <c r="U488" s="149"/>
      <c r="V488" s="148"/>
      <c r="W488" s="149"/>
      <c r="X488" s="148"/>
      <c r="Y488" s="149"/>
    </row>
    <row r="489" spans="1:25" s="150" customFormat="1" ht="42" hidden="1" customHeight="1">
      <c r="A489" s="1377"/>
      <c r="B489" s="1372"/>
      <c r="C489" s="954" t="s">
        <v>54</v>
      </c>
      <c r="D489" s="955" t="s">
        <v>55</v>
      </c>
      <c r="E489" s="955" t="s">
        <v>56</v>
      </c>
      <c r="F489" s="955" t="s">
        <v>56</v>
      </c>
      <c r="G489" s="955" t="s">
        <v>57</v>
      </c>
      <c r="H489" s="955" t="s">
        <v>56</v>
      </c>
      <c r="I489" s="955" t="s">
        <v>64</v>
      </c>
      <c r="J489" s="956" t="s">
        <v>98</v>
      </c>
      <c r="K489" s="957" t="s">
        <v>73</v>
      </c>
      <c r="L489" s="957" t="s">
        <v>52</v>
      </c>
      <c r="M489" s="957" t="s">
        <v>13</v>
      </c>
      <c r="N489" s="957" t="s">
        <v>10</v>
      </c>
      <c r="O489" s="957" t="s">
        <v>14</v>
      </c>
      <c r="P489" s="958">
        <f>'226 (2022)ВНЕБ, 140Д'!F152+'226 (2022)ВНЕБ, 150Д'!F152+'226 (2022)ВНЕБ, 400Д'!F152</f>
        <v>0</v>
      </c>
      <c r="Q489" s="958"/>
      <c r="R489" s="958"/>
      <c r="S489" s="959" t="s">
        <v>10</v>
      </c>
      <c r="T489" s="148"/>
      <c r="U489" s="149"/>
      <c r="V489" s="148"/>
      <c r="W489" s="149"/>
      <c r="X489" s="148"/>
      <c r="Y489" s="149"/>
    </row>
    <row r="490" spans="1:25" s="150" customFormat="1" ht="42" hidden="1" customHeight="1">
      <c r="A490" s="1377"/>
      <c r="B490" s="1372"/>
      <c r="C490" s="954" t="s">
        <v>54</v>
      </c>
      <c r="D490" s="955" t="s">
        <v>55</v>
      </c>
      <c r="E490" s="955" t="s">
        <v>56</v>
      </c>
      <c r="F490" s="955" t="s">
        <v>56</v>
      </c>
      <c r="G490" s="955" t="s">
        <v>57</v>
      </c>
      <c r="H490" s="955" t="s">
        <v>56</v>
      </c>
      <c r="I490" s="955" t="s">
        <v>64</v>
      </c>
      <c r="J490" s="956" t="s">
        <v>98</v>
      </c>
      <c r="K490" s="957" t="s">
        <v>73</v>
      </c>
      <c r="L490" s="957" t="s">
        <v>12</v>
      </c>
      <c r="M490" s="957" t="s">
        <v>13</v>
      </c>
      <c r="N490" s="957" t="s">
        <v>10</v>
      </c>
      <c r="O490" s="957" t="s">
        <v>654</v>
      </c>
      <c r="P490" s="958">
        <v>0</v>
      </c>
      <c r="Q490" s="958"/>
      <c r="R490" s="958"/>
      <c r="S490" s="959" t="s">
        <v>10</v>
      </c>
      <c r="T490" s="148"/>
      <c r="U490" s="149"/>
      <c r="V490" s="148"/>
      <c r="W490" s="149"/>
      <c r="X490" s="148"/>
      <c r="Y490" s="149"/>
    </row>
    <row r="491" spans="1:25" s="150" customFormat="1" ht="42" hidden="1" customHeight="1">
      <c r="A491" s="1377"/>
      <c r="B491" s="1372"/>
      <c r="C491" s="954" t="s">
        <v>54</v>
      </c>
      <c r="D491" s="955" t="s">
        <v>55</v>
      </c>
      <c r="E491" s="955" t="s">
        <v>56</v>
      </c>
      <c r="F491" s="955" t="s">
        <v>56</v>
      </c>
      <c r="G491" s="955" t="s">
        <v>57</v>
      </c>
      <c r="H491" s="955" t="s">
        <v>56</v>
      </c>
      <c r="I491" s="955" t="s">
        <v>64</v>
      </c>
      <c r="J491" s="956" t="s">
        <v>98</v>
      </c>
      <c r="K491" s="957" t="s">
        <v>73</v>
      </c>
      <c r="L491" s="957" t="s">
        <v>52</v>
      </c>
      <c r="M491" s="957" t="s">
        <v>13</v>
      </c>
      <c r="N491" s="957" t="s">
        <v>10</v>
      </c>
      <c r="O491" s="957" t="s">
        <v>654</v>
      </c>
      <c r="P491" s="958">
        <v>0</v>
      </c>
      <c r="Q491" s="958"/>
      <c r="R491" s="958"/>
      <c r="S491" s="959" t="s">
        <v>10</v>
      </c>
      <c r="T491" s="148"/>
      <c r="U491" s="149"/>
      <c r="V491" s="148"/>
      <c r="W491" s="149"/>
      <c r="X491" s="148"/>
      <c r="Y491" s="149"/>
    </row>
    <row r="492" spans="1:25" s="150" customFormat="1" ht="42" hidden="1" customHeight="1">
      <c r="A492" s="1377"/>
      <c r="B492" s="1372"/>
      <c r="C492" s="954" t="s">
        <v>54</v>
      </c>
      <c r="D492" s="955" t="s">
        <v>55</v>
      </c>
      <c r="E492" s="955" t="s">
        <v>56</v>
      </c>
      <c r="F492" s="955" t="s">
        <v>56</v>
      </c>
      <c r="G492" s="955" t="s">
        <v>57</v>
      </c>
      <c r="H492" s="955" t="s">
        <v>56</v>
      </c>
      <c r="I492" s="955" t="s">
        <v>64</v>
      </c>
      <c r="J492" s="956" t="s">
        <v>98</v>
      </c>
      <c r="K492" s="957" t="s">
        <v>73</v>
      </c>
      <c r="L492" s="957" t="s">
        <v>12</v>
      </c>
      <c r="M492" s="957" t="s">
        <v>13</v>
      </c>
      <c r="N492" s="957" t="s">
        <v>10</v>
      </c>
      <c r="O492" s="957" t="s">
        <v>655</v>
      </c>
      <c r="P492" s="958">
        <v>0</v>
      </c>
      <c r="Q492" s="958"/>
      <c r="R492" s="958"/>
      <c r="S492" s="959" t="s">
        <v>10</v>
      </c>
      <c r="T492" s="148"/>
      <c r="U492" s="149"/>
      <c r="V492" s="148"/>
      <c r="W492" s="149"/>
      <c r="X492" s="148"/>
      <c r="Y492" s="149"/>
    </row>
    <row r="493" spans="1:25" s="150" customFormat="1" ht="42" hidden="1" customHeight="1">
      <c r="A493" s="1377"/>
      <c r="B493" s="1372"/>
      <c r="C493" s="954" t="s">
        <v>54</v>
      </c>
      <c r="D493" s="955" t="s">
        <v>55</v>
      </c>
      <c r="E493" s="955" t="s">
        <v>56</v>
      </c>
      <c r="F493" s="955" t="s">
        <v>56</v>
      </c>
      <c r="G493" s="955" t="s">
        <v>57</v>
      </c>
      <c r="H493" s="955" t="s">
        <v>56</v>
      </c>
      <c r="I493" s="955" t="s">
        <v>64</v>
      </c>
      <c r="J493" s="956" t="s">
        <v>98</v>
      </c>
      <c r="K493" s="957" t="s">
        <v>73</v>
      </c>
      <c r="L493" s="957" t="s">
        <v>52</v>
      </c>
      <c r="M493" s="957" t="s">
        <v>13</v>
      </c>
      <c r="N493" s="957" t="s">
        <v>10</v>
      </c>
      <c r="O493" s="957" t="s">
        <v>655</v>
      </c>
      <c r="P493" s="958">
        <v>0</v>
      </c>
      <c r="Q493" s="958"/>
      <c r="R493" s="958"/>
      <c r="S493" s="959" t="s">
        <v>10</v>
      </c>
      <c r="T493" s="148"/>
      <c r="U493" s="149"/>
      <c r="V493" s="148"/>
      <c r="W493" s="149"/>
      <c r="X493" s="148"/>
      <c r="Y493" s="149"/>
    </row>
    <row r="494" spans="1:25" s="150" customFormat="1" ht="42" customHeight="1">
      <c r="A494" s="1377"/>
      <c r="B494" s="1372"/>
      <c r="C494" s="954" t="s">
        <v>54</v>
      </c>
      <c r="D494" s="955" t="s">
        <v>55</v>
      </c>
      <c r="E494" s="955" t="s">
        <v>56</v>
      </c>
      <c r="F494" s="955" t="s">
        <v>56</v>
      </c>
      <c r="G494" s="955" t="s">
        <v>57</v>
      </c>
      <c r="H494" s="955" t="s">
        <v>56</v>
      </c>
      <c r="I494" s="955" t="s">
        <v>64</v>
      </c>
      <c r="J494" s="956" t="s">
        <v>98</v>
      </c>
      <c r="K494" s="957" t="s">
        <v>73</v>
      </c>
      <c r="L494" s="957" t="s">
        <v>12</v>
      </c>
      <c r="M494" s="957" t="s">
        <v>13</v>
      </c>
      <c r="N494" s="957" t="s">
        <v>34</v>
      </c>
      <c r="O494" s="957" t="s">
        <v>25</v>
      </c>
      <c r="P494" s="958">
        <f>'226 (2022)Р-Н'!F79</f>
        <v>143442.14000000001</v>
      </c>
      <c r="Q494" s="958">
        <f>'226 (2023)Р-Н'!F78</f>
        <v>116398.3</v>
      </c>
      <c r="R494" s="958">
        <f>'226 (2024)Р-Н'!F78</f>
        <v>156500</v>
      </c>
      <c r="S494" s="959" t="s">
        <v>10</v>
      </c>
      <c r="T494" s="148"/>
      <c r="U494" s="149"/>
      <c r="V494" s="148"/>
      <c r="W494" s="149"/>
      <c r="X494" s="148"/>
      <c r="Y494" s="149"/>
    </row>
    <row r="495" spans="1:25" s="150" customFormat="1" ht="42" customHeight="1">
      <c r="A495" s="1377"/>
      <c r="B495" s="1372"/>
      <c r="C495" s="954" t="s">
        <v>54</v>
      </c>
      <c r="D495" s="955" t="s">
        <v>55</v>
      </c>
      <c r="E495" s="955" t="s">
        <v>56</v>
      </c>
      <c r="F495" s="955" t="s">
        <v>56</v>
      </c>
      <c r="G495" s="955" t="s">
        <v>57</v>
      </c>
      <c r="H495" s="955" t="s">
        <v>56</v>
      </c>
      <c r="I495" s="955" t="s">
        <v>64</v>
      </c>
      <c r="J495" s="956" t="s">
        <v>98</v>
      </c>
      <c r="K495" s="957" t="s">
        <v>73</v>
      </c>
      <c r="L495" s="957" t="s">
        <v>52</v>
      </c>
      <c r="M495" s="957" t="s">
        <v>13</v>
      </c>
      <c r="N495" s="957" t="s">
        <v>10</v>
      </c>
      <c r="O495" s="957" t="s">
        <v>25</v>
      </c>
      <c r="P495" s="958">
        <f>'226 (2022)Р-Н'!F147+'226 (2022)Р-Н'!F215</f>
        <v>367</v>
      </c>
      <c r="Q495" s="958"/>
      <c r="R495" s="958"/>
      <c r="S495" s="959" t="s">
        <v>10</v>
      </c>
      <c r="T495" s="148"/>
      <c r="U495" s="149"/>
      <c r="V495" s="148"/>
      <c r="W495" s="149"/>
      <c r="X495" s="148"/>
      <c r="Y495" s="149"/>
    </row>
    <row r="496" spans="1:25" s="150" customFormat="1" ht="42" customHeight="1">
      <c r="A496" s="1377"/>
      <c r="B496" s="1372"/>
      <c r="C496" s="954" t="s">
        <v>54</v>
      </c>
      <c r="D496" s="955" t="s">
        <v>55</v>
      </c>
      <c r="E496" s="955" t="s">
        <v>56</v>
      </c>
      <c r="F496" s="955" t="s">
        <v>56</v>
      </c>
      <c r="G496" s="955" t="s">
        <v>57</v>
      </c>
      <c r="H496" s="955" t="s">
        <v>56</v>
      </c>
      <c r="I496" s="955" t="s">
        <v>58</v>
      </c>
      <c r="J496" s="956" t="s">
        <v>98</v>
      </c>
      <c r="K496" s="957" t="s">
        <v>73</v>
      </c>
      <c r="L496" s="957" t="s">
        <v>12</v>
      </c>
      <c r="M496" s="957" t="s">
        <v>13</v>
      </c>
      <c r="N496" s="957" t="s">
        <v>20</v>
      </c>
      <c r="O496" s="957" t="s">
        <v>21</v>
      </c>
      <c r="P496" s="958">
        <f>'226 (2022)КРАЙ'!F42</f>
        <v>203378.8</v>
      </c>
      <c r="Q496" s="958">
        <f>'226 (2023)КРАЙ'!F38</f>
        <v>215000</v>
      </c>
      <c r="R496" s="958">
        <f>'226 (2024)КРАЙ'!F38</f>
        <v>215000</v>
      </c>
      <c r="S496" s="959" t="s">
        <v>10</v>
      </c>
      <c r="T496" s="148"/>
      <c r="U496" s="149"/>
      <c r="V496" s="148"/>
      <c r="W496" s="149"/>
      <c r="X496" s="148"/>
      <c r="Y496" s="149"/>
    </row>
    <row r="497" spans="1:31" s="150" customFormat="1" ht="42" hidden="1" customHeight="1">
      <c r="A497" s="1377"/>
      <c r="B497" s="1372"/>
      <c r="C497" s="954" t="s">
        <v>54</v>
      </c>
      <c r="D497" s="955" t="s">
        <v>55</v>
      </c>
      <c r="E497" s="955" t="s">
        <v>56</v>
      </c>
      <c r="F497" s="955" t="s">
        <v>56</v>
      </c>
      <c r="G497" s="955" t="s">
        <v>57</v>
      </c>
      <c r="H497" s="955" t="s">
        <v>56</v>
      </c>
      <c r="I497" s="955" t="s">
        <v>58</v>
      </c>
      <c r="J497" s="989" t="s">
        <v>98</v>
      </c>
      <c r="K497" s="989" t="s">
        <v>73</v>
      </c>
      <c r="L497" s="957" t="s">
        <v>52</v>
      </c>
      <c r="M497" s="957" t="s">
        <v>13</v>
      </c>
      <c r="N497" s="957" t="s">
        <v>10</v>
      </c>
      <c r="O497" s="957" t="s">
        <v>21</v>
      </c>
      <c r="P497" s="991">
        <f>'226 (2022)КРАЙ'!F73</f>
        <v>0</v>
      </c>
      <c r="Q497" s="958"/>
      <c r="R497" s="958"/>
      <c r="S497" s="959" t="s">
        <v>10</v>
      </c>
      <c r="T497" s="148"/>
      <c r="U497" s="149"/>
      <c r="V497" s="148"/>
      <c r="W497" s="149"/>
      <c r="X497" s="148"/>
      <c r="Y497" s="149"/>
    </row>
    <row r="498" spans="1:31" s="150" customFormat="1" ht="42" hidden="1" customHeight="1">
      <c r="A498" s="1377"/>
      <c r="B498" s="1372"/>
      <c r="C498" s="954" t="s">
        <v>54</v>
      </c>
      <c r="D498" s="955" t="s">
        <v>55</v>
      </c>
      <c r="E498" s="955" t="s">
        <v>56</v>
      </c>
      <c r="F498" s="955" t="s">
        <v>56</v>
      </c>
      <c r="G498" s="955" t="s">
        <v>57</v>
      </c>
      <c r="H498" s="955" t="s">
        <v>56</v>
      </c>
      <c r="I498" s="955" t="s">
        <v>793</v>
      </c>
      <c r="J498" s="956" t="s">
        <v>98</v>
      </c>
      <c r="K498" s="957" t="s">
        <v>73</v>
      </c>
      <c r="L498" s="957" t="s">
        <v>12</v>
      </c>
      <c r="M498" s="957" t="s">
        <v>13</v>
      </c>
      <c r="N498" s="957" t="s">
        <v>42</v>
      </c>
      <c r="O498" s="957" t="s">
        <v>40</v>
      </c>
      <c r="P498" s="958">
        <f>'226 (2022)005.00.0000 ЗСК'!F44</f>
        <v>0</v>
      </c>
      <c r="Q498" s="958"/>
      <c r="R498" s="958"/>
      <c r="S498" s="959" t="s">
        <v>10</v>
      </c>
      <c r="T498" s="148"/>
      <c r="U498" s="149"/>
      <c r="V498" s="148"/>
      <c r="W498" s="149"/>
      <c r="X498" s="148"/>
      <c r="Y498" s="149"/>
    </row>
    <row r="499" spans="1:31" s="150" customFormat="1" ht="42" customHeight="1">
      <c r="A499" s="1377"/>
      <c r="B499" s="1372"/>
      <c r="C499" s="1229" t="s">
        <v>54</v>
      </c>
      <c r="D499" s="1230" t="s">
        <v>55</v>
      </c>
      <c r="E499" s="1230" t="s">
        <v>56</v>
      </c>
      <c r="F499" s="1230" t="s">
        <v>56</v>
      </c>
      <c r="G499" s="1230" t="s">
        <v>57</v>
      </c>
      <c r="H499" s="1230" t="s">
        <v>56</v>
      </c>
      <c r="I499" s="1230" t="s">
        <v>720</v>
      </c>
      <c r="J499" s="1231" t="s">
        <v>98</v>
      </c>
      <c r="K499" s="1238" t="s">
        <v>73</v>
      </c>
      <c r="L499" s="1238" t="s">
        <v>12</v>
      </c>
      <c r="M499" s="1238" t="s">
        <v>13</v>
      </c>
      <c r="N499" s="1238" t="s">
        <v>692</v>
      </c>
      <c r="O499" s="1238" t="s">
        <v>43</v>
      </c>
      <c r="P499" s="1007">
        <f>'226 (2024)020.00.0001 5руб'!F44</f>
        <v>166600</v>
      </c>
      <c r="Q499" s="958">
        <f>'226 (2023)020.00.0001 5руб'!F44</f>
        <v>166600</v>
      </c>
      <c r="R499" s="958">
        <f>'226 (2024)020.00.0001 5руб'!F44</f>
        <v>166600</v>
      </c>
      <c r="S499" s="959" t="s">
        <v>10</v>
      </c>
      <c r="T499" s="148"/>
      <c r="U499" s="149"/>
      <c r="V499" s="148"/>
      <c r="W499" s="149"/>
      <c r="X499" s="148"/>
      <c r="Y499" s="149"/>
      <c r="Z499" s="151"/>
      <c r="AA499" s="151"/>
      <c r="AB499" s="151"/>
      <c r="AC499" s="151"/>
      <c r="AD499" s="151"/>
      <c r="AE499" s="151"/>
    </row>
    <row r="500" spans="1:31" s="150" customFormat="1" ht="42" customHeight="1">
      <c r="A500" s="1377"/>
      <c r="B500" s="1372"/>
      <c r="C500" s="1229" t="s">
        <v>54</v>
      </c>
      <c r="D500" s="1230" t="s">
        <v>55</v>
      </c>
      <c r="E500" s="1230" t="s">
        <v>55</v>
      </c>
      <c r="F500" s="1230" t="s">
        <v>56</v>
      </c>
      <c r="G500" s="1230" t="s">
        <v>9</v>
      </c>
      <c r="H500" s="1230" t="s">
        <v>56</v>
      </c>
      <c r="I500" s="1230" t="s">
        <v>721</v>
      </c>
      <c r="J500" s="1231" t="s">
        <v>98</v>
      </c>
      <c r="K500" s="1238" t="s">
        <v>73</v>
      </c>
      <c r="L500" s="1238" t="s">
        <v>12</v>
      </c>
      <c r="M500" s="1238" t="s">
        <v>13</v>
      </c>
      <c r="N500" s="1238" t="s">
        <v>694</v>
      </c>
      <c r="O500" s="1238" t="s">
        <v>43</v>
      </c>
      <c r="P500" s="1007">
        <f>'226 (2022)020.00.0003 ЛагерьЛТО'!F44</f>
        <v>36028.130000000005</v>
      </c>
      <c r="Q500" s="958">
        <f>'226 (2023)020.00.0003 ЛагерьЛТО'!F44</f>
        <v>27286.880000000001</v>
      </c>
      <c r="R500" s="958">
        <f>'226 (2024)020.00.0003 ЛагерьЛТО'!F44</f>
        <v>27286.880000000001</v>
      </c>
      <c r="S500" s="959" t="s">
        <v>10</v>
      </c>
      <c r="T500" s="148"/>
      <c r="U500" s="149"/>
      <c r="V500" s="148"/>
      <c r="W500" s="149"/>
      <c r="X500" s="148"/>
      <c r="Y500" s="149"/>
      <c r="Z500" s="151"/>
      <c r="AA500" s="151"/>
      <c r="AB500" s="151"/>
      <c r="AC500" s="151"/>
      <c r="AD500" s="151"/>
      <c r="AE500" s="151"/>
    </row>
    <row r="501" spans="1:31" s="150" customFormat="1" ht="42" hidden="1" customHeight="1">
      <c r="A501" s="1377"/>
      <c r="B501" s="1372"/>
      <c r="C501" s="954" t="s">
        <v>54</v>
      </c>
      <c r="D501" s="955" t="s">
        <v>55</v>
      </c>
      <c r="E501" s="955" t="s">
        <v>56</v>
      </c>
      <c r="F501" s="955" t="s">
        <v>56</v>
      </c>
      <c r="G501" s="955" t="s">
        <v>57</v>
      </c>
      <c r="H501" s="955" t="s">
        <v>56</v>
      </c>
      <c r="I501" s="955" t="s">
        <v>128</v>
      </c>
      <c r="J501" s="956" t="s">
        <v>98</v>
      </c>
      <c r="K501" s="957" t="s">
        <v>73</v>
      </c>
      <c r="L501" s="957" t="s">
        <v>12</v>
      </c>
      <c r="M501" s="957" t="s">
        <v>13</v>
      </c>
      <c r="N501" s="957" t="s">
        <v>44</v>
      </c>
      <c r="O501" s="957" t="s">
        <v>43</v>
      </c>
      <c r="P501" s="958">
        <v>0</v>
      </c>
      <c r="Q501" s="958"/>
      <c r="R501" s="958"/>
      <c r="S501" s="959" t="s">
        <v>10</v>
      </c>
      <c r="T501" s="148"/>
      <c r="U501" s="149"/>
      <c r="V501" s="148"/>
      <c r="W501" s="149"/>
      <c r="X501" s="148"/>
      <c r="Y501" s="149"/>
      <c r="Z501" s="151"/>
      <c r="AA501" s="151"/>
      <c r="AB501" s="151"/>
      <c r="AC501" s="151"/>
      <c r="AD501" s="151"/>
      <c r="AE501" s="151"/>
    </row>
    <row r="502" spans="1:31" s="150" customFormat="1" ht="42" customHeight="1">
      <c r="A502" s="1377"/>
      <c r="B502" s="1372"/>
      <c r="C502" s="1235" t="s">
        <v>54</v>
      </c>
      <c r="D502" s="1236" t="s">
        <v>55</v>
      </c>
      <c r="E502" s="1236" t="s">
        <v>56</v>
      </c>
      <c r="F502" s="1236" t="s">
        <v>56</v>
      </c>
      <c r="G502" s="1236" t="s">
        <v>57</v>
      </c>
      <c r="H502" s="1236" t="s">
        <v>56</v>
      </c>
      <c r="I502" s="1236" t="s">
        <v>128</v>
      </c>
      <c r="J502" s="1237" t="s">
        <v>98</v>
      </c>
      <c r="K502" s="1238" t="s">
        <v>73</v>
      </c>
      <c r="L502" s="1278" t="s">
        <v>12</v>
      </c>
      <c r="M502" s="1238" t="s">
        <v>13</v>
      </c>
      <c r="N502" s="1238" t="s">
        <v>1235</v>
      </c>
      <c r="O502" s="1238" t="s">
        <v>43</v>
      </c>
      <c r="P502" s="1007">
        <f>'226 (2022)020.00.0035'!F44</f>
        <v>84000</v>
      </c>
      <c r="Q502" s="958"/>
      <c r="R502" s="958"/>
      <c r="S502" s="959" t="s">
        <v>10</v>
      </c>
      <c r="T502" s="148"/>
      <c r="U502" s="149"/>
      <c r="V502" s="148"/>
      <c r="W502" s="149"/>
      <c r="X502" s="148"/>
      <c r="Y502" s="149"/>
      <c r="Z502" s="151"/>
      <c r="AA502" s="151"/>
      <c r="AB502" s="151"/>
      <c r="AC502" s="151"/>
      <c r="AD502" s="151"/>
      <c r="AE502" s="151"/>
    </row>
    <row r="503" spans="1:31" s="150" customFormat="1" ht="42" customHeight="1">
      <c r="A503" s="1377"/>
      <c r="B503" s="1372"/>
      <c r="C503" s="1229" t="s">
        <v>54</v>
      </c>
      <c r="D503" s="1230" t="s">
        <v>55</v>
      </c>
      <c r="E503" s="1230" t="s">
        <v>56</v>
      </c>
      <c r="F503" s="1230" t="s">
        <v>56</v>
      </c>
      <c r="G503" s="1230" t="s">
        <v>57</v>
      </c>
      <c r="H503" s="1230" t="s">
        <v>56</v>
      </c>
      <c r="I503" s="1230" t="s">
        <v>128</v>
      </c>
      <c r="J503" s="1231" t="s">
        <v>98</v>
      </c>
      <c r="K503" s="1238" t="s">
        <v>73</v>
      </c>
      <c r="L503" s="1238" t="s">
        <v>12</v>
      </c>
      <c r="M503" s="1238" t="s">
        <v>13</v>
      </c>
      <c r="N503" s="1238" t="s">
        <v>808</v>
      </c>
      <c r="O503" s="1238" t="s">
        <v>43</v>
      </c>
      <c r="P503" s="1007">
        <f>'226 (2022)020.00.0007 КРУГЛОСУТ'!F44</f>
        <v>1927200</v>
      </c>
      <c r="Q503" s="958">
        <f>'226 (2023)020.00.0007 КРУГЛ'!F44</f>
        <v>1599950</v>
      </c>
      <c r="R503" s="958">
        <f>'226 (2024)020.00.0007 КРУГЛ'!F44</f>
        <v>1418000</v>
      </c>
      <c r="S503" s="959" t="s">
        <v>10</v>
      </c>
      <c r="T503" s="148"/>
      <c r="U503" s="149"/>
      <c r="V503" s="148"/>
      <c r="W503" s="149"/>
      <c r="X503" s="148"/>
      <c r="Y503" s="149"/>
      <c r="Z503" s="151"/>
      <c r="AA503" s="151"/>
      <c r="AB503" s="151"/>
      <c r="AC503" s="151"/>
      <c r="AD503" s="151"/>
      <c r="AE503" s="151"/>
    </row>
    <row r="504" spans="1:31" s="150" customFormat="1" ht="42" customHeight="1">
      <c r="A504" s="1377"/>
      <c r="B504" s="1372"/>
      <c r="C504" s="1229" t="s">
        <v>54</v>
      </c>
      <c r="D504" s="1230" t="s">
        <v>55</v>
      </c>
      <c r="E504" s="1230" t="s">
        <v>56</v>
      </c>
      <c r="F504" s="1230" t="s">
        <v>56</v>
      </c>
      <c r="G504" s="1230" t="s">
        <v>57</v>
      </c>
      <c r="H504" s="1230" t="s">
        <v>56</v>
      </c>
      <c r="I504" s="1230" t="s">
        <v>720</v>
      </c>
      <c r="J504" s="1231" t="s">
        <v>98</v>
      </c>
      <c r="K504" s="1238" t="s">
        <v>73</v>
      </c>
      <c r="L504" s="1238" t="s">
        <v>12</v>
      </c>
      <c r="M504" s="1238" t="s">
        <v>13</v>
      </c>
      <c r="N504" s="1238" t="s">
        <v>800</v>
      </c>
      <c r="O504" s="1238" t="s">
        <v>43</v>
      </c>
      <c r="P504" s="1007">
        <f>'226 (2022)020.00.0015 ГП(10210)'!F44</f>
        <v>313640</v>
      </c>
      <c r="Q504" s="958"/>
      <c r="R504" s="958"/>
      <c r="S504" s="959" t="s">
        <v>10</v>
      </c>
      <c r="T504" s="148"/>
      <c r="U504" s="149"/>
      <c r="V504" s="148"/>
      <c r="W504" s="149"/>
      <c r="X504" s="148"/>
      <c r="Y504" s="149"/>
      <c r="Z504" s="151"/>
      <c r="AA504" s="151"/>
      <c r="AB504" s="151"/>
      <c r="AC504" s="151"/>
      <c r="AD504" s="151"/>
      <c r="AE504" s="151"/>
    </row>
    <row r="505" spans="1:31" s="150" customFormat="1" ht="42" customHeight="1">
      <c r="A505" s="1377"/>
      <c r="B505" s="1372"/>
      <c r="C505" s="1229" t="s">
        <v>54</v>
      </c>
      <c r="D505" s="1230" t="s">
        <v>55</v>
      </c>
      <c r="E505" s="1230" t="s">
        <v>56</v>
      </c>
      <c r="F505" s="1230" t="s">
        <v>56</v>
      </c>
      <c r="G505" s="1230" t="s">
        <v>57</v>
      </c>
      <c r="H505" s="1230" t="s">
        <v>56</v>
      </c>
      <c r="I505" s="1230" t="s">
        <v>799</v>
      </c>
      <c r="J505" s="1231" t="s">
        <v>98</v>
      </c>
      <c r="K505" s="1238" t="s">
        <v>73</v>
      </c>
      <c r="L505" s="1238" t="s">
        <v>12</v>
      </c>
      <c r="M505" s="1238" t="s">
        <v>13</v>
      </c>
      <c r="N505" s="1238" t="s">
        <v>699</v>
      </c>
      <c r="O505" s="1238" t="s">
        <v>43</v>
      </c>
      <c r="P505" s="1007">
        <f>'226(2022)020.00.0028Гор.пит(РБ)'!F44</f>
        <v>55938.19</v>
      </c>
      <c r="Q505" s="958">
        <f>'226(2023)020.00.0028Гор.пит(РБ)'!F44</f>
        <v>53250.02</v>
      </c>
      <c r="R505" s="958">
        <f>'226(2024)020.00.0028Гор.пит(РБ)'!F44</f>
        <v>54662.64</v>
      </c>
      <c r="S505" s="959" t="s">
        <v>10</v>
      </c>
      <c r="T505" s="148"/>
      <c r="U505" s="149"/>
      <c r="V505" s="148"/>
      <c r="W505" s="149"/>
      <c r="X505" s="148"/>
      <c r="Y505" s="149"/>
      <c r="Z505" s="151"/>
      <c r="AA505" s="151"/>
      <c r="AB505" s="151"/>
      <c r="AC505" s="151"/>
      <c r="AD505" s="151"/>
      <c r="AE505" s="151"/>
    </row>
    <row r="506" spans="1:31" s="150" customFormat="1" ht="42" hidden="1" customHeight="1">
      <c r="A506" s="1377"/>
      <c r="B506" s="1372"/>
      <c r="C506" s="954" t="s">
        <v>54</v>
      </c>
      <c r="D506" s="955" t="s">
        <v>55</v>
      </c>
      <c r="E506" s="955" t="s">
        <v>56</v>
      </c>
      <c r="F506" s="955" t="s">
        <v>56</v>
      </c>
      <c r="G506" s="955" t="s">
        <v>57</v>
      </c>
      <c r="H506" s="955" t="s">
        <v>56</v>
      </c>
      <c r="I506" s="955" t="s">
        <v>720</v>
      </c>
      <c r="J506" s="956" t="s">
        <v>98</v>
      </c>
      <c r="K506" s="957" t="s">
        <v>73</v>
      </c>
      <c r="L506" s="957" t="s">
        <v>12</v>
      </c>
      <c r="M506" s="957" t="s">
        <v>13</v>
      </c>
      <c r="N506" s="957" t="s">
        <v>807</v>
      </c>
      <c r="O506" s="957" t="s">
        <v>43</v>
      </c>
      <c r="P506" s="958">
        <v>0</v>
      </c>
      <c r="Q506" s="958"/>
      <c r="R506" s="958"/>
      <c r="S506" s="959" t="s">
        <v>10</v>
      </c>
      <c r="T506" s="148"/>
      <c r="U506" s="149"/>
      <c r="V506" s="148"/>
      <c r="W506" s="149"/>
      <c r="X506" s="148"/>
      <c r="Y506" s="149"/>
      <c r="Z506" s="151"/>
      <c r="AA506" s="151"/>
      <c r="AB506" s="151"/>
      <c r="AC506" s="151"/>
      <c r="AD506" s="151"/>
      <c r="AE506" s="151"/>
    </row>
    <row r="507" spans="1:31" s="150" customFormat="1" ht="42" customHeight="1">
      <c r="A507" s="1377"/>
      <c r="B507" s="1372"/>
      <c r="C507" s="1229" t="s">
        <v>54</v>
      </c>
      <c r="D507" s="1230" t="s">
        <v>55</v>
      </c>
      <c r="E507" s="1230" t="s">
        <v>55</v>
      </c>
      <c r="F507" s="1230" t="s">
        <v>56</v>
      </c>
      <c r="G507" s="1230" t="s">
        <v>9</v>
      </c>
      <c r="H507" s="1230" t="s">
        <v>56</v>
      </c>
      <c r="I507" s="1230" t="s">
        <v>721</v>
      </c>
      <c r="J507" s="1231" t="s">
        <v>98</v>
      </c>
      <c r="K507" s="1238" t="s">
        <v>73</v>
      </c>
      <c r="L507" s="1238" t="s">
        <v>12</v>
      </c>
      <c r="M507" s="1238" t="s">
        <v>13</v>
      </c>
      <c r="N507" s="1238" t="s">
        <v>971</v>
      </c>
      <c r="O507" s="1238" t="s">
        <v>43</v>
      </c>
      <c r="P507" s="1007">
        <f>'226(2022)020.00.0034Лагерь(мед)'!F44</f>
        <v>12912.4</v>
      </c>
      <c r="Q507" s="958">
        <f>'226(2023)020.00.0034Лагерь(мед)'!F44</f>
        <v>7004.68</v>
      </c>
      <c r="R507" s="958">
        <f>'226(2024)020.00.0034Лагерь(мед)'!F44</f>
        <v>7004.68</v>
      </c>
      <c r="S507" s="959" t="s">
        <v>10</v>
      </c>
      <c r="T507" s="148"/>
      <c r="U507" s="149"/>
      <c r="V507" s="148"/>
      <c r="W507" s="149"/>
      <c r="X507" s="148"/>
      <c r="Y507" s="149"/>
      <c r="Z507" s="151"/>
      <c r="AA507" s="151"/>
      <c r="AB507" s="151"/>
      <c r="AC507" s="151"/>
      <c r="AD507" s="151"/>
      <c r="AE507" s="151"/>
    </row>
    <row r="508" spans="1:31" s="150" customFormat="1" ht="42" customHeight="1">
      <c r="A508" s="1377"/>
      <c r="B508" s="1372"/>
      <c r="C508" s="1229" t="s">
        <v>54</v>
      </c>
      <c r="D508" s="1230" t="s">
        <v>55</v>
      </c>
      <c r="E508" s="1230" t="s">
        <v>56</v>
      </c>
      <c r="F508" s="1230" t="s">
        <v>56</v>
      </c>
      <c r="G508" s="1230" t="s">
        <v>57</v>
      </c>
      <c r="H508" s="1230" t="s">
        <v>56</v>
      </c>
      <c r="I508" s="1230" t="s">
        <v>128</v>
      </c>
      <c r="J508" s="1231" t="s">
        <v>98</v>
      </c>
      <c r="K508" s="1238" t="s">
        <v>73</v>
      </c>
      <c r="L508" s="1238" t="s">
        <v>12</v>
      </c>
      <c r="M508" s="1238" t="s">
        <v>13</v>
      </c>
      <c r="N508" s="1238" t="s">
        <v>1109</v>
      </c>
      <c r="O508" s="1238" t="s">
        <v>43</v>
      </c>
      <c r="P508" s="1007">
        <f>'226 (2022)020.00.0019'!F44</f>
        <v>169000</v>
      </c>
      <c r="Q508" s="958"/>
      <c r="R508" s="958"/>
      <c r="S508" s="959" t="s">
        <v>10</v>
      </c>
      <c r="T508" s="148"/>
      <c r="U508" s="149"/>
      <c r="V508" s="148"/>
      <c r="W508" s="149"/>
      <c r="X508" s="148"/>
      <c r="Y508" s="149"/>
      <c r="Z508" s="151"/>
      <c r="AA508" s="151"/>
      <c r="AB508" s="151"/>
      <c r="AC508" s="151"/>
      <c r="AD508" s="151"/>
      <c r="AE508" s="151"/>
    </row>
    <row r="509" spans="1:31" s="150" customFormat="1" ht="42" hidden="1" customHeight="1">
      <c r="A509" s="1377"/>
      <c r="B509" s="1372"/>
      <c r="C509" s="954" t="s">
        <v>54</v>
      </c>
      <c r="D509" s="955" t="s">
        <v>55</v>
      </c>
      <c r="E509" s="955" t="s">
        <v>56</v>
      </c>
      <c r="F509" s="955" t="s">
        <v>56</v>
      </c>
      <c r="G509" s="955" t="s">
        <v>57</v>
      </c>
      <c r="H509" s="955" t="s">
        <v>56</v>
      </c>
      <c r="I509" s="955" t="s">
        <v>720</v>
      </c>
      <c r="J509" s="956" t="s">
        <v>98</v>
      </c>
      <c r="K509" s="957" t="s">
        <v>73</v>
      </c>
      <c r="L509" s="957" t="s">
        <v>12</v>
      </c>
      <c r="M509" s="957" t="s">
        <v>13</v>
      </c>
      <c r="N509" s="957" t="s">
        <v>1115</v>
      </c>
      <c r="O509" s="957" t="s">
        <v>43</v>
      </c>
      <c r="P509" s="958">
        <v>0</v>
      </c>
      <c r="Q509" s="958"/>
      <c r="R509" s="958"/>
      <c r="S509" s="959" t="s">
        <v>10</v>
      </c>
      <c r="T509" s="148"/>
      <c r="U509" s="149"/>
      <c r="V509" s="148"/>
      <c r="W509" s="149"/>
      <c r="X509" s="148"/>
      <c r="Y509" s="149"/>
      <c r="Z509" s="151"/>
      <c r="AA509" s="151"/>
      <c r="AB509" s="151"/>
      <c r="AC509" s="151"/>
      <c r="AD509" s="151"/>
      <c r="AE509" s="151"/>
    </row>
    <row r="510" spans="1:31" s="150" customFormat="1" ht="42" hidden="1" customHeight="1">
      <c r="A510" s="1377"/>
      <c r="B510" s="1372"/>
      <c r="C510" s="954" t="s">
        <v>54</v>
      </c>
      <c r="D510" s="955" t="s">
        <v>55</v>
      </c>
      <c r="E510" s="955" t="s">
        <v>56</v>
      </c>
      <c r="F510" s="955" t="s">
        <v>56</v>
      </c>
      <c r="G510" s="955" t="s">
        <v>57</v>
      </c>
      <c r="H510" s="955" t="s">
        <v>56</v>
      </c>
      <c r="I510" s="955" t="s">
        <v>128</v>
      </c>
      <c r="J510" s="956" t="s">
        <v>98</v>
      </c>
      <c r="K510" s="957" t="s">
        <v>73</v>
      </c>
      <c r="L510" s="957" t="s">
        <v>12</v>
      </c>
      <c r="M510" s="957" t="s">
        <v>13</v>
      </c>
      <c r="N510" s="957" t="s">
        <v>697</v>
      </c>
      <c r="O510" s="957" t="s">
        <v>43</v>
      </c>
      <c r="P510" s="958">
        <v>0</v>
      </c>
      <c r="Q510" s="958"/>
      <c r="R510" s="958"/>
      <c r="S510" s="959" t="s">
        <v>10</v>
      </c>
      <c r="T510" s="148"/>
      <c r="U510" s="149"/>
      <c r="V510" s="148"/>
      <c r="W510" s="149"/>
      <c r="X510" s="148"/>
      <c r="Y510" s="149"/>
      <c r="Z510" s="151"/>
      <c r="AA510" s="151"/>
      <c r="AB510" s="151"/>
      <c r="AC510" s="151"/>
      <c r="AD510" s="151"/>
      <c r="AE510" s="151"/>
    </row>
    <row r="511" spans="1:31" s="150" customFormat="1" ht="42" hidden="1" customHeight="1">
      <c r="A511" s="1377"/>
      <c r="B511" s="1372"/>
      <c r="C511" s="954" t="s">
        <v>54</v>
      </c>
      <c r="D511" s="955" t="s">
        <v>55</v>
      </c>
      <c r="E511" s="955" t="s">
        <v>56</v>
      </c>
      <c r="F511" s="955" t="s">
        <v>56</v>
      </c>
      <c r="G511" s="955" t="s">
        <v>57</v>
      </c>
      <c r="H511" s="955" t="s">
        <v>56</v>
      </c>
      <c r="I511" s="955" t="s">
        <v>128</v>
      </c>
      <c r="J511" s="956" t="s">
        <v>98</v>
      </c>
      <c r="K511" s="957" t="s">
        <v>73</v>
      </c>
      <c r="L511" s="957" t="s">
        <v>12</v>
      </c>
      <c r="M511" s="957" t="s">
        <v>13</v>
      </c>
      <c r="N511" s="957" t="s">
        <v>1201</v>
      </c>
      <c r="O511" s="957" t="s">
        <v>43</v>
      </c>
      <c r="P511" s="958">
        <v>0</v>
      </c>
      <c r="Q511" s="958"/>
      <c r="R511" s="958"/>
      <c r="S511" s="959" t="s">
        <v>10</v>
      </c>
      <c r="T511" s="148"/>
      <c r="U511" s="149"/>
      <c r="V511" s="148"/>
      <c r="W511" s="149"/>
      <c r="X511" s="148"/>
      <c r="Y511" s="149"/>
      <c r="Z511" s="151"/>
      <c r="AA511" s="151"/>
      <c r="AB511" s="151"/>
      <c r="AC511" s="151"/>
      <c r="AD511" s="151"/>
      <c r="AE511" s="151"/>
    </row>
    <row r="512" spans="1:31" s="150" customFormat="1" ht="42" hidden="1" customHeight="1">
      <c r="A512" s="1377"/>
      <c r="B512" s="1372"/>
      <c r="C512" s="954" t="s">
        <v>54</v>
      </c>
      <c r="D512" s="955" t="s">
        <v>55</v>
      </c>
      <c r="E512" s="955" t="s">
        <v>56</v>
      </c>
      <c r="F512" s="955" t="s">
        <v>56</v>
      </c>
      <c r="G512" s="955" t="s">
        <v>57</v>
      </c>
      <c r="H512" s="955" t="s">
        <v>56</v>
      </c>
      <c r="I512" s="955" t="s">
        <v>128</v>
      </c>
      <c r="J512" s="956" t="s">
        <v>98</v>
      </c>
      <c r="K512" s="957" t="s">
        <v>73</v>
      </c>
      <c r="L512" s="957" t="s">
        <v>12</v>
      </c>
      <c r="M512" s="957" t="s">
        <v>13</v>
      </c>
      <c r="N512" s="957" t="s">
        <v>1205</v>
      </c>
      <c r="O512" s="957" t="s">
        <v>43</v>
      </c>
      <c r="P512" s="958">
        <v>0</v>
      </c>
      <c r="Q512" s="958"/>
      <c r="R512" s="958"/>
      <c r="S512" s="959" t="s">
        <v>10</v>
      </c>
      <c r="T512" s="148"/>
      <c r="U512" s="149"/>
      <c r="V512" s="148"/>
      <c r="W512" s="149"/>
      <c r="X512" s="148"/>
      <c r="Y512" s="149"/>
      <c r="Z512" s="151"/>
      <c r="AA512" s="151"/>
      <c r="AB512" s="151"/>
      <c r="AC512" s="151"/>
      <c r="AD512" s="151"/>
      <c r="AE512" s="151"/>
    </row>
    <row r="513" spans="1:31" s="150" customFormat="1" ht="42" hidden="1" customHeight="1">
      <c r="A513" s="1377"/>
      <c r="B513" s="1372"/>
      <c r="C513" s="954" t="s">
        <v>54</v>
      </c>
      <c r="D513" s="955" t="s">
        <v>55</v>
      </c>
      <c r="E513" s="955" t="s">
        <v>56</v>
      </c>
      <c r="F513" s="955" t="s">
        <v>56</v>
      </c>
      <c r="G513" s="955" t="s">
        <v>57</v>
      </c>
      <c r="H513" s="955" t="s">
        <v>56</v>
      </c>
      <c r="I513" s="955" t="s">
        <v>128</v>
      </c>
      <c r="J513" s="956" t="s">
        <v>98</v>
      </c>
      <c r="K513" s="957" t="s">
        <v>73</v>
      </c>
      <c r="L513" s="957" t="s">
        <v>12</v>
      </c>
      <c r="M513" s="957" t="s">
        <v>13</v>
      </c>
      <c r="N513" s="957" t="s">
        <v>1208</v>
      </c>
      <c r="O513" s="957" t="s">
        <v>43</v>
      </c>
      <c r="P513" s="958">
        <v>0</v>
      </c>
      <c r="Q513" s="958"/>
      <c r="R513" s="958"/>
      <c r="S513" s="959" t="s">
        <v>10</v>
      </c>
      <c r="T513" s="148"/>
      <c r="U513" s="149"/>
      <c r="V513" s="148"/>
      <c r="W513" s="149"/>
      <c r="X513" s="148"/>
      <c r="Y513" s="149"/>
      <c r="Z513" s="151"/>
      <c r="AA513" s="151"/>
      <c r="AB513" s="151"/>
      <c r="AC513" s="151"/>
      <c r="AD513" s="151"/>
      <c r="AE513" s="151"/>
    </row>
    <row r="514" spans="1:31" s="150" customFormat="1" ht="42" hidden="1" customHeight="1">
      <c r="A514" s="1377"/>
      <c r="B514" s="1372"/>
      <c r="C514" s="954" t="s">
        <v>54</v>
      </c>
      <c r="D514" s="955" t="s">
        <v>55</v>
      </c>
      <c r="E514" s="955" t="s">
        <v>56</v>
      </c>
      <c r="F514" s="955" t="s">
        <v>56</v>
      </c>
      <c r="G514" s="955" t="s">
        <v>57</v>
      </c>
      <c r="H514" s="955" t="s">
        <v>56</v>
      </c>
      <c r="I514" s="955" t="s">
        <v>128</v>
      </c>
      <c r="J514" s="956" t="s">
        <v>98</v>
      </c>
      <c r="K514" s="957" t="s">
        <v>73</v>
      </c>
      <c r="L514" s="957" t="s">
        <v>12</v>
      </c>
      <c r="M514" s="957" t="s">
        <v>13</v>
      </c>
      <c r="N514" s="957" t="s">
        <v>1212</v>
      </c>
      <c r="O514" s="957" t="s">
        <v>43</v>
      </c>
      <c r="P514" s="958">
        <v>0</v>
      </c>
      <c r="Q514" s="958"/>
      <c r="R514" s="958"/>
      <c r="S514" s="959" t="s">
        <v>10</v>
      </c>
      <c r="T514" s="148"/>
      <c r="U514" s="149"/>
      <c r="V514" s="148"/>
      <c r="W514" s="149"/>
      <c r="X514" s="148"/>
      <c r="Y514" s="149"/>
      <c r="Z514" s="151"/>
      <c r="AA514" s="151"/>
      <c r="AB514" s="151"/>
      <c r="AC514" s="151"/>
      <c r="AD514" s="151"/>
      <c r="AE514" s="151"/>
    </row>
    <row r="515" spans="1:31" s="150" customFormat="1" ht="42" hidden="1" customHeight="1">
      <c r="A515" s="1377"/>
      <c r="B515" s="1372"/>
      <c r="C515" s="1178" t="s">
        <v>54</v>
      </c>
      <c r="D515" s="1179" t="s">
        <v>55</v>
      </c>
      <c r="E515" s="1179" t="s">
        <v>55</v>
      </c>
      <c r="F515" s="1179" t="s">
        <v>56</v>
      </c>
      <c r="G515" s="1179" t="s">
        <v>9</v>
      </c>
      <c r="H515" s="1179" t="s">
        <v>56</v>
      </c>
      <c r="I515" s="1179" t="s">
        <v>721</v>
      </c>
      <c r="J515" s="1180" t="s">
        <v>98</v>
      </c>
      <c r="K515" s="1182" t="s">
        <v>73</v>
      </c>
      <c r="L515" s="1182" t="s">
        <v>12</v>
      </c>
      <c r="M515" s="1182" t="s">
        <v>13</v>
      </c>
      <c r="N515" s="1182" t="s">
        <v>1266</v>
      </c>
      <c r="O515" s="1182" t="s">
        <v>43</v>
      </c>
      <c r="P515" s="958">
        <v>0</v>
      </c>
      <c r="Q515" s="958"/>
      <c r="R515" s="958"/>
      <c r="S515" s="959" t="s">
        <v>10</v>
      </c>
      <c r="T515" s="148"/>
      <c r="U515" s="149"/>
      <c r="V515" s="148"/>
      <c r="W515" s="149"/>
      <c r="X515" s="148"/>
      <c r="Y515" s="149"/>
      <c r="Z515" s="151"/>
      <c r="AA515" s="151"/>
      <c r="AB515" s="151"/>
      <c r="AC515" s="151"/>
      <c r="AD515" s="151"/>
      <c r="AE515" s="151"/>
    </row>
    <row r="516" spans="1:31" s="150" customFormat="1" ht="42" hidden="1" customHeight="1">
      <c r="A516" s="1377"/>
      <c r="B516" s="1372"/>
      <c r="C516" s="954" t="s">
        <v>54</v>
      </c>
      <c r="D516" s="955" t="s">
        <v>55</v>
      </c>
      <c r="E516" s="955" t="s">
        <v>56</v>
      </c>
      <c r="F516" s="955"/>
      <c r="G516" s="955"/>
      <c r="H516" s="955"/>
      <c r="I516" s="955"/>
      <c r="J516" s="956" t="s">
        <v>98</v>
      </c>
      <c r="K516" s="957" t="s">
        <v>73</v>
      </c>
      <c r="L516" s="957" t="s">
        <v>12</v>
      </c>
      <c r="M516" s="957" t="s">
        <v>13</v>
      </c>
      <c r="N516" s="957" t="s">
        <v>622</v>
      </c>
      <c r="O516" s="957" t="s">
        <v>43</v>
      </c>
      <c r="P516" s="958">
        <v>0</v>
      </c>
      <c r="Q516" s="958"/>
      <c r="R516" s="958"/>
      <c r="S516" s="959" t="s">
        <v>10</v>
      </c>
      <c r="T516" s="148"/>
      <c r="U516" s="149"/>
      <c r="V516" s="148"/>
      <c r="W516" s="149"/>
      <c r="X516" s="148"/>
      <c r="Y516" s="149"/>
      <c r="Z516" s="151"/>
      <c r="AA516" s="151"/>
      <c r="AB516" s="151"/>
      <c r="AC516" s="151"/>
      <c r="AD516" s="151"/>
      <c r="AE516" s="151"/>
    </row>
    <row r="517" spans="1:31" s="150" customFormat="1" ht="42" hidden="1" customHeight="1">
      <c r="A517" s="1377"/>
      <c r="B517" s="1372"/>
      <c r="C517" s="954" t="s">
        <v>54</v>
      </c>
      <c r="D517" s="955" t="s">
        <v>55</v>
      </c>
      <c r="E517" s="955" t="s">
        <v>56</v>
      </c>
      <c r="F517" s="955"/>
      <c r="G517" s="955"/>
      <c r="H517" s="955"/>
      <c r="I517" s="955"/>
      <c r="J517" s="956" t="s">
        <v>98</v>
      </c>
      <c r="K517" s="957" t="s">
        <v>73</v>
      </c>
      <c r="L517" s="957" t="s">
        <v>12</v>
      </c>
      <c r="M517" s="957" t="s">
        <v>13</v>
      </c>
      <c r="N517" s="957" t="s">
        <v>622</v>
      </c>
      <c r="O517" s="957" t="s">
        <v>43</v>
      </c>
      <c r="P517" s="958">
        <v>0</v>
      </c>
      <c r="Q517" s="958"/>
      <c r="R517" s="958"/>
      <c r="S517" s="959" t="s">
        <v>10</v>
      </c>
      <c r="T517" s="148"/>
      <c r="U517" s="149"/>
      <c r="V517" s="148"/>
      <c r="W517" s="149"/>
      <c r="X517" s="148"/>
      <c r="Y517" s="149"/>
      <c r="Z517" s="151"/>
      <c r="AA517" s="151"/>
      <c r="AB517" s="151"/>
      <c r="AC517" s="151"/>
      <c r="AD517" s="151"/>
      <c r="AE517" s="151"/>
    </row>
    <row r="518" spans="1:31" s="150" customFormat="1" ht="42" hidden="1" customHeight="1">
      <c r="A518" s="1377"/>
      <c r="B518" s="1372"/>
      <c r="C518" s="954" t="s">
        <v>54</v>
      </c>
      <c r="D518" s="955" t="s">
        <v>55</v>
      </c>
      <c r="E518" s="955" t="s">
        <v>56</v>
      </c>
      <c r="F518" s="955"/>
      <c r="G518" s="955"/>
      <c r="H518" s="955"/>
      <c r="I518" s="955"/>
      <c r="J518" s="956" t="s">
        <v>98</v>
      </c>
      <c r="K518" s="957" t="s">
        <v>73</v>
      </c>
      <c r="L518" s="957" t="s">
        <v>12</v>
      </c>
      <c r="M518" s="957" t="s">
        <v>13</v>
      </c>
      <c r="N518" s="957" t="s">
        <v>622</v>
      </c>
      <c r="O518" s="957" t="s">
        <v>43</v>
      </c>
      <c r="P518" s="958">
        <v>0</v>
      </c>
      <c r="Q518" s="958"/>
      <c r="R518" s="958"/>
      <c r="S518" s="959" t="s">
        <v>10</v>
      </c>
      <c r="T518" s="148"/>
      <c r="U518" s="149"/>
      <c r="V518" s="148"/>
      <c r="W518" s="149"/>
      <c r="X518" s="148"/>
      <c r="Y518" s="149"/>
      <c r="Z518" s="151"/>
      <c r="AA518" s="151"/>
      <c r="AB518" s="151"/>
      <c r="AC518" s="151"/>
      <c r="AD518" s="151"/>
      <c r="AE518" s="151"/>
    </row>
    <row r="519" spans="1:31" s="150" customFormat="1" ht="42" hidden="1" customHeight="1">
      <c r="A519" s="1377"/>
      <c r="B519" s="1372"/>
      <c r="C519" s="954" t="s">
        <v>54</v>
      </c>
      <c r="D519" s="955" t="s">
        <v>55</v>
      </c>
      <c r="E519" s="955" t="s">
        <v>56</v>
      </c>
      <c r="F519" s="955" t="s">
        <v>806</v>
      </c>
      <c r="G519" s="955" t="s">
        <v>62</v>
      </c>
      <c r="H519" s="955" t="s">
        <v>63</v>
      </c>
      <c r="I519" s="955" t="s">
        <v>805</v>
      </c>
      <c r="J519" s="956" t="s">
        <v>98</v>
      </c>
      <c r="K519" s="957" t="s">
        <v>73</v>
      </c>
      <c r="L519" s="957" t="s">
        <v>12</v>
      </c>
      <c r="M519" s="957" t="s">
        <v>13</v>
      </c>
      <c r="N519" s="957" t="s">
        <v>149</v>
      </c>
      <c r="O519" s="957" t="s">
        <v>43</v>
      </c>
      <c r="P519" s="1007">
        <f>'226 (2022)060.00.0005'!F44</f>
        <v>0</v>
      </c>
      <c r="Q519" s="958"/>
      <c r="R519" s="958"/>
      <c r="S519" s="959" t="s">
        <v>10</v>
      </c>
      <c r="T519" s="148"/>
      <c r="U519" s="149"/>
      <c r="V519" s="148"/>
      <c r="W519" s="149"/>
      <c r="X519" s="148"/>
      <c r="Y519" s="149"/>
      <c r="Z519" s="151"/>
      <c r="AA519" s="151"/>
      <c r="AB519" s="151"/>
      <c r="AC519" s="151"/>
      <c r="AD519" s="151"/>
      <c r="AE519" s="151"/>
    </row>
    <row r="520" spans="1:31" s="150" customFormat="1" ht="42" customHeight="1">
      <c r="A520" s="1377"/>
      <c r="B520" s="1372"/>
      <c r="C520" s="954" t="s">
        <v>54</v>
      </c>
      <c r="D520" s="955" t="s">
        <v>55</v>
      </c>
      <c r="E520" s="955" t="s">
        <v>56</v>
      </c>
      <c r="F520" s="955" t="s">
        <v>56</v>
      </c>
      <c r="G520" s="955" t="s">
        <v>57</v>
      </c>
      <c r="H520" s="955" t="s">
        <v>56</v>
      </c>
      <c r="I520" s="955" t="s">
        <v>722</v>
      </c>
      <c r="J520" s="956" t="s">
        <v>98</v>
      </c>
      <c r="K520" s="957" t="s">
        <v>73</v>
      </c>
      <c r="L520" s="957" t="s">
        <v>12</v>
      </c>
      <c r="M520" s="957" t="s">
        <v>13</v>
      </c>
      <c r="N520" s="957" t="s">
        <v>700</v>
      </c>
      <c r="O520" s="957" t="s">
        <v>40</v>
      </c>
      <c r="P520" s="1007">
        <f>'226 (2022)500.02.0001 10 руб.'!F44</f>
        <v>81650</v>
      </c>
      <c r="Q520" s="958">
        <f>'226 (2023)500.02.0001 10 руб.'!F44</f>
        <v>101320</v>
      </c>
      <c r="R520" s="958">
        <f>'226 (2024)500.02.0001 10 руб.'!F44</f>
        <v>99030</v>
      </c>
      <c r="S520" s="959" t="s">
        <v>10</v>
      </c>
      <c r="T520" s="148"/>
      <c r="U520" s="149"/>
      <c r="V520" s="148"/>
      <c r="W520" s="149"/>
      <c r="X520" s="148"/>
      <c r="Y520" s="149"/>
      <c r="Z520" s="151"/>
      <c r="AA520" s="151"/>
      <c r="AB520" s="151"/>
      <c r="AC520" s="151"/>
      <c r="AD520" s="151"/>
      <c r="AE520" s="151"/>
    </row>
    <row r="521" spans="1:31" s="150" customFormat="1" ht="42" hidden="1" customHeight="1">
      <c r="A521" s="1377"/>
      <c r="B521" s="1372"/>
      <c r="C521" s="954" t="s">
        <v>54</v>
      </c>
      <c r="D521" s="955" t="s">
        <v>55</v>
      </c>
      <c r="E521" s="955" t="s">
        <v>56</v>
      </c>
      <c r="F521" s="955" t="s">
        <v>56</v>
      </c>
      <c r="G521" s="955" t="s">
        <v>57</v>
      </c>
      <c r="H521" s="955" t="s">
        <v>795</v>
      </c>
      <c r="I521" s="955" t="s">
        <v>794</v>
      </c>
      <c r="J521" s="956" t="s">
        <v>98</v>
      </c>
      <c r="K521" s="957" t="s">
        <v>73</v>
      </c>
      <c r="L521" s="957" t="s">
        <v>12</v>
      </c>
      <c r="M521" s="957" t="s">
        <v>13</v>
      </c>
      <c r="N521" s="957" t="s">
        <v>703</v>
      </c>
      <c r="O521" s="957" t="s">
        <v>702</v>
      </c>
      <c r="P521" s="1007">
        <v>0</v>
      </c>
      <c r="Q521" s="958"/>
      <c r="R521" s="958"/>
      <c r="S521" s="959" t="s">
        <v>10</v>
      </c>
      <c r="T521" s="148"/>
      <c r="U521" s="149"/>
      <c r="V521" s="148"/>
      <c r="W521" s="149"/>
      <c r="X521" s="148"/>
      <c r="Y521" s="149"/>
    </row>
    <row r="522" spans="1:31" s="150" customFormat="1" ht="42" hidden="1" customHeight="1">
      <c r="A522" s="1377"/>
      <c r="B522" s="1372"/>
      <c r="C522" s="954" t="s">
        <v>54</v>
      </c>
      <c r="D522" s="955" t="s">
        <v>55</v>
      </c>
      <c r="E522" s="955" t="s">
        <v>56</v>
      </c>
      <c r="F522" s="955" t="s">
        <v>56</v>
      </c>
      <c r="G522" s="955" t="s">
        <v>57</v>
      </c>
      <c r="H522" s="955" t="s">
        <v>795</v>
      </c>
      <c r="I522" s="955" t="s">
        <v>794</v>
      </c>
      <c r="J522" s="956" t="s">
        <v>98</v>
      </c>
      <c r="K522" s="957" t="s">
        <v>73</v>
      </c>
      <c r="L522" s="957" t="s">
        <v>12</v>
      </c>
      <c r="M522" s="957" t="s">
        <v>13</v>
      </c>
      <c r="N522" s="957" t="s">
        <v>703</v>
      </c>
      <c r="O522" s="957" t="s">
        <v>40</v>
      </c>
      <c r="P522" s="1007">
        <v>0</v>
      </c>
      <c r="Q522" s="958"/>
      <c r="R522" s="958"/>
      <c r="S522" s="959" t="s">
        <v>10</v>
      </c>
      <c r="T522" s="148"/>
      <c r="U522" s="149"/>
      <c r="V522" s="148"/>
      <c r="W522" s="149"/>
      <c r="X522" s="148"/>
      <c r="Y522" s="149"/>
    </row>
    <row r="523" spans="1:31" s="150" customFormat="1" ht="42" hidden="1" customHeight="1">
      <c r="A523" s="1377"/>
      <c r="B523" s="1372"/>
      <c r="C523" s="954" t="s">
        <v>54</v>
      </c>
      <c r="D523" s="955" t="s">
        <v>55</v>
      </c>
      <c r="E523" s="955" t="s">
        <v>56</v>
      </c>
      <c r="F523" s="955" t="s">
        <v>56</v>
      </c>
      <c r="G523" s="955" t="s">
        <v>9</v>
      </c>
      <c r="H523" s="955" t="s">
        <v>63</v>
      </c>
      <c r="I523" s="955" t="s">
        <v>716</v>
      </c>
      <c r="J523" s="956" t="s">
        <v>98</v>
      </c>
      <c r="K523" s="957" t="s">
        <v>73</v>
      </c>
      <c r="L523" s="957" t="s">
        <v>12</v>
      </c>
      <c r="M523" s="957" t="s">
        <v>13</v>
      </c>
      <c r="N523" s="957" t="s">
        <v>704</v>
      </c>
      <c r="O523" s="957" t="s">
        <v>40</v>
      </c>
      <c r="P523" s="1007">
        <v>0</v>
      </c>
      <c r="Q523" s="958">
        <v>0</v>
      </c>
      <c r="R523" s="958"/>
      <c r="S523" s="959" t="s">
        <v>10</v>
      </c>
      <c r="T523" s="148"/>
      <c r="U523" s="149"/>
      <c r="V523" s="148"/>
      <c r="W523" s="149"/>
      <c r="X523" s="148"/>
      <c r="Y523" s="149"/>
    </row>
    <row r="524" spans="1:31" s="150" customFormat="1" ht="42" customHeight="1">
      <c r="A524" s="1377"/>
      <c r="B524" s="1372"/>
      <c r="C524" s="954" t="s">
        <v>54</v>
      </c>
      <c r="D524" s="955" t="s">
        <v>55</v>
      </c>
      <c r="E524" s="955" t="s">
        <v>56</v>
      </c>
      <c r="F524" s="955" t="s">
        <v>56</v>
      </c>
      <c r="G524" s="955" t="s">
        <v>57</v>
      </c>
      <c r="H524" s="955" t="s">
        <v>56</v>
      </c>
      <c r="I524" s="955" t="s">
        <v>1126</v>
      </c>
      <c r="J524" s="956" t="s">
        <v>98</v>
      </c>
      <c r="K524" s="957" t="s">
        <v>73</v>
      </c>
      <c r="L524" s="957" t="s">
        <v>12</v>
      </c>
      <c r="M524" s="957" t="s">
        <v>13</v>
      </c>
      <c r="N524" s="957" t="s">
        <v>706</v>
      </c>
      <c r="O524" s="957" t="s">
        <v>40</v>
      </c>
      <c r="P524" s="1007">
        <f>'226(2022)500.02.0004 ОВЗ (КБ)'!F44</f>
        <v>252349.58000000002</v>
      </c>
      <c r="Q524" s="958">
        <f>'226(2023)500.02.0004 ОВЗ (КБ)'!F44</f>
        <v>234225.43999999997</v>
      </c>
      <c r="R524" s="958">
        <f>'226(2024)500.02.0004 ОВЗ (КБ)'!F44</f>
        <v>232801.87</v>
      </c>
      <c r="S524" s="959"/>
      <c r="T524" s="148"/>
      <c r="U524" s="149"/>
      <c r="V524" s="148"/>
      <c r="W524" s="149"/>
      <c r="X524" s="148"/>
      <c r="Y524" s="149"/>
    </row>
    <row r="525" spans="1:31" s="150" customFormat="1" ht="42" customHeight="1">
      <c r="A525" s="1377"/>
      <c r="B525" s="1372"/>
      <c r="C525" s="1229" t="s">
        <v>54</v>
      </c>
      <c r="D525" s="1230" t="s">
        <v>55</v>
      </c>
      <c r="E525" s="1230" t="s">
        <v>56</v>
      </c>
      <c r="F525" s="1230" t="s">
        <v>56</v>
      </c>
      <c r="G525" s="1230" t="s">
        <v>57</v>
      </c>
      <c r="H525" s="1230" t="s">
        <v>56</v>
      </c>
      <c r="I525" s="1230" t="s">
        <v>1126</v>
      </c>
      <c r="J525" s="1231" t="s">
        <v>98</v>
      </c>
      <c r="K525" s="1238" t="s">
        <v>73</v>
      </c>
      <c r="L525" s="1238" t="s">
        <v>12</v>
      </c>
      <c r="M525" s="1238" t="s">
        <v>13</v>
      </c>
      <c r="N525" s="1238" t="s">
        <v>1127</v>
      </c>
      <c r="O525" s="1238" t="s">
        <v>43</v>
      </c>
      <c r="P525" s="1007">
        <f>'226(2022)020.00.0022 ОВЗ (РБ)'!F44</f>
        <v>108151.83</v>
      </c>
      <c r="Q525" s="958">
        <f>'226(2023)020.00.0022 ОВЗ (РБ)'!F44</f>
        <v>100383.48</v>
      </c>
      <c r="R525" s="958">
        <f>'226(2024)020.00.0022 ОВЗ(РБ)'!F44</f>
        <v>99774.51</v>
      </c>
      <c r="S525" s="959"/>
      <c r="T525" s="148"/>
      <c r="U525" s="149"/>
      <c r="V525" s="148"/>
      <c r="W525" s="149"/>
      <c r="X525" s="148"/>
      <c r="Y525" s="149"/>
    </row>
    <row r="526" spans="1:31" s="150" customFormat="1" ht="42" customHeight="1">
      <c r="A526" s="1377"/>
      <c r="B526" s="1372"/>
      <c r="C526" s="954" t="s">
        <v>54</v>
      </c>
      <c r="D526" s="955" t="s">
        <v>55</v>
      </c>
      <c r="E526" s="955" t="s">
        <v>56</v>
      </c>
      <c r="F526" s="955" t="s">
        <v>56</v>
      </c>
      <c r="G526" s="955" t="s">
        <v>57</v>
      </c>
      <c r="H526" s="955" t="s">
        <v>56</v>
      </c>
      <c r="I526" s="955" t="s">
        <v>799</v>
      </c>
      <c r="J526" s="956" t="s">
        <v>98</v>
      </c>
      <c r="K526" s="957" t="s">
        <v>73</v>
      </c>
      <c r="L526" s="957" t="s">
        <v>12</v>
      </c>
      <c r="M526" s="957" t="s">
        <v>13</v>
      </c>
      <c r="N526" s="957" t="s">
        <v>707</v>
      </c>
      <c r="O526" s="957" t="s">
        <v>702</v>
      </c>
      <c r="P526" s="1007">
        <f>'226(2022)500.02.0005Гор.пит(ФБ)'!F44</f>
        <v>1368155.09</v>
      </c>
      <c r="Q526" s="958">
        <f>'226(2023)500.02.0005Гор.пит(ФБ)'!F44</f>
        <v>1342902.03</v>
      </c>
      <c r="R526" s="958">
        <f>'226(2024)500.02.0005Гор.пит(ФБ)'!F44</f>
        <v>1378522.7</v>
      </c>
      <c r="S526" s="959" t="s">
        <v>10</v>
      </c>
      <c r="T526" s="148"/>
      <c r="U526" s="149"/>
      <c r="V526" s="148"/>
      <c r="W526" s="149"/>
      <c r="X526" s="148"/>
      <c r="Y526" s="149"/>
    </row>
    <row r="527" spans="1:31" s="150" customFormat="1" ht="42" customHeight="1">
      <c r="A527" s="1377"/>
      <c r="B527" s="1372"/>
      <c r="C527" s="954" t="s">
        <v>54</v>
      </c>
      <c r="D527" s="955" t="s">
        <v>55</v>
      </c>
      <c r="E527" s="955" t="s">
        <v>56</v>
      </c>
      <c r="F527" s="955" t="s">
        <v>56</v>
      </c>
      <c r="G527" s="955" t="s">
        <v>57</v>
      </c>
      <c r="H527" s="955" t="s">
        <v>56</v>
      </c>
      <c r="I527" s="955" t="s">
        <v>799</v>
      </c>
      <c r="J527" s="956" t="s">
        <v>98</v>
      </c>
      <c r="K527" s="957" t="s">
        <v>73</v>
      </c>
      <c r="L527" s="957" t="s">
        <v>12</v>
      </c>
      <c r="M527" s="957" t="s">
        <v>13</v>
      </c>
      <c r="N527" s="957" t="s">
        <v>707</v>
      </c>
      <c r="O527" s="957" t="s">
        <v>40</v>
      </c>
      <c r="P527" s="1007">
        <f>'226(2022)500.02.0005Гор.пит(КБ)'!F44</f>
        <v>385892</v>
      </c>
      <c r="Q527" s="958">
        <f>'226(2023)500.02.0005Гор.пит(КБ)'!F44</f>
        <v>378765.95</v>
      </c>
      <c r="R527" s="958">
        <f>'226(2024)500.02.0005Гор.пит(КБ)'!F44</f>
        <v>388814.18</v>
      </c>
      <c r="S527" s="959" t="s">
        <v>10</v>
      </c>
      <c r="T527" s="148"/>
      <c r="U527" s="149"/>
      <c r="V527" s="148"/>
      <c r="W527" s="149"/>
      <c r="X527" s="148"/>
      <c r="Y527" s="149"/>
    </row>
    <row r="528" spans="1:31" s="150" customFormat="1" ht="42" hidden="1" customHeight="1">
      <c r="A528" s="1377"/>
      <c r="B528" s="1372"/>
      <c r="C528" s="954" t="s">
        <v>54</v>
      </c>
      <c r="D528" s="955" t="s">
        <v>55</v>
      </c>
      <c r="E528" s="955" t="s">
        <v>56</v>
      </c>
      <c r="F528" s="955" t="s">
        <v>56</v>
      </c>
      <c r="G528" s="955" t="s">
        <v>57</v>
      </c>
      <c r="H528" s="955" t="s">
        <v>56</v>
      </c>
      <c r="I528" s="955" t="s">
        <v>1121</v>
      </c>
      <c r="J528" s="956" t="s">
        <v>98</v>
      </c>
      <c r="K528" s="957" t="s">
        <v>73</v>
      </c>
      <c r="L528" s="957" t="s">
        <v>12</v>
      </c>
      <c r="M528" s="957" t="s">
        <v>13</v>
      </c>
      <c r="N528" s="957" t="s">
        <v>1119</v>
      </c>
      <c r="O528" s="957" t="s">
        <v>40</v>
      </c>
      <c r="P528" s="1007">
        <v>0</v>
      </c>
      <c r="Q528" s="958"/>
      <c r="R528" s="958"/>
      <c r="S528" s="959" t="s">
        <v>10</v>
      </c>
      <c r="T528" s="148"/>
      <c r="U528" s="149"/>
      <c r="V528" s="148"/>
      <c r="W528" s="149"/>
      <c r="X528" s="148"/>
      <c r="Y528" s="149"/>
    </row>
    <row r="529" spans="1:25" s="150" customFormat="1" ht="42" hidden="1" customHeight="1">
      <c r="A529" s="1377"/>
      <c r="B529" s="1372"/>
      <c r="C529" s="954" t="s">
        <v>54</v>
      </c>
      <c r="D529" s="955" t="s">
        <v>55</v>
      </c>
      <c r="E529" s="955" t="s">
        <v>56</v>
      </c>
      <c r="F529" s="955"/>
      <c r="G529" s="955"/>
      <c r="H529" s="955"/>
      <c r="I529" s="955"/>
      <c r="J529" s="956" t="s">
        <v>98</v>
      </c>
      <c r="K529" s="957" t="s">
        <v>73</v>
      </c>
      <c r="L529" s="957" t="s">
        <v>12</v>
      </c>
      <c r="M529" s="957" t="s">
        <v>13</v>
      </c>
      <c r="N529" s="957" t="s">
        <v>710</v>
      </c>
      <c r="O529" s="957" t="s">
        <v>40</v>
      </c>
      <c r="P529" s="1007">
        <v>0</v>
      </c>
      <c r="Q529" s="958"/>
      <c r="R529" s="958"/>
      <c r="S529" s="959" t="s">
        <v>10</v>
      </c>
      <c r="T529" s="148"/>
      <c r="U529" s="149"/>
      <c r="V529" s="148"/>
      <c r="W529" s="149"/>
      <c r="X529" s="148"/>
      <c r="Y529" s="149"/>
    </row>
    <row r="530" spans="1:25" s="150" customFormat="1" ht="42" hidden="1" customHeight="1">
      <c r="A530" s="1377"/>
      <c r="B530" s="1372"/>
      <c r="C530" s="954" t="s">
        <v>54</v>
      </c>
      <c r="D530" s="955" t="s">
        <v>55</v>
      </c>
      <c r="E530" s="955" t="s">
        <v>56</v>
      </c>
      <c r="F530" s="955"/>
      <c r="G530" s="955"/>
      <c r="H530" s="955"/>
      <c r="I530" s="955"/>
      <c r="J530" s="956" t="s">
        <v>98</v>
      </c>
      <c r="K530" s="957" t="s">
        <v>73</v>
      </c>
      <c r="L530" s="957" t="s">
        <v>12</v>
      </c>
      <c r="M530" s="957" t="s">
        <v>13</v>
      </c>
      <c r="N530" s="957" t="s">
        <v>710</v>
      </c>
      <c r="O530" s="957" t="s">
        <v>40</v>
      </c>
      <c r="P530" s="1007">
        <v>0</v>
      </c>
      <c r="Q530" s="958"/>
      <c r="R530" s="958"/>
      <c r="S530" s="959" t="s">
        <v>10</v>
      </c>
      <c r="T530" s="148"/>
      <c r="U530" s="149"/>
      <c r="V530" s="148"/>
      <c r="W530" s="149"/>
      <c r="X530" s="148"/>
      <c r="Y530" s="149"/>
    </row>
    <row r="531" spans="1:25" s="150" customFormat="1" ht="42" hidden="1" customHeight="1">
      <c r="A531" s="1377"/>
      <c r="B531" s="1372"/>
      <c r="C531" s="954" t="s">
        <v>54</v>
      </c>
      <c r="D531" s="955" t="s">
        <v>55</v>
      </c>
      <c r="E531" s="955" t="s">
        <v>56</v>
      </c>
      <c r="F531" s="955" t="s">
        <v>806</v>
      </c>
      <c r="G531" s="955" t="s">
        <v>62</v>
      </c>
      <c r="H531" s="955" t="s">
        <v>63</v>
      </c>
      <c r="I531" s="955" t="s">
        <v>805</v>
      </c>
      <c r="J531" s="956" t="s">
        <v>98</v>
      </c>
      <c r="K531" s="957" t="s">
        <v>73</v>
      </c>
      <c r="L531" s="957" t="s">
        <v>12</v>
      </c>
      <c r="M531" s="957" t="s">
        <v>13</v>
      </c>
      <c r="N531" s="957" t="s">
        <v>711</v>
      </c>
      <c r="O531" s="957" t="s">
        <v>40</v>
      </c>
      <c r="P531" s="1007">
        <f>'226 (2022)500.03.0002'!F44</f>
        <v>0</v>
      </c>
      <c r="Q531" s="958"/>
      <c r="R531" s="958"/>
      <c r="S531" s="959" t="s">
        <v>10</v>
      </c>
      <c r="T531" s="148"/>
      <c r="U531" s="149"/>
      <c r="V531" s="148"/>
      <c r="W531" s="149"/>
      <c r="X531" s="148"/>
      <c r="Y531" s="149"/>
    </row>
    <row r="532" spans="1:25" s="150" customFormat="1" ht="42" hidden="1" customHeight="1">
      <c r="A532" s="1377"/>
      <c r="B532" s="1372"/>
      <c r="C532" s="954" t="s">
        <v>54</v>
      </c>
      <c r="D532" s="955" t="s">
        <v>55</v>
      </c>
      <c r="E532" s="955" t="s">
        <v>56</v>
      </c>
      <c r="F532" s="955"/>
      <c r="G532" s="955"/>
      <c r="H532" s="955"/>
      <c r="I532" s="955"/>
      <c r="J532" s="956" t="s">
        <v>98</v>
      </c>
      <c r="K532" s="957" t="s">
        <v>73</v>
      </c>
      <c r="L532" s="957" t="s">
        <v>12</v>
      </c>
      <c r="M532" s="957" t="s">
        <v>13</v>
      </c>
      <c r="N532" s="957" t="s">
        <v>713</v>
      </c>
      <c r="O532" s="957" t="s">
        <v>40</v>
      </c>
      <c r="P532" s="1007">
        <v>0</v>
      </c>
      <c r="Q532" s="958"/>
      <c r="R532" s="958"/>
      <c r="S532" s="959" t="s">
        <v>10</v>
      </c>
      <c r="T532" s="148"/>
      <c r="U532" s="149"/>
      <c r="V532" s="148"/>
      <c r="W532" s="149"/>
      <c r="X532" s="148"/>
      <c r="Y532" s="149"/>
    </row>
    <row r="533" spans="1:25" s="150" customFormat="1" ht="42" hidden="1" customHeight="1">
      <c r="A533" s="1377"/>
      <c r="B533" s="1372"/>
      <c r="C533" s="954" t="s">
        <v>54</v>
      </c>
      <c r="D533" s="955" t="s">
        <v>55</v>
      </c>
      <c r="E533" s="955" t="s">
        <v>56</v>
      </c>
      <c r="F533" s="955"/>
      <c r="G533" s="955"/>
      <c r="H533" s="955"/>
      <c r="I533" s="955"/>
      <c r="J533" s="956" t="s">
        <v>98</v>
      </c>
      <c r="K533" s="957" t="s">
        <v>73</v>
      </c>
      <c r="L533" s="957" t="s">
        <v>12</v>
      </c>
      <c r="M533" s="957" t="s">
        <v>13</v>
      </c>
      <c r="N533" s="957" t="s">
        <v>713</v>
      </c>
      <c r="O533" s="957" t="s">
        <v>40</v>
      </c>
      <c r="P533" s="1007">
        <v>0</v>
      </c>
      <c r="Q533" s="958"/>
      <c r="R533" s="958"/>
      <c r="S533" s="959" t="s">
        <v>10</v>
      </c>
      <c r="T533" s="148"/>
      <c r="U533" s="149"/>
      <c r="V533" s="148"/>
      <c r="W533" s="149"/>
      <c r="X533" s="148"/>
      <c r="Y533" s="149"/>
    </row>
    <row r="534" spans="1:25" s="150" customFormat="1" ht="42" customHeight="1">
      <c r="A534" s="1377"/>
      <c r="B534" s="1372"/>
      <c r="C534" s="954" t="s">
        <v>54</v>
      </c>
      <c r="D534" s="955" t="s">
        <v>55</v>
      </c>
      <c r="E534" s="955" t="s">
        <v>55</v>
      </c>
      <c r="F534" s="955" t="s">
        <v>56</v>
      </c>
      <c r="G534" s="955" t="s">
        <v>9</v>
      </c>
      <c r="H534" s="955" t="s">
        <v>56</v>
      </c>
      <c r="I534" s="955" t="s">
        <v>798</v>
      </c>
      <c r="J534" s="956" t="s">
        <v>98</v>
      </c>
      <c r="K534" s="957" t="s">
        <v>73</v>
      </c>
      <c r="L534" s="957" t="s">
        <v>12</v>
      </c>
      <c r="M534" s="957" t="s">
        <v>13</v>
      </c>
      <c r="N534" s="957" t="s">
        <v>714</v>
      </c>
      <c r="O534" s="957" t="s">
        <v>40</v>
      </c>
      <c r="P534" s="1007">
        <f>'226 (2022)500.05.0002 ЛагерьЛДП'!F44</f>
        <v>208225.5</v>
      </c>
      <c r="Q534" s="958">
        <f>'226 (2023)500.05.0002 ЛагерьЛДП'!F44</f>
        <v>358482.6</v>
      </c>
      <c r="R534" s="958">
        <f>'226 (2024)500.05.0002 ЛагерьЛДП'!F44</f>
        <v>358482.6</v>
      </c>
      <c r="S534" s="959" t="s">
        <v>10</v>
      </c>
      <c r="T534" s="148"/>
      <c r="U534" s="149"/>
      <c r="V534" s="148"/>
      <c r="W534" s="149"/>
      <c r="X534" s="148"/>
      <c r="Y534" s="149"/>
    </row>
    <row r="535" spans="1:25" s="150" customFormat="1" ht="42" hidden="1" customHeight="1">
      <c r="A535" s="1377"/>
      <c r="B535" s="1372"/>
      <c r="C535" s="954" t="s">
        <v>54</v>
      </c>
      <c r="D535" s="955" t="s">
        <v>55</v>
      </c>
      <c r="E535" s="955" t="s">
        <v>56</v>
      </c>
      <c r="F535" s="955"/>
      <c r="G535" s="955"/>
      <c r="H535" s="955"/>
      <c r="I535" s="955"/>
      <c r="J535" s="956" t="s">
        <v>98</v>
      </c>
      <c r="K535" s="957" t="s">
        <v>73</v>
      </c>
      <c r="L535" s="957" t="s">
        <v>12</v>
      </c>
      <c r="M535" s="957" t="s">
        <v>13</v>
      </c>
      <c r="N535" s="957" t="s">
        <v>715</v>
      </c>
      <c r="O535" s="957" t="s">
        <v>40</v>
      </c>
      <c r="P535" s="1007">
        <v>0</v>
      </c>
      <c r="Q535" s="958"/>
      <c r="R535" s="958"/>
      <c r="S535" s="959" t="s">
        <v>10</v>
      </c>
      <c r="T535" s="148"/>
      <c r="U535" s="149"/>
      <c r="V535" s="148"/>
      <c r="W535" s="149"/>
      <c r="X535" s="148"/>
      <c r="Y535" s="149"/>
    </row>
    <row r="536" spans="1:25" s="150" customFormat="1" ht="42" hidden="1" customHeight="1">
      <c r="A536" s="1376" t="s">
        <v>118</v>
      </c>
      <c r="B536" s="1372"/>
      <c r="C536" s="954" t="s">
        <v>54</v>
      </c>
      <c r="D536" s="955" t="s">
        <v>55</v>
      </c>
      <c r="E536" s="955" t="s">
        <v>56</v>
      </c>
      <c r="F536" s="955" t="s">
        <v>56</v>
      </c>
      <c r="G536" s="955" t="s">
        <v>57</v>
      </c>
      <c r="H536" s="955" t="s">
        <v>56</v>
      </c>
      <c r="I536" s="955" t="s">
        <v>64</v>
      </c>
      <c r="J536" s="956" t="s">
        <v>98</v>
      </c>
      <c r="K536" s="957" t="s">
        <v>119</v>
      </c>
      <c r="L536" s="957" t="s">
        <v>12</v>
      </c>
      <c r="M536" s="957" t="s">
        <v>13</v>
      </c>
      <c r="N536" s="957" t="s">
        <v>10</v>
      </c>
      <c r="O536" s="957" t="s">
        <v>14</v>
      </c>
      <c r="P536" s="958">
        <v>0</v>
      </c>
      <c r="Q536" s="958"/>
      <c r="R536" s="958"/>
      <c r="S536" s="959" t="s">
        <v>10</v>
      </c>
      <c r="T536" s="148"/>
      <c r="U536" s="149"/>
      <c r="V536" s="148"/>
      <c r="W536" s="149"/>
      <c r="X536" s="148"/>
      <c r="Y536" s="149"/>
    </row>
    <row r="537" spans="1:25" s="150" customFormat="1" ht="42" hidden="1" customHeight="1">
      <c r="A537" s="1377"/>
      <c r="B537" s="1372"/>
      <c r="C537" s="954" t="s">
        <v>54</v>
      </c>
      <c r="D537" s="955" t="s">
        <v>55</v>
      </c>
      <c r="E537" s="955" t="s">
        <v>56</v>
      </c>
      <c r="F537" s="955" t="s">
        <v>56</v>
      </c>
      <c r="G537" s="955" t="s">
        <v>57</v>
      </c>
      <c r="H537" s="955" t="s">
        <v>56</v>
      </c>
      <c r="I537" s="955" t="s">
        <v>64</v>
      </c>
      <c r="J537" s="956" t="s">
        <v>98</v>
      </c>
      <c r="K537" s="957" t="s">
        <v>119</v>
      </c>
      <c r="L537" s="957" t="s">
        <v>52</v>
      </c>
      <c r="M537" s="957" t="s">
        <v>13</v>
      </c>
      <c r="N537" s="957" t="s">
        <v>10</v>
      </c>
      <c r="O537" s="957" t="s">
        <v>14</v>
      </c>
      <c r="P537" s="958">
        <v>0</v>
      </c>
      <c r="Q537" s="958"/>
      <c r="R537" s="958"/>
      <c r="S537" s="959" t="s">
        <v>10</v>
      </c>
      <c r="T537" s="148"/>
      <c r="U537" s="149"/>
      <c r="V537" s="148"/>
      <c r="W537" s="149"/>
      <c r="X537" s="148"/>
      <c r="Y537" s="149"/>
    </row>
    <row r="538" spans="1:25" s="150" customFormat="1" ht="42" hidden="1" customHeight="1">
      <c r="A538" s="1377"/>
      <c r="B538" s="1372"/>
      <c r="C538" s="954" t="s">
        <v>54</v>
      </c>
      <c r="D538" s="955" t="s">
        <v>55</v>
      </c>
      <c r="E538" s="955" t="s">
        <v>56</v>
      </c>
      <c r="F538" s="955" t="s">
        <v>56</v>
      </c>
      <c r="G538" s="955" t="s">
        <v>57</v>
      </c>
      <c r="H538" s="955" t="s">
        <v>56</v>
      </c>
      <c r="I538" s="955" t="s">
        <v>64</v>
      </c>
      <c r="J538" s="956" t="s">
        <v>98</v>
      </c>
      <c r="K538" s="957" t="s">
        <v>119</v>
      </c>
      <c r="L538" s="957" t="s">
        <v>12</v>
      </c>
      <c r="M538" s="957" t="s">
        <v>13</v>
      </c>
      <c r="N538" s="957" t="s">
        <v>34</v>
      </c>
      <c r="O538" s="957" t="s">
        <v>25</v>
      </c>
      <c r="P538" s="958">
        <f>'227 (2022)Р-Н'!D14</f>
        <v>0</v>
      </c>
      <c r="Q538" s="958"/>
      <c r="R538" s="958"/>
      <c r="S538" s="959" t="s">
        <v>10</v>
      </c>
      <c r="T538" s="148"/>
      <c r="U538" s="149"/>
      <c r="V538" s="148"/>
      <c r="W538" s="149"/>
      <c r="X538" s="148"/>
      <c r="Y538" s="149"/>
    </row>
    <row r="539" spans="1:25" s="150" customFormat="1" ht="42" hidden="1" customHeight="1">
      <c r="A539" s="1378"/>
      <c r="B539" s="1372"/>
      <c r="C539" s="954" t="s">
        <v>54</v>
      </c>
      <c r="D539" s="955" t="s">
        <v>55</v>
      </c>
      <c r="E539" s="955" t="s">
        <v>56</v>
      </c>
      <c r="F539" s="955" t="s">
        <v>56</v>
      </c>
      <c r="G539" s="955" t="s">
        <v>57</v>
      </c>
      <c r="H539" s="955" t="s">
        <v>56</v>
      </c>
      <c r="I539" s="955" t="s">
        <v>64</v>
      </c>
      <c r="J539" s="956" t="s">
        <v>98</v>
      </c>
      <c r="K539" s="957" t="s">
        <v>119</v>
      </c>
      <c r="L539" s="957" t="s">
        <v>52</v>
      </c>
      <c r="M539" s="957" t="s">
        <v>13</v>
      </c>
      <c r="N539" s="957" t="s">
        <v>10</v>
      </c>
      <c r="O539" s="957" t="s">
        <v>25</v>
      </c>
      <c r="P539" s="958">
        <f>'227 (2022)Р-Н'!D18+'227 (2022)Р-Н'!D22</f>
        <v>0</v>
      </c>
      <c r="Q539" s="958"/>
      <c r="R539" s="958"/>
      <c r="S539" s="959" t="s">
        <v>10</v>
      </c>
      <c r="T539" s="148"/>
      <c r="U539" s="149"/>
      <c r="V539" s="148"/>
      <c r="W539" s="149"/>
      <c r="X539" s="148"/>
      <c r="Y539" s="149"/>
    </row>
    <row r="540" spans="1:25" s="150" customFormat="1" ht="42" hidden="1" customHeight="1">
      <c r="A540" s="1376" t="s">
        <v>120</v>
      </c>
      <c r="B540" s="1372"/>
      <c r="C540" s="954" t="s">
        <v>54</v>
      </c>
      <c r="D540" s="955" t="s">
        <v>55</v>
      </c>
      <c r="E540" s="955" t="s">
        <v>56</v>
      </c>
      <c r="F540" s="955" t="s">
        <v>56</v>
      </c>
      <c r="G540" s="955" t="s">
        <v>57</v>
      </c>
      <c r="H540" s="955" t="s">
        <v>56</v>
      </c>
      <c r="I540" s="955" t="s">
        <v>64</v>
      </c>
      <c r="J540" s="956" t="s">
        <v>98</v>
      </c>
      <c r="K540" s="957" t="s">
        <v>121</v>
      </c>
      <c r="L540" s="957" t="s">
        <v>12</v>
      </c>
      <c r="M540" s="957" t="s">
        <v>13</v>
      </c>
      <c r="N540" s="957" t="s">
        <v>10</v>
      </c>
      <c r="O540" s="957" t="s">
        <v>14</v>
      </c>
      <c r="P540" s="958">
        <f>'228 (2022)ВНЕБ, 140Д'!D18+'228 (2022)ВНЕБ, 400Д'!D18</f>
        <v>0</v>
      </c>
      <c r="Q540" s="958"/>
      <c r="R540" s="958"/>
      <c r="S540" s="959" t="s">
        <v>10</v>
      </c>
      <c r="T540" s="148"/>
      <c r="U540" s="149"/>
      <c r="V540" s="148"/>
      <c r="W540" s="149"/>
      <c r="X540" s="148"/>
      <c r="Y540" s="149"/>
    </row>
    <row r="541" spans="1:25" s="150" customFormat="1" ht="42" hidden="1" customHeight="1">
      <c r="A541" s="1377"/>
      <c r="B541" s="1372"/>
      <c r="C541" s="954" t="s">
        <v>54</v>
      </c>
      <c r="D541" s="955" t="s">
        <v>55</v>
      </c>
      <c r="E541" s="955" t="s">
        <v>56</v>
      </c>
      <c r="F541" s="955" t="s">
        <v>56</v>
      </c>
      <c r="G541" s="955" t="s">
        <v>57</v>
      </c>
      <c r="H541" s="955" t="s">
        <v>56</v>
      </c>
      <c r="I541" s="955" t="s">
        <v>64</v>
      </c>
      <c r="J541" s="956" t="s">
        <v>98</v>
      </c>
      <c r="K541" s="957" t="s">
        <v>121</v>
      </c>
      <c r="L541" s="957" t="s">
        <v>52</v>
      </c>
      <c r="M541" s="957" t="s">
        <v>13</v>
      </c>
      <c r="N541" s="957" t="s">
        <v>10</v>
      </c>
      <c r="O541" s="957" t="s">
        <v>14</v>
      </c>
      <c r="P541" s="958">
        <f>'228 (2022)ВНЕБ, 140Д'!D25+'228 (2022)ВНЕБ, 400Д'!D25</f>
        <v>0</v>
      </c>
      <c r="Q541" s="958"/>
      <c r="R541" s="958"/>
      <c r="S541" s="959" t="s">
        <v>10</v>
      </c>
      <c r="T541" s="148"/>
      <c r="U541" s="149"/>
      <c r="V541" s="148"/>
      <c r="W541" s="149"/>
      <c r="X541" s="148"/>
      <c r="Y541" s="149"/>
    </row>
    <row r="542" spans="1:25" s="150" customFormat="1" ht="42" hidden="1" customHeight="1">
      <c r="A542" s="1377"/>
      <c r="B542" s="1372"/>
      <c r="C542" s="954" t="s">
        <v>54</v>
      </c>
      <c r="D542" s="955" t="s">
        <v>55</v>
      </c>
      <c r="E542" s="955" t="s">
        <v>56</v>
      </c>
      <c r="F542" s="955" t="s">
        <v>56</v>
      </c>
      <c r="G542" s="955" t="s">
        <v>57</v>
      </c>
      <c r="H542" s="955" t="s">
        <v>56</v>
      </c>
      <c r="I542" s="955" t="s">
        <v>64</v>
      </c>
      <c r="J542" s="956" t="s">
        <v>98</v>
      </c>
      <c r="K542" s="957" t="s">
        <v>121</v>
      </c>
      <c r="L542" s="957" t="s">
        <v>12</v>
      </c>
      <c r="M542" s="957" t="s">
        <v>13</v>
      </c>
      <c r="N542" s="957" t="s">
        <v>10</v>
      </c>
      <c r="O542" s="957" t="s">
        <v>654</v>
      </c>
      <c r="P542" s="958">
        <v>0</v>
      </c>
      <c r="Q542" s="958"/>
      <c r="R542" s="958"/>
      <c r="S542" s="959" t="s">
        <v>10</v>
      </c>
      <c r="T542" s="148"/>
      <c r="U542" s="149"/>
      <c r="V542" s="148"/>
      <c r="W542" s="149"/>
      <c r="X542" s="148"/>
      <c r="Y542" s="149"/>
    </row>
    <row r="543" spans="1:25" s="150" customFormat="1" ht="42" hidden="1" customHeight="1">
      <c r="A543" s="1377"/>
      <c r="B543" s="1372"/>
      <c r="C543" s="954" t="s">
        <v>54</v>
      </c>
      <c r="D543" s="955" t="s">
        <v>55</v>
      </c>
      <c r="E543" s="955" t="s">
        <v>56</v>
      </c>
      <c r="F543" s="955" t="s">
        <v>56</v>
      </c>
      <c r="G543" s="955" t="s">
        <v>57</v>
      </c>
      <c r="H543" s="955" t="s">
        <v>56</v>
      </c>
      <c r="I543" s="955" t="s">
        <v>64</v>
      </c>
      <c r="J543" s="956" t="s">
        <v>98</v>
      </c>
      <c r="K543" s="957" t="s">
        <v>121</v>
      </c>
      <c r="L543" s="957" t="s">
        <v>52</v>
      </c>
      <c r="M543" s="957" t="s">
        <v>13</v>
      </c>
      <c r="N543" s="957" t="s">
        <v>10</v>
      </c>
      <c r="O543" s="957" t="s">
        <v>654</v>
      </c>
      <c r="P543" s="958">
        <v>0</v>
      </c>
      <c r="Q543" s="958"/>
      <c r="R543" s="958"/>
      <c r="S543" s="959" t="s">
        <v>10</v>
      </c>
      <c r="T543" s="148"/>
      <c r="U543" s="149"/>
      <c r="V543" s="148"/>
      <c r="W543" s="149"/>
      <c r="X543" s="148"/>
      <c r="Y543" s="149"/>
    </row>
    <row r="544" spans="1:25" s="150" customFormat="1" ht="42" hidden="1" customHeight="1">
      <c r="A544" s="1377"/>
      <c r="B544" s="1372"/>
      <c r="C544" s="954" t="s">
        <v>54</v>
      </c>
      <c r="D544" s="955" t="s">
        <v>55</v>
      </c>
      <c r="E544" s="955" t="s">
        <v>56</v>
      </c>
      <c r="F544" s="955" t="s">
        <v>56</v>
      </c>
      <c r="G544" s="955" t="s">
        <v>57</v>
      </c>
      <c r="H544" s="955" t="s">
        <v>56</v>
      </c>
      <c r="I544" s="955" t="s">
        <v>64</v>
      </c>
      <c r="J544" s="956" t="s">
        <v>98</v>
      </c>
      <c r="K544" s="957" t="s">
        <v>121</v>
      </c>
      <c r="L544" s="957" t="s">
        <v>12</v>
      </c>
      <c r="M544" s="957" t="s">
        <v>13</v>
      </c>
      <c r="N544" s="957" t="s">
        <v>10</v>
      </c>
      <c r="O544" s="957" t="s">
        <v>655</v>
      </c>
      <c r="P544" s="958">
        <v>0</v>
      </c>
      <c r="Q544" s="958"/>
      <c r="R544" s="958"/>
      <c r="S544" s="959" t="s">
        <v>10</v>
      </c>
      <c r="T544" s="148"/>
      <c r="U544" s="149"/>
      <c r="V544" s="148"/>
      <c r="W544" s="149"/>
      <c r="X544" s="148"/>
      <c r="Y544" s="149"/>
    </row>
    <row r="545" spans="1:31" s="150" customFormat="1" ht="42" hidden="1" customHeight="1">
      <c r="A545" s="1377"/>
      <c r="B545" s="1372"/>
      <c r="C545" s="954" t="s">
        <v>54</v>
      </c>
      <c r="D545" s="955" t="s">
        <v>55</v>
      </c>
      <c r="E545" s="955" t="s">
        <v>56</v>
      </c>
      <c r="F545" s="955" t="s">
        <v>56</v>
      </c>
      <c r="G545" s="955" t="s">
        <v>57</v>
      </c>
      <c r="H545" s="955" t="s">
        <v>56</v>
      </c>
      <c r="I545" s="955" t="s">
        <v>64</v>
      </c>
      <c r="J545" s="956" t="s">
        <v>98</v>
      </c>
      <c r="K545" s="957" t="s">
        <v>121</v>
      </c>
      <c r="L545" s="957" t="s">
        <v>52</v>
      </c>
      <c r="M545" s="957" t="s">
        <v>13</v>
      </c>
      <c r="N545" s="957" t="s">
        <v>10</v>
      </c>
      <c r="O545" s="957" t="s">
        <v>655</v>
      </c>
      <c r="P545" s="958">
        <v>0</v>
      </c>
      <c r="Q545" s="958"/>
      <c r="R545" s="958"/>
      <c r="S545" s="959" t="s">
        <v>10</v>
      </c>
      <c r="T545" s="148"/>
      <c r="U545" s="149"/>
      <c r="V545" s="148"/>
      <c r="W545" s="149"/>
      <c r="X545" s="148"/>
      <c r="Y545" s="149"/>
    </row>
    <row r="546" spans="1:31" s="150" customFormat="1" ht="42" hidden="1" customHeight="1">
      <c r="A546" s="1377"/>
      <c r="B546" s="1372"/>
      <c r="C546" s="954" t="s">
        <v>54</v>
      </c>
      <c r="D546" s="955" t="s">
        <v>55</v>
      </c>
      <c r="E546" s="955" t="s">
        <v>56</v>
      </c>
      <c r="F546" s="955" t="s">
        <v>56</v>
      </c>
      <c r="G546" s="955" t="s">
        <v>57</v>
      </c>
      <c r="H546" s="955" t="s">
        <v>56</v>
      </c>
      <c r="I546" s="955" t="s">
        <v>64</v>
      </c>
      <c r="J546" s="956" t="s">
        <v>98</v>
      </c>
      <c r="K546" s="957" t="s">
        <v>121</v>
      </c>
      <c r="L546" s="957" t="s">
        <v>12</v>
      </c>
      <c r="M546" s="957" t="s">
        <v>13</v>
      </c>
      <c r="N546" s="957" t="s">
        <v>34</v>
      </c>
      <c r="O546" s="957" t="s">
        <v>25</v>
      </c>
      <c r="P546" s="958">
        <f>'228 (2022)Р-Н'!D18</f>
        <v>0</v>
      </c>
      <c r="Q546" s="958"/>
      <c r="R546" s="958">
        <f>'228 (2024)Р-Н (2)'!D18</f>
        <v>200000</v>
      </c>
      <c r="S546" s="959" t="s">
        <v>10</v>
      </c>
      <c r="T546" s="148"/>
      <c r="U546" s="149"/>
      <c r="V546" s="148"/>
      <c r="W546" s="149"/>
      <c r="X546" s="148"/>
      <c r="Y546" s="149"/>
      <c r="Z546" s="151"/>
      <c r="AA546" s="151"/>
      <c r="AB546" s="151"/>
      <c r="AC546" s="151"/>
      <c r="AD546" s="151"/>
      <c r="AE546" s="151"/>
    </row>
    <row r="547" spans="1:31" s="150" customFormat="1" ht="42" hidden="1" customHeight="1">
      <c r="A547" s="1377"/>
      <c r="B547" s="1372"/>
      <c r="C547" s="954" t="s">
        <v>54</v>
      </c>
      <c r="D547" s="955" t="s">
        <v>55</v>
      </c>
      <c r="E547" s="955" t="s">
        <v>56</v>
      </c>
      <c r="F547" s="955" t="s">
        <v>56</v>
      </c>
      <c r="G547" s="955" t="s">
        <v>57</v>
      </c>
      <c r="H547" s="955" t="s">
        <v>56</v>
      </c>
      <c r="I547" s="955" t="s">
        <v>64</v>
      </c>
      <c r="J547" s="956" t="s">
        <v>98</v>
      </c>
      <c r="K547" s="957" t="s">
        <v>121</v>
      </c>
      <c r="L547" s="957" t="s">
        <v>52</v>
      </c>
      <c r="M547" s="957" t="s">
        <v>13</v>
      </c>
      <c r="N547" s="957" t="s">
        <v>10</v>
      </c>
      <c r="O547" s="957" t="s">
        <v>25</v>
      </c>
      <c r="P547" s="958">
        <f>'228 (2022)Р-Н'!D25+'228 (2022)Р-Н'!D32</f>
        <v>0</v>
      </c>
      <c r="Q547" s="958"/>
      <c r="R547" s="958"/>
      <c r="S547" s="959" t="s">
        <v>10</v>
      </c>
      <c r="T547" s="148"/>
      <c r="U547" s="149"/>
      <c r="V547" s="148"/>
      <c r="W547" s="149"/>
      <c r="X547" s="148"/>
      <c r="Y547" s="149"/>
      <c r="Z547" s="151"/>
      <c r="AA547" s="151"/>
      <c r="AB547" s="151"/>
      <c r="AC547" s="151"/>
      <c r="AD547" s="151"/>
      <c r="AE547" s="151"/>
    </row>
    <row r="548" spans="1:31" s="150" customFormat="1" ht="42" hidden="1" customHeight="1">
      <c r="A548" s="1377"/>
      <c r="B548" s="1372"/>
      <c r="C548" s="954" t="s">
        <v>54</v>
      </c>
      <c r="D548" s="955" t="s">
        <v>55</v>
      </c>
      <c r="E548" s="955" t="s">
        <v>56</v>
      </c>
      <c r="F548" s="955" t="s">
        <v>56</v>
      </c>
      <c r="G548" s="955" t="s">
        <v>57</v>
      </c>
      <c r="H548" s="955" t="s">
        <v>56</v>
      </c>
      <c r="I548" s="955" t="s">
        <v>793</v>
      </c>
      <c r="J548" s="956" t="s">
        <v>98</v>
      </c>
      <c r="K548" s="957" t="s">
        <v>121</v>
      </c>
      <c r="L548" s="957" t="s">
        <v>12</v>
      </c>
      <c r="M548" s="957" t="s">
        <v>13</v>
      </c>
      <c r="N548" s="957" t="s">
        <v>42</v>
      </c>
      <c r="O548" s="957" t="s">
        <v>40</v>
      </c>
      <c r="P548" s="1007">
        <f>'228 (2022)005.00.0000 ЗСК'!D29</f>
        <v>0</v>
      </c>
      <c r="Q548" s="958"/>
      <c r="R548" s="958"/>
      <c r="S548" s="959" t="s">
        <v>10</v>
      </c>
      <c r="T548" s="148"/>
      <c r="U548" s="149"/>
      <c r="V548" s="148"/>
      <c r="W548" s="149"/>
      <c r="X548" s="148"/>
      <c r="Y548" s="149"/>
      <c r="Z548" s="151"/>
      <c r="AA548" s="151"/>
      <c r="AB548" s="151"/>
      <c r="AC548" s="151"/>
      <c r="AD548" s="151"/>
      <c r="AE548" s="151"/>
    </row>
    <row r="549" spans="1:31" s="150" customFormat="1" ht="42" customHeight="1">
      <c r="A549" s="1377"/>
      <c r="B549" s="1372"/>
      <c r="C549" s="1229" t="s">
        <v>54</v>
      </c>
      <c r="D549" s="1230" t="s">
        <v>55</v>
      </c>
      <c r="E549" s="1230" t="s">
        <v>56</v>
      </c>
      <c r="F549" s="1230" t="s">
        <v>56</v>
      </c>
      <c r="G549" s="1230" t="s">
        <v>57</v>
      </c>
      <c r="H549" s="1230" t="s">
        <v>56</v>
      </c>
      <c r="I549" s="1230" t="s">
        <v>128</v>
      </c>
      <c r="J549" s="1231" t="s">
        <v>98</v>
      </c>
      <c r="K549" s="1238" t="s">
        <v>121</v>
      </c>
      <c r="L549" s="1238" t="s">
        <v>12</v>
      </c>
      <c r="M549" s="1238" t="s">
        <v>13</v>
      </c>
      <c r="N549" s="1238" t="s">
        <v>1109</v>
      </c>
      <c r="O549" s="1238" t="s">
        <v>43</v>
      </c>
      <c r="P549" s="1007">
        <f>'228 (2022)020.00.0019'!D29</f>
        <v>78256</v>
      </c>
      <c r="Q549" s="958"/>
      <c r="R549" s="958"/>
      <c r="S549" s="959" t="s">
        <v>10</v>
      </c>
      <c r="T549" s="148"/>
      <c r="U549" s="149"/>
      <c r="V549" s="148"/>
      <c r="W549" s="149"/>
      <c r="X549" s="148"/>
      <c r="Y549" s="149"/>
      <c r="Z549" s="151"/>
      <c r="AA549" s="151"/>
      <c r="AB549" s="151"/>
      <c r="AC549" s="151"/>
      <c r="AD549" s="151"/>
      <c r="AE549" s="151"/>
    </row>
    <row r="550" spans="1:31" s="150" customFormat="1" ht="42" hidden="1" customHeight="1">
      <c r="A550" s="1377"/>
      <c r="B550" s="1372"/>
      <c r="C550" s="954" t="s">
        <v>54</v>
      </c>
      <c r="D550" s="955" t="s">
        <v>55</v>
      </c>
      <c r="E550" s="955" t="s">
        <v>56</v>
      </c>
      <c r="F550" s="955" t="s">
        <v>56</v>
      </c>
      <c r="G550" s="955" t="s">
        <v>57</v>
      </c>
      <c r="H550" s="955" t="s">
        <v>56</v>
      </c>
      <c r="I550" s="955" t="s">
        <v>128</v>
      </c>
      <c r="J550" s="956" t="s">
        <v>98</v>
      </c>
      <c r="K550" s="957" t="s">
        <v>121</v>
      </c>
      <c r="L550" s="957" t="s">
        <v>12</v>
      </c>
      <c r="M550" s="957" t="s">
        <v>13</v>
      </c>
      <c r="N550" s="957" t="s">
        <v>1196</v>
      </c>
      <c r="O550" s="957" t="s">
        <v>43</v>
      </c>
      <c r="P550" s="1007">
        <v>0</v>
      </c>
      <c r="Q550" s="958"/>
      <c r="R550" s="958"/>
      <c r="S550" s="959" t="s">
        <v>10</v>
      </c>
      <c r="T550" s="148"/>
      <c r="U550" s="149"/>
      <c r="V550" s="148"/>
      <c r="W550" s="149"/>
      <c r="X550" s="148"/>
      <c r="Y550" s="149"/>
    </row>
    <row r="551" spans="1:31" s="150" customFormat="1" ht="42" hidden="1" customHeight="1">
      <c r="A551" s="1377"/>
      <c r="B551" s="1372"/>
      <c r="C551" s="954" t="s">
        <v>54</v>
      </c>
      <c r="D551" s="955" t="s">
        <v>55</v>
      </c>
      <c r="E551" s="955" t="s">
        <v>56</v>
      </c>
      <c r="F551" s="955" t="s">
        <v>56</v>
      </c>
      <c r="G551" s="955" t="s">
        <v>57</v>
      </c>
      <c r="H551" s="955" t="s">
        <v>56</v>
      </c>
      <c r="I551" s="955" t="s">
        <v>128</v>
      </c>
      <c r="J551" s="956" t="s">
        <v>98</v>
      </c>
      <c r="K551" s="957" t="s">
        <v>121</v>
      </c>
      <c r="L551" s="957" t="s">
        <v>12</v>
      </c>
      <c r="M551" s="957" t="s">
        <v>13</v>
      </c>
      <c r="N551" s="957" t="s">
        <v>1199</v>
      </c>
      <c r="O551" s="957" t="s">
        <v>43</v>
      </c>
      <c r="P551" s="958">
        <v>0</v>
      </c>
      <c r="Q551" s="958"/>
      <c r="R551" s="958"/>
      <c r="S551" s="959" t="s">
        <v>10</v>
      </c>
      <c r="T551" s="148"/>
      <c r="U551" s="149"/>
      <c r="V551" s="148"/>
      <c r="W551" s="149"/>
      <c r="X551" s="148"/>
      <c r="Y551" s="149"/>
    </row>
    <row r="552" spans="1:31" s="150" customFormat="1" ht="42" hidden="1" customHeight="1">
      <c r="A552" s="1377"/>
      <c r="B552" s="1372"/>
      <c r="C552" s="954" t="s">
        <v>54</v>
      </c>
      <c r="D552" s="955" t="s">
        <v>55</v>
      </c>
      <c r="E552" s="955" t="s">
        <v>56</v>
      </c>
      <c r="F552" s="955" t="s">
        <v>56</v>
      </c>
      <c r="G552" s="955" t="s">
        <v>57</v>
      </c>
      <c r="H552" s="955" t="s">
        <v>56</v>
      </c>
      <c r="I552" s="955" t="s">
        <v>128</v>
      </c>
      <c r="J552" s="956" t="s">
        <v>98</v>
      </c>
      <c r="K552" s="957" t="s">
        <v>121</v>
      </c>
      <c r="L552" s="957" t="s">
        <v>12</v>
      </c>
      <c r="M552" s="957" t="s">
        <v>13</v>
      </c>
      <c r="N552" s="957" t="s">
        <v>1203</v>
      </c>
      <c r="O552" s="957" t="s">
        <v>43</v>
      </c>
      <c r="P552" s="958">
        <v>0</v>
      </c>
      <c r="Q552" s="958"/>
      <c r="R552" s="958"/>
      <c r="S552" s="959" t="s">
        <v>10</v>
      </c>
      <c r="T552" s="148"/>
      <c r="U552" s="149"/>
      <c r="V552" s="148"/>
      <c r="W552" s="149"/>
      <c r="X552" s="148"/>
      <c r="Y552" s="149"/>
    </row>
    <row r="553" spans="1:31" s="150" customFormat="1" ht="42" hidden="1" customHeight="1">
      <c r="A553" s="1377"/>
      <c r="B553" s="1372"/>
      <c r="C553" s="954" t="s">
        <v>54</v>
      </c>
      <c r="D553" s="955" t="s">
        <v>55</v>
      </c>
      <c r="E553" s="955" t="s">
        <v>56</v>
      </c>
      <c r="F553" s="955" t="s">
        <v>56</v>
      </c>
      <c r="G553" s="955" t="s">
        <v>57</v>
      </c>
      <c r="H553" s="955" t="s">
        <v>56</v>
      </c>
      <c r="I553" s="955" t="s">
        <v>128</v>
      </c>
      <c r="J553" s="956" t="s">
        <v>98</v>
      </c>
      <c r="K553" s="957" t="s">
        <v>121</v>
      </c>
      <c r="L553" s="957" t="s">
        <v>12</v>
      </c>
      <c r="M553" s="957" t="s">
        <v>13</v>
      </c>
      <c r="N553" s="957" t="s">
        <v>698</v>
      </c>
      <c r="O553" s="957" t="s">
        <v>43</v>
      </c>
      <c r="P553" s="958">
        <v>0</v>
      </c>
      <c r="Q553" s="958"/>
      <c r="R553" s="958"/>
      <c r="S553" s="959" t="s">
        <v>10</v>
      </c>
      <c r="T553" s="148"/>
      <c r="U553" s="149"/>
      <c r="V553" s="148"/>
      <c r="W553" s="149"/>
      <c r="X553" s="148"/>
      <c r="Y553" s="149"/>
    </row>
    <row r="554" spans="1:31" s="150" customFormat="1" ht="42" hidden="1" customHeight="1">
      <c r="A554" s="1377"/>
      <c r="B554" s="1372"/>
      <c r="C554" s="954" t="s">
        <v>54</v>
      </c>
      <c r="D554" s="955" t="s">
        <v>55</v>
      </c>
      <c r="E554" s="955" t="s">
        <v>56</v>
      </c>
      <c r="F554" s="955" t="s">
        <v>56</v>
      </c>
      <c r="G554" s="955" t="s">
        <v>57</v>
      </c>
      <c r="H554" s="955" t="s">
        <v>56</v>
      </c>
      <c r="I554" s="955" t="s">
        <v>128</v>
      </c>
      <c r="J554" s="956" t="s">
        <v>98</v>
      </c>
      <c r="K554" s="957" t="s">
        <v>121</v>
      </c>
      <c r="L554" s="957" t="s">
        <v>12</v>
      </c>
      <c r="M554" s="957" t="s">
        <v>13</v>
      </c>
      <c r="N554" s="957" t="s">
        <v>1210</v>
      </c>
      <c r="O554" s="957" t="s">
        <v>43</v>
      </c>
      <c r="P554" s="958">
        <v>0</v>
      </c>
      <c r="Q554" s="958"/>
      <c r="R554" s="958"/>
      <c r="S554" s="959"/>
      <c r="T554" s="148"/>
      <c r="U554" s="149"/>
      <c r="V554" s="148"/>
      <c r="W554" s="149"/>
      <c r="X554" s="148"/>
      <c r="Y554" s="149"/>
    </row>
    <row r="555" spans="1:31" s="150" customFormat="1" ht="42" hidden="1" customHeight="1">
      <c r="A555" s="1377"/>
      <c r="B555" s="1372"/>
      <c r="C555" s="954" t="s">
        <v>54</v>
      </c>
      <c r="D555" s="955" t="s">
        <v>55</v>
      </c>
      <c r="E555" s="955" t="s">
        <v>56</v>
      </c>
      <c r="F555" s="955" t="s">
        <v>56</v>
      </c>
      <c r="G555" s="955" t="s">
        <v>57</v>
      </c>
      <c r="H555" s="955" t="s">
        <v>56</v>
      </c>
      <c r="I555" s="955" t="s">
        <v>128</v>
      </c>
      <c r="J555" s="956" t="s">
        <v>98</v>
      </c>
      <c r="K555" s="957" t="s">
        <v>121</v>
      </c>
      <c r="L555" s="957" t="s">
        <v>12</v>
      </c>
      <c r="M555" s="957" t="s">
        <v>13</v>
      </c>
      <c r="N555" s="957" t="s">
        <v>1214</v>
      </c>
      <c r="O555" s="957" t="s">
        <v>43</v>
      </c>
      <c r="P555" s="958">
        <v>0</v>
      </c>
      <c r="Q555" s="958"/>
      <c r="R555" s="958"/>
      <c r="S555" s="959"/>
      <c r="T555" s="148"/>
      <c r="U555" s="149"/>
      <c r="V555" s="148"/>
      <c r="W555" s="149"/>
      <c r="X555" s="148"/>
      <c r="Y555" s="149"/>
    </row>
    <row r="556" spans="1:31" s="150" customFormat="1" ht="42" customHeight="1">
      <c r="A556" s="1377"/>
      <c r="B556" s="1372"/>
      <c r="C556" s="1235" t="s">
        <v>54</v>
      </c>
      <c r="D556" s="1236" t="s">
        <v>55</v>
      </c>
      <c r="E556" s="1236" t="s">
        <v>56</v>
      </c>
      <c r="F556" s="1236" t="s">
        <v>56</v>
      </c>
      <c r="G556" s="1236" t="s">
        <v>57</v>
      </c>
      <c r="H556" s="1236" t="s">
        <v>56</v>
      </c>
      <c r="I556" s="1236" t="s">
        <v>128</v>
      </c>
      <c r="J556" s="1237" t="s">
        <v>98</v>
      </c>
      <c r="K556" s="1238" t="s">
        <v>121</v>
      </c>
      <c r="L556" s="1238" t="s">
        <v>52</v>
      </c>
      <c r="M556" s="1238" t="s">
        <v>13</v>
      </c>
      <c r="N556" s="1238" t="s">
        <v>1237</v>
      </c>
      <c r="O556" s="1238" t="s">
        <v>43</v>
      </c>
      <c r="P556" s="1007">
        <f>'228 (2022)020.00.0036'!D33</f>
        <v>434000</v>
      </c>
      <c r="Q556" s="958"/>
      <c r="R556" s="958"/>
      <c r="S556" s="959"/>
      <c r="T556" s="148"/>
      <c r="U556" s="149"/>
      <c r="V556" s="148"/>
      <c r="W556" s="149"/>
      <c r="X556" s="148"/>
      <c r="Y556" s="149"/>
    </row>
    <row r="557" spans="1:31" s="150" customFormat="1" ht="42" hidden="1" customHeight="1">
      <c r="A557" s="1377"/>
      <c r="B557" s="1372"/>
      <c r="C557" s="954" t="s">
        <v>54</v>
      </c>
      <c r="D557" s="955" t="s">
        <v>55</v>
      </c>
      <c r="E557" s="955" t="s">
        <v>56</v>
      </c>
      <c r="F557" s="955"/>
      <c r="G557" s="955"/>
      <c r="H557" s="955"/>
      <c r="I557" s="955"/>
      <c r="J557" s="956" t="s">
        <v>98</v>
      </c>
      <c r="K557" s="957" t="s">
        <v>121</v>
      </c>
      <c r="L557" s="957" t="s">
        <v>12</v>
      </c>
      <c r="M557" s="957" t="s">
        <v>13</v>
      </c>
      <c r="N557" s="957" t="s">
        <v>622</v>
      </c>
      <c r="O557" s="957" t="s">
        <v>43</v>
      </c>
      <c r="P557" s="958">
        <v>0</v>
      </c>
      <c r="Q557" s="958"/>
      <c r="R557" s="958"/>
      <c r="S557" s="959"/>
      <c r="T557" s="148"/>
      <c r="U557" s="149"/>
      <c r="V557" s="148"/>
      <c r="W557" s="149"/>
      <c r="X557" s="148"/>
      <c r="Y557" s="149"/>
    </row>
    <row r="558" spans="1:31" s="150" customFormat="1" ht="42" hidden="1" customHeight="1">
      <c r="A558" s="1377"/>
      <c r="B558" s="1372"/>
      <c r="C558" s="954" t="s">
        <v>54</v>
      </c>
      <c r="D558" s="955" t="s">
        <v>55</v>
      </c>
      <c r="E558" s="955" t="s">
        <v>56</v>
      </c>
      <c r="F558" s="955"/>
      <c r="G558" s="955"/>
      <c r="H558" s="955"/>
      <c r="I558" s="955"/>
      <c r="J558" s="956" t="s">
        <v>98</v>
      </c>
      <c r="K558" s="957" t="s">
        <v>121</v>
      </c>
      <c r="L558" s="957" t="s">
        <v>12</v>
      </c>
      <c r="M558" s="957" t="s">
        <v>13</v>
      </c>
      <c r="N558" s="957" t="s">
        <v>622</v>
      </c>
      <c r="O558" s="957" t="s">
        <v>43</v>
      </c>
      <c r="P558" s="958">
        <v>0</v>
      </c>
      <c r="Q558" s="958"/>
      <c r="R558" s="958"/>
      <c r="S558" s="959"/>
      <c r="T558" s="148"/>
      <c r="U558" s="149"/>
      <c r="V558" s="148"/>
      <c r="W558" s="149"/>
      <c r="X558" s="148"/>
      <c r="Y558" s="149"/>
    </row>
    <row r="559" spans="1:31" s="150" customFormat="1" ht="42" hidden="1" customHeight="1">
      <c r="A559" s="1377"/>
      <c r="B559" s="1372"/>
      <c r="C559" s="954" t="s">
        <v>54</v>
      </c>
      <c r="D559" s="955" t="s">
        <v>55</v>
      </c>
      <c r="E559" s="955" t="s">
        <v>56</v>
      </c>
      <c r="F559" s="955"/>
      <c r="G559" s="955"/>
      <c r="H559" s="955"/>
      <c r="I559" s="955"/>
      <c r="J559" s="956" t="s">
        <v>98</v>
      </c>
      <c r="K559" s="957" t="s">
        <v>121</v>
      </c>
      <c r="L559" s="957" t="s">
        <v>12</v>
      </c>
      <c r="M559" s="957" t="s">
        <v>13</v>
      </c>
      <c r="N559" s="957" t="s">
        <v>622</v>
      </c>
      <c r="O559" s="957" t="s">
        <v>43</v>
      </c>
      <c r="P559" s="958">
        <v>0</v>
      </c>
      <c r="Q559" s="958"/>
      <c r="R559" s="958"/>
      <c r="S559" s="959"/>
      <c r="T559" s="148"/>
      <c r="U559" s="149"/>
      <c r="V559" s="148"/>
      <c r="W559" s="149"/>
      <c r="X559" s="148"/>
      <c r="Y559" s="149"/>
    </row>
    <row r="560" spans="1:31" s="150" customFormat="1" ht="42" hidden="1" customHeight="1">
      <c r="A560" s="1377"/>
      <c r="B560" s="1372"/>
      <c r="C560" s="954" t="s">
        <v>54</v>
      </c>
      <c r="D560" s="955" t="s">
        <v>55</v>
      </c>
      <c r="E560" s="955" t="s">
        <v>56</v>
      </c>
      <c r="F560" s="955"/>
      <c r="G560" s="955"/>
      <c r="H560" s="955"/>
      <c r="I560" s="955"/>
      <c r="J560" s="956" t="s">
        <v>98</v>
      </c>
      <c r="K560" s="957" t="s">
        <v>121</v>
      </c>
      <c r="L560" s="957" t="s">
        <v>12</v>
      </c>
      <c r="M560" s="957" t="s">
        <v>13</v>
      </c>
      <c r="N560" s="957"/>
      <c r="O560" s="957" t="s">
        <v>43</v>
      </c>
      <c r="P560" s="958">
        <v>0</v>
      </c>
      <c r="Q560" s="958"/>
      <c r="R560" s="958"/>
      <c r="S560" s="959"/>
      <c r="T560" s="148"/>
      <c r="U560" s="149"/>
      <c r="V560" s="148"/>
      <c r="W560" s="149"/>
      <c r="X560" s="148"/>
      <c r="Y560" s="149"/>
    </row>
    <row r="561" spans="1:25" s="150" customFormat="1" ht="42" hidden="1" customHeight="1">
      <c r="A561" s="1377"/>
      <c r="B561" s="1372"/>
      <c r="C561" s="954" t="s">
        <v>54</v>
      </c>
      <c r="D561" s="955" t="s">
        <v>55</v>
      </c>
      <c r="E561" s="955" t="s">
        <v>56</v>
      </c>
      <c r="F561" s="955" t="s">
        <v>806</v>
      </c>
      <c r="G561" s="955" t="s">
        <v>62</v>
      </c>
      <c r="H561" s="955" t="s">
        <v>63</v>
      </c>
      <c r="I561" s="955" t="s">
        <v>805</v>
      </c>
      <c r="J561" s="956" t="s">
        <v>98</v>
      </c>
      <c r="K561" s="957" t="s">
        <v>121</v>
      </c>
      <c r="L561" s="957" t="s">
        <v>12</v>
      </c>
      <c r="M561" s="957" t="s">
        <v>13</v>
      </c>
      <c r="N561" s="957" t="s">
        <v>151</v>
      </c>
      <c r="O561" s="957" t="s">
        <v>43</v>
      </c>
      <c r="P561" s="958">
        <f>'228 (2022)060.00.0006'!D29</f>
        <v>0</v>
      </c>
      <c r="Q561" s="958"/>
      <c r="R561" s="958"/>
      <c r="S561" s="959" t="s">
        <v>10</v>
      </c>
      <c r="T561" s="148"/>
      <c r="U561" s="149"/>
      <c r="V561" s="148"/>
      <c r="W561" s="149"/>
      <c r="X561" s="148"/>
      <c r="Y561" s="149"/>
    </row>
    <row r="562" spans="1:25" s="150" customFormat="1" ht="42" hidden="1" customHeight="1">
      <c r="A562" s="1377"/>
      <c r="B562" s="1372"/>
      <c r="C562" s="954" t="s">
        <v>54</v>
      </c>
      <c r="D562" s="955" t="s">
        <v>55</v>
      </c>
      <c r="E562" s="955" t="s">
        <v>56</v>
      </c>
      <c r="F562" s="955" t="s">
        <v>56</v>
      </c>
      <c r="G562" s="955" t="s">
        <v>9</v>
      </c>
      <c r="H562" s="955" t="s">
        <v>63</v>
      </c>
      <c r="I562" s="955" t="s">
        <v>716</v>
      </c>
      <c r="J562" s="956" t="s">
        <v>98</v>
      </c>
      <c r="K562" s="957" t="s">
        <v>121</v>
      </c>
      <c r="L562" s="957" t="s">
        <v>12</v>
      </c>
      <c r="M562" s="957" t="s">
        <v>13</v>
      </c>
      <c r="N562" s="957" t="s">
        <v>704</v>
      </c>
      <c r="O562" s="957" t="s">
        <v>40</v>
      </c>
      <c r="P562" s="958">
        <v>0</v>
      </c>
      <c r="Q562" s="958">
        <v>0</v>
      </c>
      <c r="R562" s="958">
        <v>0</v>
      </c>
      <c r="S562" s="959" t="s">
        <v>10</v>
      </c>
      <c r="T562" s="148"/>
      <c r="U562" s="149"/>
      <c r="V562" s="148"/>
      <c r="W562" s="149"/>
      <c r="X562" s="148"/>
      <c r="Y562" s="149"/>
    </row>
    <row r="563" spans="1:25" s="150" customFormat="1" ht="42" hidden="1" customHeight="1">
      <c r="A563" s="1377"/>
      <c r="B563" s="1372"/>
      <c r="C563" s="954" t="s">
        <v>54</v>
      </c>
      <c r="D563" s="955" t="s">
        <v>55</v>
      </c>
      <c r="E563" s="955" t="s">
        <v>56</v>
      </c>
      <c r="F563" s="955"/>
      <c r="G563" s="955"/>
      <c r="H563" s="955"/>
      <c r="I563" s="955"/>
      <c r="J563" s="956" t="s">
        <v>98</v>
      </c>
      <c r="K563" s="957" t="s">
        <v>121</v>
      </c>
      <c r="L563" s="957" t="s">
        <v>12</v>
      </c>
      <c r="M563" s="957" t="s">
        <v>13</v>
      </c>
      <c r="N563" s="957" t="s">
        <v>710</v>
      </c>
      <c r="O563" s="957" t="s">
        <v>40</v>
      </c>
      <c r="P563" s="958">
        <v>0</v>
      </c>
      <c r="Q563" s="958"/>
      <c r="R563" s="958"/>
      <c r="S563" s="959" t="s">
        <v>10</v>
      </c>
      <c r="T563" s="148"/>
      <c r="U563" s="149"/>
      <c r="V563" s="148"/>
      <c r="W563" s="149"/>
      <c r="X563" s="148"/>
      <c r="Y563" s="149"/>
    </row>
    <row r="564" spans="1:25" s="150" customFormat="1" ht="42" hidden="1" customHeight="1">
      <c r="A564" s="1377"/>
      <c r="B564" s="1372"/>
      <c r="C564" s="954" t="s">
        <v>54</v>
      </c>
      <c r="D564" s="955" t="s">
        <v>55</v>
      </c>
      <c r="E564" s="955" t="s">
        <v>56</v>
      </c>
      <c r="F564" s="955"/>
      <c r="G564" s="955"/>
      <c r="H564" s="955"/>
      <c r="I564" s="955"/>
      <c r="J564" s="956" t="s">
        <v>98</v>
      </c>
      <c r="K564" s="957" t="s">
        <v>121</v>
      </c>
      <c r="L564" s="957" t="s">
        <v>12</v>
      </c>
      <c r="M564" s="957" t="s">
        <v>13</v>
      </c>
      <c r="N564" s="957" t="s">
        <v>710</v>
      </c>
      <c r="O564" s="957" t="s">
        <v>40</v>
      </c>
      <c r="P564" s="958">
        <v>0</v>
      </c>
      <c r="Q564" s="958"/>
      <c r="R564" s="958"/>
      <c r="S564" s="959" t="s">
        <v>10</v>
      </c>
      <c r="T564" s="148"/>
      <c r="U564" s="149"/>
      <c r="V564" s="148"/>
      <c r="W564" s="149"/>
      <c r="X564" s="148"/>
      <c r="Y564" s="149"/>
    </row>
    <row r="565" spans="1:25" s="150" customFormat="1" ht="42" hidden="1" customHeight="1">
      <c r="A565" s="1377"/>
      <c r="B565" s="1372"/>
      <c r="C565" s="954" t="s">
        <v>54</v>
      </c>
      <c r="D565" s="955" t="s">
        <v>55</v>
      </c>
      <c r="E565" s="955" t="s">
        <v>56</v>
      </c>
      <c r="F565" s="955"/>
      <c r="G565" s="955"/>
      <c r="H565" s="955"/>
      <c r="I565" s="955"/>
      <c r="J565" s="956" t="s">
        <v>98</v>
      </c>
      <c r="K565" s="957" t="s">
        <v>121</v>
      </c>
      <c r="L565" s="957" t="s">
        <v>12</v>
      </c>
      <c r="M565" s="957" t="s">
        <v>13</v>
      </c>
      <c r="N565" s="957" t="s">
        <v>710</v>
      </c>
      <c r="O565" s="957" t="s">
        <v>40</v>
      </c>
      <c r="P565" s="958">
        <v>0</v>
      </c>
      <c r="Q565" s="958"/>
      <c r="R565" s="958"/>
      <c r="S565" s="959" t="s">
        <v>10</v>
      </c>
      <c r="T565" s="148"/>
      <c r="U565" s="149"/>
      <c r="V565" s="148"/>
      <c r="W565" s="149"/>
      <c r="X565" s="148"/>
      <c r="Y565" s="149"/>
    </row>
    <row r="566" spans="1:25" s="150" customFormat="1" ht="42" hidden="1" customHeight="1">
      <c r="A566" s="1377"/>
      <c r="B566" s="1372"/>
      <c r="C566" s="954" t="s">
        <v>54</v>
      </c>
      <c r="D566" s="955" t="s">
        <v>55</v>
      </c>
      <c r="E566" s="955" t="s">
        <v>56</v>
      </c>
      <c r="F566" s="955" t="s">
        <v>806</v>
      </c>
      <c r="G566" s="955" t="s">
        <v>62</v>
      </c>
      <c r="H566" s="955" t="s">
        <v>63</v>
      </c>
      <c r="I566" s="955" t="s">
        <v>805</v>
      </c>
      <c r="J566" s="956" t="s">
        <v>98</v>
      </c>
      <c r="K566" s="957" t="s">
        <v>121</v>
      </c>
      <c r="L566" s="957" t="s">
        <v>12</v>
      </c>
      <c r="M566" s="957" t="s">
        <v>13</v>
      </c>
      <c r="N566" s="957" t="s">
        <v>711</v>
      </c>
      <c r="O566" s="957" t="s">
        <v>40</v>
      </c>
      <c r="P566" s="958">
        <f>'228 (2022)500.03.0002'!D29</f>
        <v>0</v>
      </c>
      <c r="Q566" s="958"/>
      <c r="R566" s="958"/>
      <c r="S566" s="959" t="s">
        <v>10</v>
      </c>
      <c r="T566" s="148"/>
      <c r="U566" s="149"/>
      <c r="V566" s="148"/>
      <c r="W566" s="149"/>
      <c r="X566" s="148"/>
      <c r="Y566" s="149"/>
    </row>
    <row r="567" spans="1:25" s="150" customFormat="1" ht="42" hidden="1" customHeight="1">
      <c r="A567" s="1377"/>
      <c r="B567" s="1372"/>
      <c r="C567" s="954" t="s">
        <v>54</v>
      </c>
      <c r="D567" s="955" t="s">
        <v>55</v>
      </c>
      <c r="E567" s="955" t="s">
        <v>56</v>
      </c>
      <c r="F567" s="955"/>
      <c r="G567" s="955"/>
      <c r="H567" s="955"/>
      <c r="I567" s="955"/>
      <c r="J567" s="956" t="s">
        <v>98</v>
      </c>
      <c r="K567" s="957" t="s">
        <v>121</v>
      </c>
      <c r="L567" s="957" t="s">
        <v>12</v>
      </c>
      <c r="M567" s="957" t="s">
        <v>13</v>
      </c>
      <c r="N567" s="957" t="s">
        <v>713</v>
      </c>
      <c r="O567" s="957" t="s">
        <v>40</v>
      </c>
      <c r="P567" s="958">
        <v>0</v>
      </c>
      <c r="Q567" s="958"/>
      <c r="R567" s="958"/>
      <c r="S567" s="959" t="s">
        <v>10</v>
      </c>
      <c r="T567" s="148"/>
      <c r="U567" s="149"/>
      <c r="V567" s="148"/>
      <c r="W567" s="149"/>
      <c r="X567" s="148"/>
      <c r="Y567" s="149"/>
    </row>
    <row r="568" spans="1:25" s="150" customFormat="1" ht="42" hidden="1" customHeight="1">
      <c r="A568" s="1377"/>
      <c r="B568" s="1372"/>
      <c r="C568" s="954" t="s">
        <v>54</v>
      </c>
      <c r="D568" s="955" t="s">
        <v>55</v>
      </c>
      <c r="E568" s="955" t="s">
        <v>56</v>
      </c>
      <c r="F568" s="955"/>
      <c r="G568" s="955"/>
      <c r="H568" s="955"/>
      <c r="I568" s="955"/>
      <c r="J568" s="956" t="s">
        <v>98</v>
      </c>
      <c r="K568" s="957" t="s">
        <v>121</v>
      </c>
      <c r="L568" s="957" t="s">
        <v>12</v>
      </c>
      <c r="M568" s="957" t="s">
        <v>13</v>
      </c>
      <c r="N568" s="957" t="s">
        <v>713</v>
      </c>
      <c r="O568" s="957" t="s">
        <v>40</v>
      </c>
      <c r="P568" s="958">
        <v>0</v>
      </c>
      <c r="Q568" s="958"/>
      <c r="R568" s="958"/>
      <c r="S568" s="959" t="s">
        <v>10</v>
      </c>
      <c r="T568" s="148"/>
      <c r="U568" s="149"/>
      <c r="V568" s="148"/>
      <c r="W568" s="149"/>
      <c r="X568" s="148"/>
      <c r="Y568" s="149"/>
    </row>
    <row r="569" spans="1:25" s="150" customFormat="1" ht="42" hidden="1" customHeight="1">
      <c r="A569" s="1376" t="s">
        <v>104</v>
      </c>
      <c r="B569" s="1371">
        <v>2642</v>
      </c>
      <c r="C569" s="954" t="s">
        <v>54</v>
      </c>
      <c r="D569" s="955" t="s">
        <v>55</v>
      </c>
      <c r="E569" s="955" t="s">
        <v>56</v>
      </c>
      <c r="F569" s="955" t="s">
        <v>56</v>
      </c>
      <c r="G569" s="955" t="s">
        <v>57</v>
      </c>
      <c r="H569" s="955" t="s">
        <v>56</v>
      </c>
      <c r="I569" s="955" t="s">
        <v>64</v>
      </c>
      <c r="J569" s="956" t="s">
        <v>98</v>
      </c>
      <c r="K569" s="957" t="s">
        <v>105</v>
      </c>
      <c r="L569" s="957" t="s">
        <v>12</v>
      </c>
      <c r="M569" s="957" t="s">
        <v>13</v>
      </c>
      <c r="N569" s="957" t="s">
        <v>10</v>
      </c>
      <c r="O569" s="957" t="s">
        <v>14</v>
      </c>
      <c r="P569" s="958">
        <f>'310 (2022)ВНЕБ, 140Д'!E17+'310 (2022)ВНЕБ, 150Д'!E17+'310 (2022)ВНЕБ, 400Д'!E17</f>
        <v>0</v>
      </c>
      <c r="Q569" s="958">
        <v>0</v>
      </c>
      <c r="R569" s="958">
        <v>0</v>
      </c>
      <c r="S569" s="959" t="s">
        <v>10</v>
      </c>
      <c r="T569" s="148"/>
      <c r="U569" s="149"/>
      <c r="V569" s="148"/>
      <c r="W569" s="149"/>
      <c r="X569" s="148"/>
      <c r="Y569" s="149"/>
    </row>
    <row r="570" spans="1:25" s="150" customFormat="1" ht="42" customHeight="1">
      <c r="A570" s="1377"/>
      <c r="B570" s="1372"/>
      <c r="C570" s="954" t="s">
        <v>54</v>
      </c>
      <c r="D570" s="955" t="s">
        <v>55</v>
      </c>
      <c r="E570" s="955" t="s">
        <v>56</v>
      </c>
      <c r="F570" s="955" t="s">
        <v>56</v>
      </c>
      <c r="G570" s="955" t="s">
        <v>57</v>
      </c>
      <c r="H570" s="955" t="s">
        <v>56</v>
      </c>
      <c r="I570" s="955" t="s">
        <v>64</v>
      </c>
      <c r="J570" s="956" t="s">
        <v>98</v>
      </c>
      <c r="K570" s="957" t="s">
        <v>105</v>
      </c>
      <c r="L570" s="957" t="s">
        <v>52</v>
      </c>
      <c r="M570" s="957" t="s">
        <v>13</v>
      </c>
      <c r="N570" s="957" t="s">
        <v>10</v>
      </c>
      <c r="O570" s="957" t="s">
        <v>14</v>
      </c>
      <c r="P570" s="958">
        <f>'310 (2022)ВНЕБ, 140Д'!E24+'310 (2022)ВНЕБ, 150Д'!E24+'310 (2022)ВНЕБ, 400Д'!E24</f>
        <v>36994.870000000003</v>
      </c>
      <c r="Q570" s="958"/>
      <c r="R570" s="958"/>
      <c r="S570" s="959" t="s">
        <v>10</v>
      </c>
      <c r="T570" s="148"/>
      <c r="U570" s="149"/>
      <c r="V570" s="148"/>
      <c r="W570" s="149"/>
      <c r="X570" s="148"/>
      <c r="Y570" s="149"/>
    </row>
    <row r="571" spans="1:25" s="150" customFormat="1" ht="42" hidden="1" customHeight="1">
      <c r="A571" s="1377"/>
      <c r="B571" s="1372"/>
      <c r="C571" s="954" t="s">
        <v>54</v>
      </c>
      <c r="D571" s="955" t="s">
        <v>55</v>
      </c>
      <c r="E571" s="955" t="s">
        <v>56</v>
      </c>
      <c r="F571" s="955" t="s">
        <v>56</v>
      </c>
      <c r="G571" s="955" t="s">
        <v>57</v>
      </c>
      <c r="H571" s="955" t="s">
        <v>56</v>
      </c>
      <c r="I571" s="955" t="s">
        <v>64</v>
      </c>
      <c r="J571" s="956" t="s">
        <v>98</v>
      </c>
      <c r="K571" s="957" t="s">
        <v>105</v>
      </c>
      <c r="L571" s="957" t="s">
        <v>12</v>
      </c>
      <c r="M571" s="957" t="s">
        <v>13</v>
      </c>
      <c r="N571" s="957" t="s">
        <v>10</v>
      </c>
      <c r="O571" s="957" t="s">
        <v>654</v>
      </c>
      <c r="P571" s="958">
        <v>0</v>
      </c>
      <c r="Q571" s="958"/>
      <c r="R571" s="958"/>
      <c r="S571" s="959" t="s">
        <v>10</v>
      </c>
      <c r="T571" s="148"/>
      <c r="U571" s="149"/>
      <c r="V571" s="148"/>
      <c r="W571" s="149"/>
      <c r="X571" s="148"/>
      <c r="Y571" s="149"/>
    </row>
    <row r="572" spans="1:25" s="150" customFormat="1" ht="42" hidden="1" customHeight="1">
      <c r="A572" s="1377"/>
      <c r="B572" s="1372"/>
      <c r="C572" s="954" t="s">
        <v>54</v>
      </c>
      <c r="D572" s="955" t="s">
        <v>55</v>
      </c>
      <c r="E572" s="955" t="s">
        <v>56</v>
      </c>
      <c r="F572" s="955" t="s">
        <v>56</v>
      </c>
      <c r="G572" s="955" t="s">
        <v>57</v>
      </c>
      <c r="H572" s="955" t="s">
        <v>56</v>
      </c>
      <c r="I572" s="955" t="s">
        <v>64</v>
      </c>
      <c r="J572" s="956" t="s">
        <v>98</v>
      </c>
      <c r="K572" s="957" t="s">
        <v>105</v>
      </c>
      <c r="L572" s="957" t="s">
        <v>52</v>
      </c>
      <c r="M572" s="957" t="s">
        <v>13</v>
      </c>
      <c r="N572" s="957" t="s">
        <v>10</v>
      </c>
      <c r="O572" s="957" t="s">
        <v>654</v>
      </c>
      <c r="P572" s="958">
        <v>0</v>
      </c>
      <c r="Q572" s="958"/>
      <c r="R572" s="958"/>
      <c r="S572" s="959" t="s">
        <v>10</v>
      </c>
      <c r="T572" s="148"/>
      <c r="U572" s="149"/>
      <c r="V572" s="148"/>
      <c r="W572" s="149"/>
      <c r="X572" s="148"/>
      <c r="Y572" s="149"/>
    </row>
    <row r="573" spans="1:25" s="150" customFormat="1" ht="42" hidden="1" customHeight="1">
      <c r="A573" s="1377"/>
      <c r="B573" s="1372"/>
      <c r="C573" s="954" t="s">
        <v>54</v>
      </c>
      <c r="D573" s="955" t="s">
        <v>55</v>
      </c>
      <c r="E573" s="955" t="s">
        <v>56</v>
      </c>
      <c r="F573" s="955" t="s">
        <v>56</v>
      </c>
      <c r="G573" s="955" t="s">
        <v>57</v>
      </c>
      <c r="H573" s="955" t="s">
        <v>56</v>
      </c>
      <c r="I573" s="955" t="s">
        <v>64</v>
      </c>
      <c r="J573" s="956" t="s">
        <v>98</v>
      </c>
      <c r="K573" s="957" t="s">
        <v>105</v>
      </c>
      <c r="L573" s="957" t="s">
        <v>12</v>
      </c>
      <c r="M573" s="957" t="s">
        <v>13</v>
      </c>
      <c r="N573" s="957" t="s">
        <v>10</v>
      </c>
      <c r="O573" s="957" t="s">
        <v>655</v>
      </c>
      <c r="P573" s="958">
        <v>0</v>
      </c>
      <c r="Q573" s="958"/>
      <c r="R573" s="958"/>
      <c r="S573" s="959" t="s">
        <v>10</v>
      </c>
      <c r="T573" s="148"/>
      <c r="U573" s="149"/>
      <c r="V573" s="148"/>
      <c r="W573" s="149"/>
      <c r="X573" s="148"/>
      <c r="Y573" s="149"/>
    </row>
    <row r="574" spans="1:25" s="150" customFormat="1" ht="42" hidden="1" customHeight="1">
      <c r="A574" s="1377"/>
      <c r="B574" s="1372"/>
      <c r="C574" s="954" t="s">
        <v>54</v>
      </c>
      <c r="D574" s="955" t="s">
        <v>55</v>
      </c>
      <c r="E574" s="955" t="s">
        <v>56</v>
      </c>
      <c r="F574" s="955" t="s">
        <v>56</v>
      </c>
      <c r="G574" s="955" t="s">
        <v>57</v>
      </c>
      <c r="H574" s="955" t="s">
        <v>56</v>
      </c>
      <c r="I574" s="955" t="s">
        <v>64</v>
      </c>
      <c r="J574" s="956" t="s">
        <v>98</v>
      </c>
      <c r="K574" s="957" t="s">
        <v>105</v>
      </c>
      <c r="L574" s="957" t="s">
        <v>52</v>
      </c>
      <c r="M574" s="957" t="s">
        <v>13</v>
      </c>
      <c r="N574" s="957" t="s">
        <v>10</v>
      </c>
      <c r="O574" s="957" t="s">
        <v>655</v>
      </c>
      <c r="P574" s="958">
        <v>0</v>
      </c>
      <c r="Q574" s="958"/>
      <c r="R574" s="958"/>
      <c r="S574" s="959" t="s">
        <v>10</v>
      </c>
      <c r="T574" s="148"/>
      <c r="U574" s="149"/>
      <c r="V574" s="148"/>
      <c r="W574" s="149"/>
      <c r="X574" s="148"/>
      <c r="Y574" s="149"/>
    </row>
    <row r="575" spans="1:25" s="150" customFormat="1" ht="42" hidden="1" customHeight="1">
      <c r="A575" s="1377"/>
      <c r="B575" s="1372"/>
      <c r="C575" s="954" t="s">
        <v>54</v>
      </c>
      <c r="D575" s="955" t="s">
        <v>55</v>
      </c>
      <c r="E575" s="955" t="s">
        <v>56</v>
      </c>
      <c r="F575" s="955" t="s">
        <v>56</v>
      </c>
      <c r="G575" s="955" t="s">
        <v>57</v>
      </c>
      <c r="H575" s="955" t="s">
        <v>56</v>
      </c>
      <c r="I575" s="955" t="s">
        <v>64</v>
      </c>
      <c r="J575" s="956" t="s">
        <v>98</v>
      </c>
      <c r="K575" s="957" t="s">
        <v>105</v>
      </c>
      <c r="L575" s="957" t="s">
        <v>12</v>
      </c>
      <c r="M575" s="957" t="s">
        <v>13</v>
      </c>
      <c r="N575" s="957" t="s">
        <v>32</v>
      </c>
      <c r="O575" s="957" t="s">
        <v>25</v>
      </c>
      <c r="P575" s="958">
        <f>'310 (2022)Р-Н (001.04.0001)'!E17</f>
        <v>0</v>
      </c>
      <c r="Q575" s="958"/>
      <c r="R575" s="958"/>
      <c r="S575" s="959" t="s">
        <v>10</v>
      </c>
      <c r="T575" s="148"/>
      <c r="U575" s="149"/>
      <c r="V575" s="148"/>
      <c r="W575" s="149"/>
      <c r="X575" s="148"/>
      <c r="Y575" s="149"/>
    </row>
    <row r="576" spans="1:25" s="150" customFormat="1" ht="42" hidden="1" customHeight="1">
      <c r="A576" s="1377"/>
      <c r="B576" s="1372"/>
      <c r="C576" s="954" t="s">
        <v>54</v>
      </c>
      <c r="D576" s="955" t="s">
        <v>55</v>
      </c>
      <c r="E576" s="955" t="s">
        <v>56</v>
      </c>
      <c r="F576" s="955" t="s">
        <v>56</v>
      </c>
      <c r="G576" s="955" t="s">
        <v>57</v>
      </c>
      <c r="H576" s="955" t="s">
        <v>56</v>
      </c>
      <c r="I576" s="955" t="s">
        <v>64</v>
      </c>
      <c r="J576" s="956" t="s">
        <v>98</v>
      </c>
      <c r="K576" s="957" t="s">
        <v>105</v>
      </c>
      <c r="L576" s="957" t="s">
        <v>52</v>
      </c>
      <c r="M576" s="957" t="s">
        <v>13</v>
      </c>
      <c r="N576" s="957" t="s">
        <v>10</v>
      </c>
      <c r="O576" s="957" t="s">
        <v>25</v>
      </c>
      <c r="P576" s="958">
        <f>'310 (2022)Р-Н (001.04.0001)'!E24+'310 (2022)Р-Н (001.04.0001)'!E31</f>
        <v>0</v>
      </c>
      <c r="Q576" s="958"/>
      <c r="R576" s="958"/>
      <c r="S576" s="959" t="s">
        <v>10</v>
      </c>
      <c r="T576" s="148"/>
      <c r="U576" s="149"/>
      <c r="V576" s="148"/>
      <c r="W576" s="149"/>
      <c r="X576" s="148"/>
      <c r="Y576" s="149"/>
    </row>
    <row r="577" spans="1:25" s="150" customFormat="1" ht="42" customHeight="1">
      <c r="A577" s="1377"/>
      <c r="B577" s="1372"/>
      <c r="C577" s="954" t="s">
        <v>54</v>
      </c>
      <c r="D577" s="955" t="s">
        <v>55</v>
      </c>
      <c r="E577" s="955" t="s">
        <v>56</v>
      </c>
      <c r="F577" s="955" t="s">
        <v>56</v>
      </c>
      <c r="G577" s="955" t="s">
        <v>57</v>
      </c>
      <c r="H577" s="955" t="s">
        <v>56</v>
      </c>
      <c r="I577" s="955" t="s">
        <v>58</v>
      </c>
      <c r="J577" s="956" t="s">
        <v>98</v>
      </c>
      <c r="K577" s="957" t="s">
        <v>105</v>
      </c>
      <c r="L577" s="957" t="s">
        <v>12</v>
      </c>
      <c r="M577" s="957" t="s">
        <v>13</v>
      </c>
      <c r="N577" s="957" t="s">
        <v>20</v>
      </c>
      <c r="O577" s="957" t="s">
        <v>21</v>
      </c>
      <c r="P577" s="958">
        <f>'310 (2022)КРАЙ'!E28</f>
        <v>731120.3</v>
      </c>
      <c r="Q577" s="958">
        <f>'310 (2023)КРАЙ'!E27</f>
        <v>870000</v>
      </c>
      <c r="R577" s="958">
        <f>'310 (2024)КРАЙ'!E27</f>
        <v>870000</v>
      </c>
      <c r="S577" s="959" t="s">
        <v>10</v>
      </c>
      <c r="T577" s="148"/>
      <c r="U577" s="149"/>
      <c r="V577" s="148"/>
      <c r="W577" s="149"/>
      <c r="X577" s="148"/>
      <c r="Y577" s="149"/>
    </row>
    <row r="578" spans="1:25" s="150" customFormat="1" ht="42" hidden="1" customHeight="1">
      <c r="A578" s="1377"/>
      <c r="B578" s="1372"/>
      <c r="C578" s="954" t="s">
        <v>54</v>
      </c>
      <c r="D578" s="955" t="s">
        <v>55</v>
      </c>
      <c r="E578" s="955" t="s">
        <v>56</v>
      </c>
      <c r="F578" s="955" t="s">
        <v>56</v>
      </c>
      <c r="G578" s="955" t="s">
        <v>57</v>
      </c>
      <c r="H578" s="955" t="s">
        <v>56</v>
      </c>
      <c r="I578" s="955" t="s">
        <v>58</v>
      </c>
      <c r="J578" s="956" t="s">
        <v>98</v>
      </c>
      <c r="K578" s="957" t="s">
        <v>105</v>
      </c>
      <c r="L578" s="957" t="s">
        <v>52</v>
      </c>
      <c r="M578" s="957" t="s">
        <v>13</v>
      </c>
      <c r="N578" s="957" t="s">
        <v>10</v>
      </c>
      <c r="O578" s="957" t="s">
        <v>21</v>
      </c>
      <c r="P578" s="958">
        <f>'310 (2022)КРАЙ'!E46</f>
        <v>0</v>
      </c>
      <c r="Q578" s="958"/>
      <c r="R578" s="958"/>
      <c r="S578" s="959" t="s">
        <v>10</v>
      </c>
      <c r="T578" s="148"/>
      <c r="U578" s="149"/>
      <c r="V578" s="148"/>
      <c r="W578" s="149"/>
      <c r="X578" s="148"/>
      <c r="Y578" s="149"/>
    </row>
    <row r="579" spans="1:25" s="150" customFormat="1" ht="42" customHeight="1">
      <c r="A579" s="1377"/>
      <c r="B579" s="1372"/>
      <c r="C579" s="954" t="s">
        <v>54</v>
      </c>
      <c r="D579" s="955" t="s">
        <v>55</v>
      </c>
      <c r="E579" s="955" t="s">
        <v>56</v>
      </c>
      <c r="F579" s="955" t="s">
        <v>56</v>
      </c>
      <c r="G579" s="955" t="s">
        <v>57</v>
      </c>
      <c r="H579" s="955" t="s">
        <v>56</v>
      </c>
      <c r="I579" s="955" t="s">
        <v>793</v>
      </c>
      <c r="J579" s="956" t="s">
        <v>98</v>
      </c>
      <c r="K579" s="957" t="s">
        <v>105</v>
      </c>
      <c r="L579" s="957" t="s">
        <v>12</v>
      </c>
      <c r="M579" s="957" t="s">
        <v>13</v>
      </c>
      <c r="N579" s="957" t="s">
        <v>42</v>
      </c>
      <c r="O579" s="957" t="s">
        <v>40</v>
      </c>
      <c r="P579" s="1007">
        <f>'310 (2022)005.00.0000 ЗСК'!E20</f>
        <v>250000</v>
      </c>
      <c r="Q579" s="958"/>
      <c r="R579" s="958"/>
      <c r="S579" s="959" t="s">
        <v>10</v>
      </c>
      <c r="T579" s="148"/>
      <c r="U579" s="149"/>
      <c r="V579" s="148"/>
      <c r="W579" s="149"/>
      <c r="X579" s="148"/>
      <c r="Y579" s="149"/>
    </row>
    <row r="580" spans="1:25" s="150" customFormat="1" ht="42" hidden="1" customHeight="1">
      <c r="A580" s="1377"/>
      <c r="B580" s="1372"/>
      <c r="C580" s="1178" t="s">
        <v>54</v>
      </c>
      <c r="D580" s="1179" t="s">
        <v>55</v>
      </c>
      <c r="E580" s="1179" t="s">
        <v>56</v>
      </c>
      <c r="F580" s="1179" t="s">
        <v>56</v>
      </c>
      <c r="G580" s="1179" t="s">
        <v>57</v>
      </c>
      <c r="H580" s="1179" t="s">
        <v>56</v>
      </c>
      <c r="I580" s="1179" t="s">
        <v>720</v>
      </c>
      <c r="J580" s="1180" t="s">
        <v>98</v>
      </c>
      <c r="K580" s="1182" t="s">
        <v>105</v>
      </c>
      <c r="L580" s="1182" t="s">
        <v>12</v>
      </c>
      <c r="M580" s="1182" t="s">
        <v>13</v>
      </c>
      <c r="N580" s="1182" t="s">
        <v>1268</v>
      </c>
      <c r="O580" s="1182" t="s">
        <v>43</v>
      </c>
      <c r="P580" s="958">
        <v>0</v>
      </c>
      <c r="Q580" s="958"/>
      <c r="R580" s="958"/>
      <c r="S580" s="959" t="s">
        <v>10</v>
      </c>
      <c r="T580" s="148"/>
      <c r="U580" s="149"/>
      <c r="V580" s="148"/>
      <c r="W580" s="149"/>
      <c r="X580" s="148"/>
      <c r="Y580" s="149"/>
    </row>
    <row r="581" spans="1:25" s="150" customFormat="1" ht="42" hidden="1" customHeight="1">
      <c r="A581" s="1377"/>
      <c r="B581" s="1372"/>
      <c r="C581" s="954" t="s">
        <v>54</v>
      </c>
      <c r="D581" s="955" t="s">
        <v>55</v>
      </c>
      <c r="E581" s="955" t="s">
        <v>56</v>
      </c>
      <c r="F581" s="955" t="s">
        <v>56</v>
      </c>
      <c r="G581" s="955" t="s">
        <v>57</v>
      </c>
      <c r="H581" s="955" t="s">
        <v>56</v>
      </c>
      <c r="I581" s="955" t="s">
        <v>720</v>
      </c>
      <c r="J581" s="956" t="s">
        <v>98</v>
      </c>
      <c r="K581" s="957" t="s">
        <v>105</v>
      </c>
      <c r="L581" s="957" t="s">
        <v>12</v>
      </c>
      <c r="M581" s="957" t="s">
        <v>13</v>
      </c>
      <c r="N581" s="957" t="s">
        <v>797</v>
      </c>
      <c r="O581" s="957" t="s">
        <v>43</v>
      </c>
      <c r="P581" s="958">
        <f>'310 (2022)020.00.0010 НАРКОНЕТ'!E20</f>
        <v>0</v>
      </c>
      <c r="Q581" s="958"/>
      <c r="R581" s="958"/>
      <c r="S581" s="959" t="s">
        <v>10</v>
      </c>
      <c r="T581" s="148"/>
      <c r="U581" s="149"/>
      <c r="V581" s="148"/>
      <c r="W581" s="149"/>
      <c r="X581" s="148"/>
      <c r="Y581" s="149"/>
    </row>
    <row r="582" spans="1:25" s="150" customFormat="1" ht="42" hidden="1" customHeight="1">
      <c r="A582" s="1377"/>
      <c r="B582" s="1372"/>
      <c r="C582" s="954" t="s">
        <v>54</v>
      </c>
      <c r="D582" s="955" t="s">
        <v>55</v>
      </c>
      <c r="E582" s="955" t="s">
        <v>56</v>
      </c>
      <c r="F582" s="955" t="s">
        <v>56</v>
      </c>
      <c r="G582" s="955" t="s">
        <v>57</v>
      </c>
      <c r="H582" s="955" t="s">
        <v>56</v>
      </c>
      <c r="I582" s="955" t="s">
        <v>720</v>
      </c>
      <c r="J582" s="956" t="s">
        <v>98</v>
      </c>
      <c r="K582" s="957" t="s">
        <v>105</v>
      </c>
      <c r="L582" s="957" t="s">
        <v>12</v>
      </c>
      <c r="M582" s="957" t="s">
        <v>13</v>
      </c>
      <c r="N582" s="957" t="s">
        <v>796</v>
      </c>
      <c r="O582" s="957" t="s">
        <v>43</v>
      </c>
      <c r="P582" s="958">
        <v>0</v>
      </c>
      <c r="Q582" s="958"/>
      <c r="R582" s="958"/>
      <c r="S582" s="959" t="s">
        <v>10</v>
      </c>
      <c r="T582" s="148"/>
      <c r="U582" s="149"/>
      <c r="V582" s="148"/>
      <c r="W582" s="149"/>
      <c r="X582" s="148"/>
      <c r="Y582" s="149"/>
    </row>
    <row r="583" spans="1:25" s="150" customFormat="1" ht="42" hidden="1" customHeight="1">
      <c r="A583" s="1377"/>
      <c r="B583" s="1372"/>
      <c r="C583" s="954" t="s">
        <v>54</v>
      </c>
      <c r="D583" s="955" t="s">
        <v>55</v>
      </c>
      <c r="E583" s="955" t="s">
        <v>56</v>
      </c>
      <c r="F583" s="955" t="s">
        <v>56</v>
      </c>
      <c r="G583" s="955" t="s">
        <v>57</v>
      </c>
      <c r="H583" s="955" t="s">
        <v>804</v>
      </c>
      <c r="I583" s="955" t="s">
        <v>803</v>
      </c>
      <c r="J583" s="956" t="s">
        <v>98</v>
      </c>
      <c r="K583" s="957" t="s">
        <v>105</v>
      </c>
      <c r="L583" s="957" t="s">
        <v>12</v>
      </c>
      <c r="M583" s="957" t="s">
        <v>13</v>
      </c>
      <c r="N583" s="957" t="s">
        <v>45</v>
      </c>
      <c r="O583" s="957" t="s">
        <v>43</v>
      </c>
      <c r="P583" s="958">
        <f>'310 (2022)020.00.0013 АВТОГОРОД'!E20</f>
        <v>0</v>
      </c>
      <c r="Q583" s="958"/>
      <c r="R583" s="958"/>
      <c r="S583" s="959" t="s">
        <v>10</v>
      </c>
      <c r="T583" s="148"/>
      <c r="U583" s="149"/>
      <c r="V583" s="148"/>
      <c r="W583" s="149"/>
      <c r="X583" s="148"/>
      <c r="Y583" s="149"/>
    </row>
    <row r="584" spans="1:25" s="150" customFormat="1" ht="42" hidden="1" customHeight="1">
      <c r="A584" s="1377"/>
      <c r="B584" s="1372"/>
      <c r="C584" s="954" t="s">
        <v>54</v>
      </c>
      <c r="D584" s="955" t="s">
        <v>55</v>
      </c>
      <c r="E584" s="955" t="s">
        <v>56</v>
      </c>
      <c r="F584" s="955"/>
      <c r="G584" s="955"/>
      <c r="H584" s="955"/>
      <c r="I584" s="955"/>
      <c r="J584" s="956" t="s">
        <v>98</v>
      </c>
      <c r="K584" s="957" t="s">
        <v>105</v>
      </c>
      <c r="L584" s="957" t="s">
        <v>12</v>
      </c>
      <c r="M584" s="957" t="s">
        <v>13</v>
      </c>
      <c r="N584" s="957" t="s">
        <v>1215</v>
      </c>
      <c r="O584" s="957" t="s">
        <v>43</v>
      </c>
      <c r="P584" s="958">
        <v>0</v>
      </c>
      <c r="Q584" s="958"/>
      <c r="R584" s="958"/>
      <c r="S584" s="959" t="s">
        <v>10</v>
      </c>
      <c r="T584" s="148"/>
      <c r="U584" s="149"/>
      <c r="V584" s="148"/>
      <c r="W584" s="149"/>
      <c r="X584" s="148"/>
      <c r="Y584" s="149"/>
    </row>
    <row r="585" spans="1:25" s="150" customFormat="1" ht="42" customHeight="1">
      <c r="A585" s="1377"/>
      <c r="B585" s="1372"/>
      <c r="C585" s="1229" t="s">
        <v>54</v>
      </c>
      <c r="D585" s="1230" t="s">
        <v>55</v>
      </c>
      <c r="E585" s="1230" t="s">
        <v>56</v>
      </c>
      <c r="F585" s="1230" t="s">
        <v>56</v>
      </c>
      <c r="G585" s="1230" t="s">
        <v>57</v>
      </c>
      <c r="H585" s="1230" t="s">
        <v>56</v>
      </c>
      <c r="I585" s="1230" t="s">
        <v>128</v>
      </c>
      <c r="J585" s="1231" t="s">
        <v>98</v>
      </c>
      <c r="K585" s="1238" t="s">
        <v>105</v>
      </c>
      <c r="L585" s="1238" t="s">
        <v>12</v>
      </c>
      <c r="M585" s="1238" t="s">
        <v>13</v>
      </c>
      <c r="N585" s="1238" t="s">
        <v>1109</v>
      </c>
      <c r="O585" s="1238" t="s">
        <v>43</v>
      </c>
      <c r="P585" s="1007">
        <f>'310 (2022)020.00.0019'!E17</f>
        <v>112563</v>
      </c>
      <c r="Q585" s="958"/>
      <c r="R585" s="958"/>
      <c r="S585" s="959" t="s">
        <v>10</v>
      </c>
      <c r="T585" s="148"/>
      <c r="U585" s="149"/>
      <c r="V585" s="148"/>
      <c r="W585" s="149"/>
      <c r="X585" s="148"/>
      <c r="Y585" s="149"/>
    </row>
    <row r="586" spans="1:25" s="150" customFormat="1" ht="42" hidden="1" customHeight="1">
      <c r="A586" s="1377"/>
      <c r="B586" s="1372"/>
      <c r="C586" s="954" t="s">
        <v>54</v>
      </c>
      <c r="D586" s="955" t="s">
        <v>55</v>
      </c>
      <c r="E586" s="955" t="s">
        <v>56</v>
      </c>
      <c r="F586" s="955" t="s">
        <v>56</v>
      </c>
      <c r="G586" s="955" t="s">
        <v>57</v>
      </c>
      <c r="H586" s="955" t="s">
        <v>56</v>
      </c>
      <c r="I586" s="955" t="s">
        <v>1118</v>
      </c>
      <c r="J586" s="956" t="s">
        <v>98</v>
      </c>
      <c r="K586" s="957" t="s">
        <v>105</v>
      </c>
      <c r="L586" s="957" t="s">
        <v>12</v>
      </c>
      <c r="M586" s="957" t="s">
        <v>13</v>
      </c>
      <c r="N586" s="957" t="s">
        <v>1117</v>
      </c>
      <c r="O586" s="957" t="s">
        <v>43</v>
      </c>
      <c r="P586" s="958">
        <v>0</v>
      </c>
      <c r="Q586" s="958"/>
      <c r="R586" s="958"/>
      <c r="S586" s="959" t="s">
        <v>10</v>
      </c>
      <c r="T586" s="148"/>
      <c r="U586" s="149"/>
      <c r="V586" s="148"/>
      <c r="W586" s="149"/>
      <c r="X586" s="148"/>
      <c r="Y586" s="149"/>
    </row>
    <row r="587" spans="1:25" s="150" customFormat="1" ht="42" hidden="1" customHeight="1">
      <c r="A587" s="1377"/>
      <c r="B587" s="1372"/>
      <c r="C587" s="1018" t="s">
        <v>54</v>
      </c>
      <c r="D587" s="1019" t="s">
        <v>55</v>
      </c>
      <c r="E587" s="1019" t="s">
        <v>56</v>
      </c>
      <c r="F587" s="1019" t="s">
        <v>806</v>
      </c>
      <c r="G587" s="1019" t="s">
        <v>62</v>
      </c>
      <c r="H587" s="1019" t="s">
        <v>63</v>
      </c>
      <c r="I587" s="1019" t="s">
        <v>805</v>
      </c>
      <c r="J587" s="1020" t="s">
        <v>98</v>
      </c>
      <c r="K587" s="957" t="s">
        <v>105</v>
      </c>
      <c r="L587" s="957" t="s">
        <v>12</v>
      </c>
      <c r="M587" s="957" t="s">
        <v>13</v>
      </c>
      <c r="N587" s="957" t="s">
        <v>149</v>
      </c>
      <c r="O587" s="957" t="s">
        <v>43</v>
      </c>
      <c r="P587" s="958">
        <v>0</v>
      </c>
      <c r="Q587" s="958"/>
      <c r="R587" s="958"/>
      <c r="S587" s="959" t="s">
        <v>10</v>
      </c>
      <c r="T587" s="148"/>
      <c r="U587" s="149"/>
      <c r="V587" s="148"/>
      <c r="W587" s="149"/>
      <c r="X587" s="148"/>
      <c r="Y587" s="149"/>
    </row>
    <row r="588" spans="1:25" s="150" customFormat="1" ht="42" hidden="1" customHeight="1">
      <c r="A588" s="1377"/>
      <c r="B588" s="1372"/>
      <c r="C588" s="954" t="s">
        <v>54</v>
      </c>
      <c r="D588" s="955" t="s">
        <v>55</v>
      </c>
      <c r="E588" s="955" t="s">
        <v>56</v>
      </c>
      <c r="F588" s="955"/>
      <c r="G588" s="955"/>
      <c r="H588" s="955"/>
      <c r="I588" s="955"/>
      <c r="J588" s="956" t="s">
        <v>98</v>
      </c>
      <c r="K588" s="957" t="s">
        <v>105</v>
      </c>
      <c r="L588" s="957" t="s">
        <v>12</v>
      </c>
      <c r="M588" s="957" t="s">
        <v>13</v>
      </c>
      <c r="N588" s="957" t="s">
        <v>622</v>
      </c>
      <c r="O588" s="957" t="s">
        <v>43</v>
      </c>
      <c r="P588" s="958">
        <v>0</v>
      </c>
      <c r="Q588" s="958"/>
      <c r="R588" s="958"/>
      <c r="S588" s="959" t="s">
        <v>10</v>
      </c>
      <c r="T588" s="148"/>
      <c r="U588" s="149"/>
      <c r="V588" s="148"/>
      <c r="W588" s="149"/>
      <c r="X588" s="148"/>
      <c r="Y588" s="149"/>
    </row>
    <row r="589" spans="1:25" s="150" customFormat="1" ht="42" hidden="1" customHeight="1">
      <c r="A589" s="1377"/>
      <c r="B589" s="1372"/>
      <c r="C589" s="954" t="s">
        <v>54</v>
      </c>
      <c r="D589" s="955" t="s">
        <v>55</v>
      </c>
      <c r="E589" s="955" t="s">
        <v>56</v>
      </c>
      <c r="F589" s="955" t="s">
        <v>56</v>
      </c>
      <c r="G589" s="955" t="s">
        <v>57</v>
      </c>
      <c r="H589" s="955" t="s">
        <v>795</v>
      </c>
      <c r="I589" s="955" t="s">
        <v>794</v>
      </c>
      <c r="J589" s="956" t="s">
        <v>98</v>
      </c>
      <c r="K589" s="957" t="s">
        <v>105</v>
      </c>
      <c r="L589" s="957" t="s">
        <v>12</v>
      </c>
      <c r="M589" s="957" t="s">
        <v>13</v>
      </c>
      <c r="N589" s="957" t="s">
        <v>703</v>
      </c>
      <c r="O589" s="957" t="s">
        <v>702</v>
      </c>
      <c r="P589" s="958">
        <v>0</v>
      </c>
      <c r="Q589" s="958"/>
      <c r="R589" s="958"/>
      <c r="S589" s="959" t="s">
        <v>10</v>
      </c>
      <c r="T589" s="148"/>
      <c r="U589" s="149"/>
      <c r="V589" s="148"/>
      <c r="W589" s="149"/>
      <c r="X589" s="148"/>
      <c r="Y589" s="149"/>
    </row>
    <row r="590" spans="1:25" s="150" customFormat="1" ht="42" hidden="1" customHeight="1">
      <c r="A590" s="1377"/>
      <c r="B590" s="1372"/>
      <c r="C590" s="954" t="s">
        <v>54</v>
      </c>
      <c r="D590" s="955" t="s">
        <v>55</v>
      </c>
      <c r="E590" s="955" t="s">
        <v>56</v>
      </c>
      <c r="F590" s="955" t="s">
        <v>56</v>
      </c>
      <c r="G590" s="955" t="s">
        <v>57</v>
      </c>
      <c r="H590" s="955" t="s">
        <v>795</v>
      </c>
      <c r="I590" s="955" t="s">
        <v>794</v>
      </c>
      <c r="J590" s="956" t="s">
        <v>98</v>
      </c>
      <c r="K590" s="957" t="s">
        <v>105</v>
      </c>
      <c r="L590" s="957" t="s">
        <v>12</v>
      </c>
      <c r="M590" s="957" t="s">
        <v>13</v>
      </c>
      <c r="N590" s="957" t="s">
        <v>703</v>
      </c>
      <c r="O590" s="957" t="s">
        <v>40</v>
      </c>
      <c r="P590" s="958">
        <v>0</v>
      </c>
      <c r="Q590" s="958"/>
      <c r="R590" s="958"/>
      <c r="S590" s="959" t="s">
        <v>10</v>
      </c>
      <c r="T590" s="148"/>
      <c r="U590" s="149"/>
      <c r="V590" s="148"/>
      <c r="W590" s="149"/>
      <c r="X590" s="148"/>
      <c r="Y590" s="149"/>
    </row>
    <row r="591" spans="1:25" s="150" customFormat="1" ht="42" hidden="1" customHeight="1">
      <c r="A591" s="1377"/>
      <c r="B591" s="1372"/>
      <c r="C591" s="954" t="s">
        <v>54</v>
      </c>
      <c r="D591" s="955" t="s">
        <v>55</v>
      </c>
      <c r="E591" s="955" t="s">
        <v>56</v>
      </c>
      <c r="F591" s="955" t="s">
        <v>56</v>
      </c>
      <c r="G591" s="955" t="s">
        <v>9</v>
      </c>
      <c r="H591" s="955" t="s">
        <v>63</v>
      </c>
      <c r="I591" s="955" t="s">
        <v>716</v>
      </c>
      <c r="J591" s="956" t="s">
        <v>98</v>
      </c>
      <c r="K591" s="957" t="s">
        <v>105</v>
      </c>
      <c r="L591" s="957" t="s">
        <v>12</v>
      </c>
      <c r="M591" s="957" t="s">
        <v>13</v>
      </c>
      <c r="N591" s="957" t="s">
        <v>704</v>
      </c>
      <c r="O591" s="957" t="s">
        <v>40</v>
      </c>
      <c r="P591" s="958">
        <v>0</v>
      </c>
      <c r="Q591" s="958">
        <v>0</v>
      </c>
      <c r="R591" s="958">
        <v>0</v>
      </c>
      <c r="S591" s="959" t="s">
        <v>10</v>
      </c>
      <c r="T591" s="148"/>
      <c r="U591" s="149"/>
      <c r="V591" s="148"/>
      <c r="W591" s="149"/>
      <c r="X591" s="148"/>
      <c r="Y591" s="149"/>
    </row>
    <row r="592" spans="1:25" s="150" customFormat="1" ht="42" hidden="1" customHeight="1">
      <c r="A592" s="1377"/>
      <c r="B592" s="1372"/>
      <c r="C592" s="954" t="s">
        <v>54</v>
      </c>
      <c r="D592" s="955" t="s">
        <v>55</v>
      </c>
      <c r="E592" s="955" t="s">
        <v>56</v>
      </c>
      <c r="F592" s="955"/>
      <c r="G592" s="955"/>
      <c r="H592" s="955"/>
      <c r="I592" s="955"/>
      <c r="J592" s="956" t="s">
        <v>98</v>
      </c>
      <c r="K592" s="957" t="s">
        <v>105</v>
      </c>
      <c r="L592" s="957" t="s">
        <v>12</v>
      </c>
      <c r="M592" s="957" t="s">
        <v>13</v>
      </c>
      <c r="N592" s="957" t="s">
        <v>1125</v>
      </c>
      <c r="O592" s="957" t="s">
        <v>40</v>
      </c>
      <c r="P592" s="958">
        <v>0</v>
      </c>
      <c r="Q592" s="958"/>
      <c r="R592" s="958"/>
      <c r="S592" s="959" t="s">
        <v>10</v>
      </c>
      <c r="T592" s="148"/>
      <c r="U592" s="149"/>
      <c r="V592" s="148"/>
      <c r="W592" s="149"/>
      <c r="X592" s="148"/>
      <c r="Y592" s="149"/>
    </row>
    <row r="593" spans="1:25" s="150" customFormat="1" ht="42" hidden="1" customHeight="1">
      <c r="A593" s="1377"/>
      <c r="B593" s="1372"/>
      <c r="C593" s="954" t="s">
        <v>54</v>
      </c>
      <c r="D593" s="955" t="s">
        <v>55</v>
      </c>
      <c r="E593" s="955" t="s">
        <v>56</v>
      </c>
      <c r="F593" s="955"/>
      <c r="G593" s="955"/>
      <c r="H593" s="955"/>
      <c r="I593" s="955"/>
      <c r="J593" s="956" t="s">
        <v>98</v>
      </c>
      <c r="K593" s="957" t="s">
        <v>105</v>
      </c>
      <c r="L593" s="957" t="s">
        <v>12</v>
      </c>
      <c r="M593" s="957" t="s">
        <v>13</v>
      </c>
      <c r="N593" s="957" t="s">
        <v>710</v>
      </c>
      <c r="O593" s="957" t="s">
        <v>40</v>
      </c>
      <c r="P593" s="958">
        <v>0</v>
      </c>
      <c r="Q593" s="958"/>
      <c r="R593" s="958"/>
      <c r="S593" s="959" t="s">
        <v>10</v>
      </c>
      <c r="T593" s="148"/>
      <c r="U593" s="149"/>
      <c r="V593" s="148"/>
      <c r="W593" s="149"/>
      <c r="X593" s="148"/>
      <c r="Y593" s="149"/>
    </row>
    <row r="594" spans="1:25" s="150" customFormat="1" ht="42" hidden="1" customHeight="1">
      <c r="A594" s="1377"/>
      <c r="B594" s="1372"/>
      <c r="C594" s="954" t="s">
        <v>54</v>
      </c>
      <c r="D594" s="955" t="s">
        <v>55</v>
      </c>
      <c r="E594" s="955" t="s">
        <v>56</v>
      </c>
      <c r="F594" s="955"/>
      <c r="G594" s="955"/>
      <c r="H594" s="955"/>
      <c r="I594" s="955"/>
      <c r="J594" s="956" t="s">
        <v>98</v>
      </c>
      <c r="K594" s="957" t="s">
        <v>105</v>
      </c>
      <c r="L594" s="957" t="s">
        <v>12</v>
      </c>
      <c r="M594" s="957" t="s">
        <v>13</v>
      </c>
      <c r="N594" s="957" t="s">
        <v>710</v>
      </c>
      <c r="O594" s="957" t="s">
        <v>40</v>
      </c>
      <c r="P594" s="958">
        <v>0</v>
      </c>
      <c r="Q594" s="958"/>
      <c r="R594" s="958"/>
      <c r="S594" s="959" t="s">
        <v>10</v>
      </c>
      <c r="T594" s="148"/>
      <c r="U594" s="149"/>
      <c r="V594" s="148"/>
      <c r="W594" s="149"/>
      <c r="X594" s="148"/>
      <c r="Y594" s="149"/>
    </row>
    <row r="595" spans="1:25" s="150" customFormat="1" ht="42" hidden="1" customHeight="1">
      <c r="A595" s="1377"/>
      <c r="B595" s="1372"/>
      <c r="C595" s="954" t="s">
        <v>54</v>
      </c>
      <c r="D595" s="955" t="s">
        <v>55</v>
      </c>
      <c r="E595" s="955" t="s">
        <v>56</v>
      </c>
      <c r="F595" s="955"/>
      <c r="G595" s="955"/>
      <c r="H595" s="955"/>
      <c r="I595" s="955"/>
      <c r="J595" s="956" t="s">
        <v>98</v>
      </c>
      <c r="K595" s="957" t="s">
        <v>105</v>
      </c>
      <c r="L595" s="957" t="s">
        <v>12</v>
      </c>
      <c r="M595" s="957" t="s">
        <v>13</v>
      </c>
      <c r="N595" s="957" t="s">
        <v>710</v>
      </c>
      <c r="O595" s="957" t="s">
        <v>40</v>
      </c>
      <c r="P595" s="958">
        <v>0</v>
      </c>
      <c r="Q595" s="958"/>
      <c r="R595" s="958"/>
      <c r="S595" s="959" t="s">
        <v>10</v>
      </c>
      <c r="T595" s="148"/>
      <c r="U595" s="149"/>
      <c r="V595" s="148"/>
      <c r="W595" s="149"/>
      <c r="X595" s="148"/>
      <c r="Y595" s="149"/>
    </row>
    <row r="596" spans="1:25" s="150" customFormat="1" ht="42" hidden="1" customHeight="1">
      <c r="A596" s="1377"/>
      <c r="B596" s="1372"/>
      <c r="C596" s="1018" t="s">
        <v>54</v>
      </c>
      <c r="D596" s="1019" t="s">
        <v>55</v>
      </c>
      <c r="E596" s="1019" t="s">
        <v>56</v>
      </c>
      <c r="F596" s="1019" t="s">
        <v>806</v>
      </c>
      <c r="G596" s="1019" t="s">
        <v>62</v>
      </c>
      <c r="H596" s="1019" t="s">
        <v>63</v>
      </c>
      <c r="I596" s="1019" t="s">
        <v>805</v>
      </c>
      <c r="J596" s="1020" t="s">
        <v>98</v>
      </c>
      <c r="K596" s="957" t="s">
        <v>105</v>
      </c>
      <c r="L596" s="957" t="s">
        <v>12</v>
      </c>
      <c r="M596" s="957" t="s">
        <v>13</v>
      </c>
      <c r="N596" s="957" t="s">
        <v>711</v>
      </c>
      <c r="O596" s="957" t="s">
        <v>40</v>
      </c>
      <c r="P596" s="958">
        <v>0</v>
      </c>
      <c r="Q596" s="958"/>
      <c r="R596" s="958"/>
      <c r="S596" s="959" t="s">
        <v>10</v>
      </c>
      <c r="T596" s="148"/>
      <c r="U596" s="149"/>
      <c r="V596" s="148"/>
      <c r="W596" s="149"/>
      <c r="X596" s="148"/>
      <c r="Y596" s="149"/>
    </row>
    <row r="597" spans="1:25" s="150" customFormat="1" ht="42" hidden="1" customHeight="1">
      <c r="A597" s="1377"/>
      <c r="B597" s="1372"/>
      <c r="C597" s="954" t="s">
        <v>54</v>
      </c>
      <c r="D597" s="955" t="s">
        <v>55</v>
      </c>
      <c r="E597" s="955" t="s">
        <v>56</v>
      </c>
      <c r="F597" s="955"/>
      <c r="G597" s="955"/>
      <c r="H597" s="955"/>
      <c r="I597" s="955"/>
      <c r="J597" s="956" t="s">
        <v>98</v>
      </c>
      <c r="K597" s="957" t="s">
        <v>105</v>
      </c>
      <c r="L597" s="957" t="s">
        <v>12</v>
      </c>
      <c r="M597" s="957" t="s">
        <v>13</v>
      </c>
      <c r="N597" s="957" t="s">
        <v>713</v>
      </c>
      <c r="O597" s="957" t="s">
        <v>40</v>
      </c>
      <c r="P597" s="958">
        <v>0</v>
      </c>
      <c r="Q597" s="958"/>
      <c r="R597" s="958"/>
      <c r="S597" s="959" t="s">
        <v>10</v>
      </c>
      <c r="T597" s="148"/>
      <c r="U597" s="149"/>
      <c r="V597" s="148"/>
      <c r="W597" s="149"/>
      <c r="X597" s="148"/>
      <c r="Y597" s="149"/>
    </row>
    <row r="598" spans="1:25" s="150" customFormat="1" ht="42" hidden="1" customHeight="1">
      <c r="A598" s="1376" t="s">
        <v>802</v>
      </c>
      <c r="B598" s="1371">
        <v>2643</v>
      </c>
      <c r="C598" s="954" t="s">
        <v>54</v>
      </c>
      <c r="D598" s="955" t="s">
        <v>55</v>
      </c>
      <c r="E598" s="955" t="s">
        <v>56</v>
      </c>
      <c r="F598" s="955" t="s">
        <v>56</v>
      </c>
      <c r="G598" s="955" t="s">
        <v>57</v>
      </c>
      <c r="H598" s="955" t="s">
        <v>56</v>
      </c>
      <c r="I598" s="955" t="s">
        <v>64</v>
      </c>
      <c r="J598" s="956" t="s">
        <v>98</v>
      </c>
      <c r="K598" s="957" t="s">
        <v>801</v>
      </c>
      <c r="L598" s="957" t="s">
        <v>12</v>
      </c>
      <c r="M598" s="957" t="s">
        <v>13</v>
      </c>
      <c r="N598" s="957" t="s">
        <v>10</v>
      </c>
      <c r="O598" s="957" t="s">
        <v>14</v>
      </c>
      <c r="P598" s="958">
        <v>0</v>
      </c>
      <c r="Q598" s="958"/>
      <c r="R598" s="958"/>
      <c r="S598" s="959" t="s">
        <v>10</v>
      </c>
      <c r="T598" s="148"/>
      <c r="U598" s="149"/>
      <c r="V598" s="148"/>
      <c r="W598" s="149"/>
      <c r="X598" s="148"/>
      <c r="Y598" s="149"/>
    </row>
    <row r="599" spans="1:25" s="150" customFormat="1" ht="42" hidden="1" customHeight="1">
      <c r="A599" s="1377"/>
      <c r="B599" s="1372"/>
      <c r="C599" s="954" t="s">
        <v>54</v>
      </c>
      <c r="D599" s="955" t="s">
        <v>55</v>
      </c>
      <c r="E599" s="955" t="s">
        <v>56</v>
      </c>
      <c r="F599" s="955" t="s">
        <v>56</v>
      </c>
      <c r="G599" s="955" t="s">
        <v>57</v>
      </c>
      <c r="H599" s="955" t="s">
        <v>56</v>
      </c>
      <c r="I599" s="955" t="s">
        <v>64</v>
      </c>
      <c r="J599" s="956" t="s">
        <v>98</v>
      </c>
      <c r="K599" s="957" t="s">
        <v>801</v>
      </c>
      <c r="L599" s="957" t="s">
        <v>52</v>
      </c>
      <c r="M599" s="957" t="s">
        <v>13</v>
      </c>
      <c r="N599" s="957" t="s">
        <v>10</v>
      </c>
      <c r="O599" s="957" t="s">
        <v>14</v>
      </c>
      <c r="P599" s="958">
        <v>0</v>
      </c>
      <c r="Q599" s="958"/>
      <c r="R599" s="958"/>
      <c r="S599" s="959" t="s">
        <v>10</v>
      </c>
      <c r="T599" s="148"/>
      <c r="U599" s="149"/>
      <c r="V599" s="148"/>
      <c r="W599" s="149"/>
      <c r="X599" s="148"/>
      <c r="Y599" s="149"/>
    </row>
    <row r="600" spans="1:25" s="150" customFormat="1" ht="42" hidden="1" customHeight="1">
      <c r="A600" s="1377"/>
      <c r="B600" s="1372"/>
      <c r="C600" s="954" t="s">
        <v>54</v>
      </c>
      <c r="D600" s="955" t="s">
        <v>55</v>
      </c>
      <c r="E600" s="955" t="s">
        <v>56</v>
      </c>
      <c r="F600" s="955" t="s">
        <v>56</v>
      </c>
      <c r="G600" s="955" t="s">
        <v>57</v>
      </c>
      <c r="H600" s="955" t="s">
        <v>56</v>
      </c>
      <c r="I600" s="955" t="s">
        <v>64</v>
      </c>
      <c r="J600" s="956" t="s">
        <v>98</v>
      </c>
      <c r="K600" s="957" t="s">
        <v>801</v>
      </c>
      <c r="L600" s="957" t="s">
        <v>12</v>
      </c>
      <c r="M600" s="957" t="s">
        <v>13</v>
      </c>
      <c r="N600" s="957" t="s">
        <v>10</v>
      </c>
      <c r="O600" s="957" t="s">
        <v>654</v>
      </c>
      <c r="P600" s="958">
        <v>0</v>
      </c>
      <c r="Q600" s="958"/>
      <c r="R600" s="958"/>
      <c r="S600" s="959" t="s">
        <v>10</v>
      </c>
      <c r="T600" s="148"/>
      <c r="U600" s="149"/>
      <c r="V600" s="148"/>
      <c r="W600" s="149"/>
      <c r="X600" s="148"/>
      <c r="Y600" s="149"/>
    </row>
    <row r="601" spans="1:25" s="150" customFormat="1" ht="42" hidden="1" customHeight="1">
      <c r="A601" s="1377"/>
      <c r="B601" s="1372"/>
      <c r="C601" s="954" t="s">
        <v>54</v>
      </c>
      <c r="D601" s="955" t="s">
        <v>55</v>
      </c>
      <c r="E601" s="955" t="s">
        <v>56</v>
      </c>
      <c r="F601" s="955" t="s">
        <v>56</v>
      </c>
      <c r="G601" s="955" t="s">
        <v>57</v>
      </c>
      <c r="H601" s="955" t="s">
        <v>56</v>
      </c>
      <c r="I601" s="955" t="s">
        <v>64</v>
      </c>
      <c r="J601" s="956" t="s">
        <v>98</v>
      </c>
      <c r="K601" s="957" t="s">
        <v>801</v>
      </c>
      <c r="L601" s="957" t="s">
        <v>52</v>
      </c>
      <c r="M601" s="957" t="s">
        <v>13</v>
      </c>
      <c r="N601" s="957" t="s">
        <v>10</v>
      </c>
      <c r="O601" s="957" t="s">
        <v>654</v>
      </c>
      <c r="P601" s="958">
        <v>0</v>
      </c>
      <c r="Q601" s="958"/>
      <c r="R601" s="958"/>
      <c r="S601" s="959" t="s">
        <v>10</v>
      </c>
      <c r="T601" s="148"/>
      <c r="U601" s="149"/>
      <c r="V601" s="148"/>
      <c r="W601" s="149"/>
      <c r="X601" s="148"/>
      <c r="Y601" s="149"/>
    </row>
    <row r="602" spans="1:25" s="150" customFormat="1" ht="42" hidden="1" customHeight="1">
      <c r="A602" s="1377"/>
      <c r="B602" s="1372"/>
      <c r="C602" s="954" t="s">
        <v>54</v>
      </c>
      <c r="D602" s="955" t="s">
        <v>55</v>
      </c>
      <c r="E602" s="955" t="s">
        <v>56</v>
      </c>
      <c r="F602" s="955" t="s">
        <v>56</v>
      </c>
      <c r="G602" s="955" t="s">
        <v>57</v>
      </c>
      <c r="H602" s="955" t="s">
        <v>56</v>
      </c>
      <c r="I602" s="955" t="s">
        <v>64</v>
      </c>
      <c r="J602" s="956" t="s">
        <v>98</v>
      </c>
      <c r="K602" s="957" t="s">
        <v>801</v>
      </c>
      <c r="L602" s="957" t="s">
        <v>12</v>
      </c>
      <c r="M602" s="957" t="s">
        <v>13</v>
      </c>
      <c r="N602" s="957" t="s">
        <v>10</v>
      </c>
      <c r="O602" s="957" t="s">
        <v>655</v>
      </c>
      <c r="P602" s="958">
        <v>0</v>
      </c>
      <c r="Q602" s="958"/>
      <c r="R602" s="958"/>
      <c r="S602" s="959" t="s">
        <v>10</v>
      </c>
      <c r="T602" s="148"/>
      <c r="U602" s="149"/>
      <c r="V602" s="148"/>
      <c r="W602" s="149"/>
      <c r="X602" s="148"/>
      <c r="Y602" s="149"/>
    </row>
    <row r="603" spans="1:25" s="150" customFormat="1" ht="42" hidden="1" customHeight="1">
      <c r="A603" s="1377"/>
      <c r="B603" s="1372"/>
      <c r="C603" s="954" t="s">
        <v>54</v>
      </c>
      <c r="D603" s="955" t="s">
        <v>55</v>
      </c>
      <c r="E603" s="955" t="s">
        <v>56</v>
      </c>
      <c r="F603" s="955" t="s">
        <v>56</v>
      </c>
      <c r="G603" s="955" t="s">
        <v>57</v>
      </c>
      <c r="H603" s="955" t="s">
        <v>56</v>
      </c>
      <c r="I603" s="955" t="s">
        <v>64</v>
      </c>
      <c r="J603" s="956" t="s">
        <v>98</v>
      </c>
      <c r="K603" s="957" t="s">
        <v>801</v>
      </c>
      <c r="L603" s="957" t="s">
        <v>52</v>
      </c>
      <c r="M603" s="957" t="s">
        <v>13</v>
      </c>
      <c r="N603" s="957" t="s">
        <v>10</v>
      </c>
      <c r="O603" s="957" t="s">
        <v>655</v>
      </c>
      <c r="P603" s="958">
        <v>0</v>
      </c>
      <c r="Q603" s="958"/>
      <c r="R603" s="958"/>
      <c r="S603" s="959" t="s">
        <v>10</v>
      </c>
      <c r="T603" s="148"/>
      <c r="U603" s="149"/>
      <c r="V603" s="148"/>
      <c r="W603" s="149"/>
      <c r="X603" s="148"/>
      <c r="Y603" s="149"/>
    </row>
    <row r="604" spans="1:25" s="150" customFormat="1" ht="42" hidden="1" customHeight="1">
      <c r="A604" s="1377"/>
      <c r="B604" s="1372"/>
      <c r="C604" s="954" t="s">
        <v>54</v>
      </c>
      <c r="D604" s="955" t="s">
        <v>55</v>
      </c>
      <c r="E604" s="955" t="s">
        <v>56</v>
      </c>
      <c r="F604" s="955" t="s">
        <v>56</v>
      </c>
      <c r="G604" s="955" t="s">
        <v>57</v>
      </c>
      <c r="H604" s="955" t="s">
        <v>56</v>
      </c>
      <c r="I604" s="955" t="s">
        <v>64</v>
      </c>
      <c r="J604" s="956" t="s">
        <v>98</v>
      </c>
      <c r="K604" s="957" t="s">
        <v>801</v>
      </c>
      <c r="L604" s="957" t="s">
        <v>12</v>
      </c>
      <c r="M604" s="957" t="s">
        <v>13</v>
      </c>
      <c r="N604" s="957" t="s">
        <v>34</v>
      </c>
      <c r="O604" s="957" t="s">
        <v>25</v>
      </c>
      <c r="P604" s="958">
        <f>'320 (2022)Р-Н'!D17</f>
        <v>0</v>
      </c>
      <c r="Q604" s="958"/>
      <c r="R604" s="958"/>
      <c r="S604" s="959" t="s">
        <v>10</v>
      </c>
      <c r="T604" s="148"/>
      <c r="U604" s="149"/>
      <c r="V604" s="148"/>
      <c r="W604" s="149"/>
      <c r="X604" s="148"/>
      <c r="Y604" s="149"/>
    </row>
    <row r="605" spans="1:25" s="150" customFormat="1" ht="42" hidden="1" customHeight="1">
      <c r="A605" s="1377"/>
      <c r="B605" s="1372"/>
      <c r="C605" s="954" t="s">
        <v>54</v>
      </c>
      <c r="D605" s="955" t="s">
        <v>55</v>
      </c>
      <c r="E605" s="955" t="s">
        <v>56</v>
      </c>
      <c r="F605" s="955" t="s">
        <v>56</v>
      </c>
      <c r="G605" s="955" t="s">
        <v>57</v>
      </c>
      <c r="H605" s="955" t="s">
        <v>56</v>
      </c>
      <c r="I605" s="955" t="s">
        <v>64</v>
      </c>
      <c r="J605" s="956" t="s">
        <v>98</v>
      </c>
      <c r="K605" s="957" t="s">
        <v>801</v>
      </c>
      <c r="L605" s="957" t="s">
        <v>52</v>
      </c>
      <c r="M605" s="957" t="s">
        <v>13</v>
      </c>
      <c r="N605" s="957" t="s">
        <v>10</v>
      </c>
      <c r="O605" s="957" t="s">
        <v>25</v>
      </c>
      <c r="P605" s="958">
        <f>'320 (2022)Р-Н'!D22+'320 (2022)Р-Н'!D27</f>
        <v>0</v>
      </c>
      <c r="Q605" s="958"/>
      <c r="R605" s="958"/>
      <c r="S605" s="959" t="s">
        <v>10</v>
      </c>
      <c r="T605" s="148"/>
      <c r="U605" s="149"/>
      <c r="V605" s="148"/>
      <c r="W605" s="149"/>
      <c r="X605" s="148"/>
      <c r="Y605" s="149"/>
    </row>
    <row r="606" spans="1:25" s="150" customFormat="1" ht="42" hidden="1" customHeight="1">
      <c r="A606" s="1377"/>
      <c r="B606" s="1372"/>
      <c r="C606" s="954" t="s">
        <v>54</v>
      </c>
      <c r="D606" s="955" t="s">
        <v>55</v>
      </c>
      <c r="E606" s="955" t="s">
        <v>56</v>
      </c>
      <c r="F606" s="955" t="s">
        <v>56</v>
      </c>
      <c r="G606" s="955" t="s">
        <v>57</v>
      </c>
      <c r="H606" s="955" t="s">
        <v>56</v>
      </c>
      <c r="I606" s="955" t="s">
        <v>58</v>
      </c>
      <c r="J606" s="956" t="s">
        <v>98</v>
      </c>
      <c r="K606" s="957" t="s">
        <v>801</v>
      </c>
      <c r="L606" s="957" t="s">
        <v>12</v>
      </c>
      <c r="M606" s="957" t="s">
        <v>13</v>
      </c>
      <c r="N606" s="957" t="s">
        <v>20</v>
      </c>
      <c r="O606" s="957" t="s">
        <v>21</v>
      </c>
      <c r="P606" s="958">
        <f>'320 (2022)КРАЙ'!D20</f>
        <v>0</v>
      </c>
      <c r="Q606" s="958"/>
      <c r="R606" s="958"/>
      <c r="S606" s="959" t="s">
        <v>10</v>
      </c>
      <c r="T606" s="148"/>
      <c r="U606" s="149"/>
      <c r="V606" s="148"/>
      <c r="W606" s="149"/>
      <c r="X606" s="148"/>
      <c r="Y606" s="149"/>
    </row>
    <row r="607" spans="1:25" s="150" customFormat="1" ht="42" hidden="1" customHeight="1">
      <c r="A607" s="1377"/>
      <c r="B607" s="1372"/>
      <c r="C607" s="954" t="s">
        <v>54</v>
      </c>
      <c r="D607" s="955" t="s">
        <v>55</v>
      </c>
      <c r="E607" s="955" t="s">
        <v>56</v>
      </c>
      <c r="F607" s="955" t="s">
        <v>56</v>
      </c>
      <c r="G607" s="955" t="s">
        <v>57</v>
      </c>
      <c r="H607" s="955" t="s">
        <v>56</v>
      </c>
      <c r="I607" s="955" t="s">
        <v>58</v>
      </c>
      <c r="J607" s="956" t="s">
        <v>98</v>
      </c>
      <c r="K607" s="957" t="s">
        <v>801</v>
      </c>
      <c r="L607" s="957" t="s">
        <v>52</v>
      </c>
      <c r="M607" s="957" t="s">
        <v>13</v>
      </c>
      <c r="N607" s="957" t="s">
        <v>10</v>
      </c>
      <c r="O607" s="957" t="s">
        <v>21</v>
      </c>
      <c r="P607" s="958">
        <f>'320 (2022)КРАЙ'!D28</f>
        <v>0</v>
      </c>
      <c r="Q607" s="958"/>
      <c r="R607" s="958"/>
      <c r="S607" s="959" t="s">
        <v>10</v>
      </c>
      <c r="T607" s="148"/>
      <c r="U607" s="149"/>
      <c r="V607" s="148"/>
      <c r="W607" s="149"/>
      <c r="X607" s="148"/>
      <c r="Y607" s="149"/>
    </row>
    <row r="608" spans="1:25" s="150" customFormat="1" ht="42" hidden="1" customHeight="1">
      <c r="A608" s="1377"/>
      <c r="B608" s="1372"/>
      <c r="C608" s="954" t="s">
        <v>54</v>
      </c>
      <c r="D608" s="955" t="s">
        <v>55</v>
      </c>
      <c r="E608" s="955" t="s">
        <v>56</v>
      </c>
      <c r="F608" s="955" t="s">
        <v>56</v>
      </c>
      <c r="G608" s="955" t="s">
        <v>57</v>
      </c>
      <c r="H608" s="955" t="s">
        <v>56</v>
      </c>
      <c r="I608" s="955" t="s">
        <v>793</v>
      </c>
      <c r="J608" s="956" t="s">
        <v>98</v>
      </c>
      <c r="K608" s="957" t="s">
        <v>801</v>
      </c>
      <c r="L608" s="957" t="s">
        <v>12</v>
      </c>
      <c r="M608" s="957" t="s">
        <v>13</v>
      </c>
      <c r="N608" s="957" t="s">
        <v>42</v>
      </c>
      <c r="O608" s="957" t="s">
        <v>40</v>
      </c>
      <c r="P608" s="958">
        <v>0</v>
      </c>
      <c r="Q608" s="958"/>
      <c r="R608" s="958"/>
      <c r="S608" s="959" t="s">
        <v>10</v>
      </c>
      <c r="T608" s="148"/>
      <c r="U608" s="149"/>
      <c r="V608" s="148"/>
      <c r="W608" s="149"/>
      <c r="X608" s="148"/>
      <c r="Y608" s="149"/>
    </row>
    <row r="609" spans="1:25" s="150" customFormat="1" ht="42" hidden="1" customHeight="1">
      <c r="A609" s="1377"/>
      <c r="B609" s="1372"/>
      <c r="C609" s="954" t="s">
        <v>54</v>
      </c>
      <c r="D609" s="955" t="s">
        <v>55</v>
      </c>
      <c r="E609" s="955" t="s">
        <v>56</v>
      </c>
      <c r="F609" s="955"/>
      <c r="G609" s="955"/>
      <c r="H609" s="955"/>
      <c r="I609" s="955"/>
      <c r="J609" s="956" t="s">
        <v>98</v>
      </c>
      <c r="K609" s="957" t="s">
        <v>801</v>
      </c>
      <c r="L609" s="957" t="s">
        <v>12</v>
      </c>
      <c r="M609" s="957" t="s">
        <v>13</v>
      </c>
      <c r="N609" s="957" t="s">
        <v>1215</v>
      </c>
      <c r="O609" s="957" t="s">
        <v>43</v>
      </c>
      <c r="P609" s="958">
        <v>0</v>
      </c>
      <c r="Q609" s="958"/>
      <c r="R609" s="958"/>
      <c r="S609" s="959" t="s">
        <v>10</v>
      </c>
      <c r="T609" s="148"/>
      <c r="U609" s="149"/>
      <c r="V609" s="148"/>
      <c r="W609" s="149"/>
      <c r="X609" s="148"/>
      <c r="Y609" s="149"/>
    </row>
    <row r="610" spans="1:25" s="150" customFormat="1" ht="42" hidden="1" customHeight="1">
      <c r="A610" s="1377"/>
      <c r="B610" s="1372"/>
      <c r="C610" s="954" t="s">
        <v>54</v>
      </c>
      <c r="D610" s="955" t="s">
        <v>55</v>
      </c>
      <c r="E610" s="955" t="s">
        <v>56</v>
      </c>
      <c r="F610" s="955"/>
      <c r="G610" s="955"/>
      <c r="H610" s="955"/>
      <c r="I610" s="955"/>
      <c r="J610" s="956" t="s">
        <v>98</v>
      </c>
      <c r="K610" s="957" t="s">
        <v>801</v>
      </c>
      <c r="L610" s="957" t="s">
        <v>12</v>
      </c>
      <c r="M610" s="957" t="s">
        <v>13</v>
      </c>
      <c r="N610" s="957" t="s">
        <v>1215</v>
      </c>
      <c r="O610" s="957" t="s">
        <v>43</v>
      </c>
      <c r="P610" s="958">
        <v>0</v>
      </c>
      <c r="Q610" s="958"/>
      <c r="R610" s="958"/>
      <c r="S610" s="959" t="s">
        <v>10</v>
      </c>
      <c r="T610" s="148"/>
      <c r="U610" s="149"/>
      <c r="V610" s="148"/>
      <c r="W610" s="149"/>
      <c r="X610" s="148"/>
      <c r="Y610" s="149"/>
    </row>
    <row r="611" spans="1:25" s="150" customFormat="1" ht="42" hidden="1" customHeight="1">
      <c r="A611" s="1377"/>
      <c r="B611" s="1372"/>
      <c r="C611" s="954" t="s">
        <v>54</v>
      </c>
      <c r="D611" s="955" t="s">
        <v>55</v>
      </c>
      <c r="E611" s="955" t="s">
        <v>56</v>
      </c>
      <c r="F611" s="955"/>
      <c r="G611" s="955"/>
      <c r="H611" s="955"/>
      <c r="I611" s="955"/>
      <c r="J611" s="956" t="s">
        <v>98</v>
      </c>
      <c r="K611" s="957" t="s">
        <v>801</v>
      </c>
      <c r="L611" s="957" t="s">
        <v>12</v>
      </c>
      <c r="M611" s="957" t="s">
        <v>13</v>
      </c>
      <c r="N611" s="957" t="s">
        <v>622</v>
      </c>
      <c r="O611" s="957" t="s">
        <v>43</v>
      </c>
      <c r="P611" s="958">
        <v>0</v>
      </c>
      <c r="Q611" s="958"/>
      <c r="R611" s="958"/>
      <c r="S611" s="959" t="s">
        <v>10</v>
      </c>
      <c r="T611" s="148"/>
      <c r="U611" s="149"/>
      <c r="V611" s="148"/>
      <c r="W611" s="149"/>
      <c r="X611" s="148"/>
      <c r="Y611" s="149"/>
    </row>
    <row r="612" spans="1:25" s="150" customFormat="1" ht="42" hidden="1" customHeight="1">
      <c r="A612" s="1377"/>
      <c r="B612" s="1372"/>
      <c r="C612" s="954" t="s">
        <v>54</v>
      </c>
      <c r="D612" s="955" t="s">
        <v>55</v>
      </c>
      <c r="E612" s="955" t="s">
        <v>56</v>
      </c>
      <c r="F612" s="955"/>
      <c r="G612" s="955"/>
      <c r="H612" s="955"/>
      <c r="I612" s="955"/>
      <c r="J612" s="956" t="s">
        <v>98</v>
      </c>
      <c r="K612" s="957" t="s">
        <v>801</v>
      </c>
      <c r="L612" s="957" t="s">
        <v>12</v>
      </c>
      <c r="M612" s="957" t="s">
        <v>13</v>
      </c>
      <c r="N612" s="957" t="s">
        <v>622</v>
      </c>
      <c r="O612" s="957" t="s">
        <v>43</v>
      </c>
      <c r="P612" s="958">
        <v>0</v>
      </c>
      <c r="Q612" s="958"/>
      <c r="R612" s="958"/>
      <c r="S612" s="959" t="s">
        <v>10</v>
      </c>
      <c r="T612" s="148"/>
      <c r="U612" s="149"/>
      <c r="V612" s="148"/>
      <c r="W612" s="149"/>
      <c r="X612" s="148"/>
      <c r="Y612" s="149"/>
    </row>
    <row r="613" spans="1:25" s="150" customFormat="1" ht="42" hidden="1" customHeight="1">
      <c r="A613" s="1377"/>
      <c r="B613" s="1372"/>
      <c r="C613" s="954" t="s">
        <v>54</v>
      </c>
      <c r="D613" s="955" t="s">
        <v>55</v>
      </c>
      <c r="E613" s="955" t="s">
        <v>56</v>
      </c>
      <c r="F613" s="955"/>
      <c r="G613" s="955"/>
      <c r="H613" s="955"/>
      <c r="I613" s="955"/>
      <c r="J613" s="956" t="s">
        <v>98</v>
      </c>
      <c r="K613" s="957" t="s">
        <v>801</v>
      </c>
      <c r="L613" s="957" t="s">
        <v>12</v>
      </c>
      <c r="M613" s="957" t="s">
        <v>13</v>
      </c>
      <c r="N613" s="957" t="s">
        <v>622</v>
      </c>
      <c r="O613" s="957" t="s">
        <v>43</v>
      </c>
      <c r="P613" s="958">
        <v>0</v>
      </c>
      <c r="Q613" s="958"/>
      <c r="R613" s="958"/>
      <c r="S613" s="959" t="s">
        <v>10</v>
      </c>
      <c r="T613" s="148"/>
      <c r="U613" s="149"/>
      <c r="V613" s="148"/>
      <c r="W613" s="149"/>
      <c r="X613" s="148"/>
      <c r="Y613" s="149"/>
    </row>
    <row r="614" spans="1:25" s="150" customFormat="1" ht="42" hidden="1" customHeight="1">
      <c r="A614" s="1377"/>
      <c r="B614" s="1372"/>
      <c r="C614" s="954" t="s">
        <v>54</v>
      </c>
      <c r="D614" s="955" t="s">
        <v>55</v>
      </c>
      <c r="E614" s="955" t="s">
        <v>56</v>
      </c>
      <c r="F614" s="955"/>
      <c r="G614" s="955"/>
      <c r="H614" s="955"/>
      <c r="I614" s="955"/>
      <c r="J614" s="956" t="s">
        <v>98</v>
      </c>
      <c r="K614" s="957" t="s">
        <v>801</v>
      </c>
      <c r="L614" s="957" t="s">
        <v>12</v>
      </c>
      <c r="M614" s="957" t="s">
        <v>13</v>
      </c>
      <c r="N614" s="957" t="s">
        <v>622</v>
      </c>
      <c r="O614" s="957" t="s">
        <v>43</v>
      </c>
      <c r="P614" s="958">
        <v>0</v>
      </c>
      <c r="Q614" s="958"/>
      <c r="R614" s="958"/>
      <c r="S614" s="959" t="s">
        <v>10</v>
      </c>
      <c r="T614" s="148"/>
      <c r="U614" s="149"/>
      <c r="V614" s="148"/>
      <c r="W614" s="149"/>
      <c r="X614" s="148"/>
      <c r="Y614" s="149"/>
    </row>
    <row r="615" spans="1:25" s="150" customFormat="1" ht="42" hidden="1" customHeight="1">
      <c r="A615" s="1377"/>
      <c r="B615" s="1372"/>
      <c r="C615" s="954" t="s">
        <v>54</v>
      </c>
      <c r="D615" s="955" t="s">
        <v>55</v>
      </c>
      <c r="E615" s="955" t="s">
        <v>56</v>
      </c>
      <c r="F615" s="955" t="s">
        <v>56</v>
      </c>
      <c r="G615" s="955" t="s">
        <v>57</v>
      </c>
      <c r="H615" s="955" t="s">
        <v>795</v>
      </c>
      <c r="I615" s="955" t="s">
        <v>794</v>
      </c>
      <c r="J615" s="956" t="s">
        <v>98</v>
      </c>
      <c r="K615" s="957" t="s">
        <v>801</v>
      </c>
      <c r="L615" s="957" t="s">
        <v>12</v>
      </c>
      <c r="M615" s="957" t="s">
        <v>13</v>
      </c>
      <c r="N615" s="957" t="s">
        <v>703</v>
      </c>
      <c r="O615" s="957" t="s">
        <v>702</v>
      </c>
      <c r="P615" s="958">
        <v>0</v>
      </c>
      <c r="Q615" s="958"/>
      <c r="R615" s="958"/>
      <c r="S615" s="959" t="s">
        <v>10</v>
      </c>
      <c r="T615" s="148"/>
      <c r="U615" s="149"/>
      <c r="V615" s="148"/>
      <c r="W615" s="149"/>
      <c r="X615" s="148"/>
      <c r="Y615" s="149"/>
    </row>
    <row r="616" spans="1:25" s="150" customFormat="1" ht="42" hidden="1" customHeight="1">
      <c r="A616" s="1377"/>
      <c r="B616" s="1372"/>
      <c r="C616" s="954" t="s">
        <v>54</v>
      </c>
      <c r="D616" s="955" t="s">
        <v>55</v>
      </c>
      <c r="E616" s="955" t="s">
        <v>56</v>
      </c>
      <c r="F616" s="955" t="s">
        <v>56</v>
      </c>
      <c r="G616" s="955" t="s">
        <v>57</v>
      </c>
      <c r="H616" s="955" t="s">
        <v>795</v>
      </c>
      <c r="I616" s="955" t="s">
        <v>794</v>
      </c>
      <c r="J616" s="956" t="s">
        <v>98</v>
      </c>
      <c r="K616" s="957" t="s">
        <v>801</v>
      </c>
      <c r="L616" s="957" t="s">
        <v>12</v>
      </c>
      <c r="M616" s="957" t="s">
        <v>13</v>
      </c>
      <c r="N616" s="957" t="s">
        <v>703</v>
      </c>
      <c r="O616" s="957" t="s">
        <v>40</v>
      </c>
      <c r="P616" s="958">
        <v>0</v>
      </c>
      <c r="Q616" s="958"/>
      <c r="R616" s="958"/>
      <c r="S616" s="959" t="s">
        <v>10</v>
      </c>
      <c r="T616" s="148"/>
      <c r="U616" s="149"/>
      <c r="V616" s="148"/>
      <c r="W616" s="149"/>
      <c r="X616" s="148"/>
      <c r="Y616" s="149"/>
    </row>
    <row r="617" spans="1:25" s="150" customFormat="1" ht="42" hidden="1" customHeight="1">
      <c r="A617" s="1377"/>
      <c r="B617" s="1372"/>
      <c r="C617" s="954" t="s">
        <v>54</v>
      </c>
      <c r="D617" s="955" t="s">
        <v>55</v>
      </c>
      <c r="E617" s="955" t="s">
        <v>56</v>
      </c>
      <c r="F617" s="955" t="s">
        <v>56</v>
      </c>
      <c r="G617" s="955" t="s">
        <v>9</v>
      </c>
      <c r="H617" s="955" t="s">
        <v>63</v>
      </c>
      <c r="I617" s="955" t="s">
        <v>716</v>
      </c>
      <c r="J617" s="956" t="s">
        <v>98</v>
      </c>
      <c r="K617" s="957" t="s">
        <v>801</v>
      </c>
      <c r="L617" s="957" t="s">
        <v>12</v>
      </c>
      <c r="M617" s="957" t="s">
        <v>13</v>
      </c>
      <c r="N617" s="957" t="s">
        <v>704</v>
      </c>
      <c r="O617" s="957" t="s">
        <v>40</v>
      </c>
      <c r="P617" s="958">
        <v>0</v>
      </c>
      <c r="Q617" s="958">
        <v>0</v>
      </c>
      <c r="R617" s="958">
        <v>0</v>
      </c>
      <c r="S617" s="959" t="s">
        <v>10</v>
      </c>
      <c r="T617" s="148"/>
      <c r="U617" s="149"/>
      <c r="V617" s="148"/>
      <c r="W617" s="149"/>
      <c r="X617" s="148"/>
      <c r="Y617" s="149"/>
    </row>
    <row r="618" spans="1:25" s="150" customFormat="1" ht="42" hidden="1" customHeight="1">
      <c r="A618" s="1377"/>
      <c r="B618" s="1372"/>
      <c r="C618" s="954" t="s">
        <v>54</v>
      </c>
      <c r="D618" s="955" t="s">
        <v>55</v>
      </c>
      <c r="E618" s="955" t="s">
        <v>56</v>
      </c>
      <c r="F618" s="955"/>
      <c r="G618" s="955"/>
      <c r="H618" s="955"/>
      <c r="I618" s="955"/>
      <c r="J618" s="956" t="s">
        <v>98</v>
      </c>
      <c r="K618" s="957" t="s">
        <v>801</v>
      </c>
      <c r="L618" s="957" t="s">
        <v>12</v>
      </c>
      <c r="M618" s="957" t="s">
        <v>13</v>
      </c>
      <c r="N618" s="957" t="s">
        <v>1125</v>
      </c>
      <c r="O618" s="957" t="s">
        <v>40</v>
      </c>
      <c r="P618" s="958">
        <v>0</v>
      </c>
      <c r="Q618" s="958"/>
      <c r="R618" s="958"/>
      <c r="S618" s="959" t="s">
        <v>10</v>
      </c>
      <c r="T618" s="148"/>
      <c r="U618" s="149"/>
      <c r="V618" s="148"/>
      <c r="W618" s="149"/>
      <c r="X618" s="148"/>
      <c r="Y618" s="149"/>
    </row>
    <row r="619" spans="1:25" s="150" customFormat="1" ht="42" hidden="1" customHeight="1">
      <c r="A619" s="1377"/>
      <c r="B619" s="1372"/>
      <c r="C619" s="954" t="s">
        <v>54</v>
      </c>
      <c r="D619" s="955" t="s">
        <v>55</v>
      </c>
      <c r="E619" s="955" t="s">
        <v>56</v>
      </c>
      <c r="F619" s="955"/>
      <c r="G619" s="955"/>
      <c r="H619" s="955"/>
      <c r="I619" s="955"/>
      <c r="J619" s="956" t="s">
        <v>98</v>
      </c>
      <c r="K619" s="957" t="s">
        <v>801</v>
      </c>
      <c r="L619" s="957" t="s">
        <v>12</v>
      </c>
      <c r="M619" s="957" t="s">
        <v>13</v>
      </c>
      <c r="N619" s="957" t="s">
        <v>710</v>
      </c>
      <c r="O619" s="957" t="s">
        <v>40</v>
      </c>
      <c r="P619" s="958">
        <v>0</v>
      </c>
      <c r="Q619" s="958"/>
      <c r="R619" s="958"/>
      <c r="S619" s="959" t="s">
        <v>10</v>
      </c>
      <c r="T619" s="148"/>
      <c r="U619" s="149"/>
      <c r="V619" s="148"/>
      <c r="W619" s="149"/>
      <c r="X619" s="148"/>
      <c r="Y619" s="149"/>
    </row>
    <row r="620" spans="1:25" s="150" customFormat="1" ht="42" hidden="1" customHeight="1">
      <c r="A620" s="1377"/>
      <c r="B620" s="1372"/>
      <c r="C620" s="954" t="s">
        <v>54</v>
      </c>
      <c r="D620" s="955" t="s">
        <v>55</v>
      </c>
      <c r="E620" s="955" t="s">
        <v>56</v>
      </c>
      <c r="F620" s="955"/>
      <c r="G620" s="955"/>
      <c r="H620" s="955"/>
      <c r="I620" s="955"/>
      <c r="J620" s="956" t="s">
        <v>98</v>
      </c>
      <c r="K620" s="957" t="s">
        <v>801</v>
      </c>
      <c r="L620" s="957" t="s">
        <v>12</v>
      </c>
      <c r="M620" s="957" t="s">
        <v>13</v>
      </c>
      <c r="N620" s="957" t="s">
        <v>710</v>
      </c>
      <c r="O620" s="957" t="s">
        <v>40</v>
      </c>
      <c r="P620" s="958">
        <v>0</v>
      </c>
      <c r="Q620" s="958"/>
      <c r="R620" s="958"/>
      <c r="S620" s="959" t="s">
        <v>10</v>
      </c>
      <c r="T620" s="148"/>
      <c r="U620" s="149"/>
      <c r="V620" s="148"/>
      <c r="W620" s="149"/>
      <c r="X620" s="148"/>
      <c r="Y620" s="149"/>
    </row>
    <row r="621" spans="1:25" s="150" customFormat="1" ht="42" hidden="1" customHeight="1">
      <c r="A621" s="1377"/>
      <c r="B621" s="1372"/>
      <c r="C621" s="954" t="s">
        <v>54</v>
      </c>
      <c r="D621" s="955" t="s">
        <v>55</v>
      </c>
      <c r="E621" s="955" t="s">
        <v>56</v>
      </c>
      <c r="F621" s="955"/>
      <c r="G621" s="955"/>
      <c r="H621" s="955"/>
      <c r="I621" s="955"/>
      <c r="J621" s="956" t="s">
        <v>98</v>
      </c>
      <c r="K621" s="957" t="s">
        <v>801</v>
      </c>
      <c r="L621" s="957" t="s">
        <v>12</v>
      </c>
      <c r="M621" s="957" t="s">
        <v>13</v>
      </c>
      <c r="N621" s="957" t="s">
        <v>710</v>
      </c>
      <c r="O621" s="957" t="s">
        <v>40</v>
      </c>
      <c r="P621" s="958">
        <v>0</v>
      </c>
      <c r="Q621" s="958"/>
      <c r="R621" s="958"/>
      <c r="S621" s="959" t="s">
        <v>10</v>
      </c>
      <c r="T621" s="148"/>
      <c r="U621" s="149"/>
      <c r="V621" s="148"/>
      <c r="W621" s="149"/>
      <c r="X621" s="148"/>
      <c r="Y621" s="149"/>
    </row>
    <row r="622" spans="1:25" s="150" customFormat="1" ht="42" hidden="1" customHeight="1">
      <c r="A622" s="1377"/>
      <c r="B622" s="1372"/>
      <c r="C622" s="954" t="s">
        <v>54</v>
      </c>
      <c r="D622" s="955" t="s">
        <v>55</v>
      </c>
      <c r="E622" s="955" t="s">
        <v>56</v>
      </c>
      <c r="F622" s="955"/>
      <c r="G622" s="955"/>
      <c r="H622" s="955"/>
      <c r="I622" s="955"/>
      <c r="J622" s="956" t="s">
        <v>98</v>
      </c>
      <c r="K622" s="957" t="s">
        <v>801</v>
      </c>
      <c r="L622" s="957" t="s">
        <v>12</v>
      </c>
      <c r="M622" s="957" t="s">
        <v>13</v>
      </c>
      <c r="N622" s="957" t="s">
        <v>713</v>
      </c>
      <c r="O622" s="957" t="s">
        <v>40</v>
      </c>
      <c r="P622" s="958">
        <v>0</v>
      </c>
      <c r="Q622" s="958"/>
      <c r="R622" s="958"/>
      <c r="S622" s="959" t="s">
        <v>10</v>
      </c>
      <c r="T622" s="148"/>
      <c r="U622" s="149"/>
      <c r="V622" s="148"/>
      <c r="W622" s="149"/>
      <c r="X622" s="148"/>
      <c r="Y622" s="149"/>
    </row>
    <row r="623" spans="1:25" s="150" customFormat="1" ht="48" customHeight="1">
      <c r="A623" s="1000" t="s">
        <v>182</v>
      </c>
      <c r="B623" s="1001">
        <v>2644</v>
      </c>
      <c r="C623" s="1293" t="s">
        <v>10</v>
      </c>
      <c r="D623" s="1294"/>
      <c r="E623" s="1294"/>
      <c r="F623" s="1294"/>
      <c r="G623" s="1294"/>
      <c r="H623" s="1294"/>
      <c r="I623" s="1294"/>
      <c r="J623" s="1295"/>
      <c r="K623" s="1293" t="s">
        <v>10</v>
      </c>
      <c r="L623" s="1294"/>
      <c r="M623" s="1294"/>
      <c r="N623" s="1294"/>
      <c r="O623" s="1295"/>
      <c r="P623" s="1012">
        <f>SUM(P624:P754)</f>
        <v>105650.99</v>
      </c>
      <c r="Q623" s="1012">
        <f>SUM(Q624:Q754)</f>
        <v>53600</v>
      </c>
      <c r="R623" s="1012">
        <f>SUM(R624:R754)</f>
        <v>53600</v>
      </c>
      <c r="S623" s="1013" t="s">
        <v>10</v>
      </c>
      <c r="T623" s="148"/>
      <c r="U623" s="149"/>
      <c r="V623" s="148"/>
      <c r="W623" s="149"/>
      <c r="X623" s="148"/>
      <c r="Y623" s="149"/>
    </row>
    <row r="624" spans="1:25" s="150" customFormat="1" ht="40.5" hidden="1" customHeight="1">
      <c r="A624" s="1370" t="s">
        <v>106</v>
      </c>
      <c r="B624" s="1383"/>
      <c r="C624" s="954" t="s">
        <v>54</v>
      </c>
      <c r="D624" s="955" t="s">
        <v>55</v>
      </c>
      <c r="E624" s="955" t="s">
        <v>56</v>
      </c>
      <c r="F624" s="955" t="s">
        <v>56</v>
      </c>
      <c r="G624" s="955" t="s">
        <v>57</v>
      </c>
      <c r="H624" s="955" t="s">
        <v>56</v>
      </c>
      <c r="I624" s="955" t="s">
        <v>64</v>
      </c>
      <c r="J624" s="956" t="s">
        <v>98</v>
      </c>
      <c r="K624" s="957" t="s">
        <v>107</v>
      </c>
      <c r="L624" s="957" t="s">
        <v>12</v>
      </c>
      <c r="M624" s="957" t="s">
        <v>13</v>
      </c>
      <c r="N624" s="957" t="s">
        <v>10</v>
      </c>
      <c r="O624" s="957" t="s">
        <v>14</v>
      </c>
      <c r="P624" s="958">
        <v>0</v>
      </c>
      <c r="Q624" s="958"/>
      <c r="R624" s="958"/>
      <c r="S624" s="959" t="s">
        <v>10</v>
      </c>
      <c r="T624" s="148"/>
      <c r="U624" s="149"/>
      <c r="V624" s="148"/>
      <c r="W624" s="149"/>
      <c r="X624" s="148"/>
      <c r="Y624" s="149"/>
    </row>
    <row r="625" spans="1:25" s="150" customFormat="1" ht="40.5" hidden="1" customHeight="1">
      <c r="A625" s="1370"/>
      <c r="B625" s="1383"/>
      <c r="C625" s="954" t="s">
        <v>54</v>
      </c>
      <c r="D625" s="955" t="s">
        <v>55</v>
      </c>
      <c r="E625" s="955" t="s">
        <v>56</v>
      </c>
      <c r="F625" s="955" t="s">
        <v>56</v>
      </c>
      <c r="G625" s="955" t="s">
        <v>57</v>
      </c>
      <c r="H625" s="955" t="s">
        <v>56</v>
      </c>
      <c r="I625" s="955" t="s">
        <v>64</v>
      </c>
      <c r="J625" s="956" t="s">
        <v>98</v>
      </c>
      <c r="K625" s="957" t="s">
        <v>107</v>
      </c>
      <c r="L625" s="957" t="s">
        <v>52</v>
      </c>
      <c r="M625" s="957" t="s">
        <v>13</v>
      </c>
      <c r="N625" s="957" t="s">
        <v>10</v>
      </c>
      <c r="O625" s="957" t="s">
        <v>14</v>
      </c>
      <c r="P625" s="958">
        <v>0</v>
      </c>
      <c r="Q625" s="958"/>
      <c r="R625" s="958"/>
      <c r="S625" s="959" t="s">
        <v>10</v>
      </c>
      <c r="T625" s="148"/>
      <c r="U625" s="149"/>
      <c r="V625" s="148"/>
      <c r="W625" s="149"/>
      <c r="X625" s="148"/>
      <c r="Y625" s="149"/>
    </row>
    <row r="626" spans="1:25" s="150" customFormat="1" ht="40.5" hidden="1" customHeight="1">
      <c r="A626" s="1370"/>
      <c r="B626" s="1383"/>
      <c r="C626" s="954" t="s">
        <v>54</v>
      </c>
      <c r="D626" s="955" t="s">
        <v>55</v>
      </c>
      <c r="E626" s="955" t="s">
        <v>56</v>
      </c>
      <c r="F626" s="955" t="s">
        <v>56</v>
      </c>
      <c r="G626" s="955" t="s">
        <v>57</v>
      </c>
      <c r="H626" s="955" t="s">
        <v>56</v>
      </c>
      <c r="I626" s="955" t="s">
        <v>64</v>
      </c>
      <c r="J626" s="956" t="s">
        <v>98</v>
      </c>
      <c r="K626" s="957" t="s">
        <v>107</v>
      </c>
      <c r="L626" s="957" t="s">
        <v>12</v>
      </c>
      <c r="M626" s="957" t="s">
        <v>13</v>
      </c>
      <c r="N626" s="957" t="s">
        <v>10</v>
      </c>
      <c r="O626" s="957" t="s">
        <v>654</v>
      </c>
      <c r="P626" s="958">
        <v>0</v>
      </c>
      <c r="Q626" s="958"/>
      <c r="R626" s="958"/>
      <c r="S626" s="959" t="s">
        <v>10</v>
      </c>
      <c r="T626" s="148"/>
      <c r="U626" s="149"/>
      <c r="V626" s="148"/>
      <c r="W626" s="149"/>
      <c r="X626" s="148"/>
      <c r="Y626" s="149"/>
    </row>
    <row r="627" spans="1:25" s="150" customFormat="1" ht="40.5" hidden="1" customHeight="1">
      <c r="A627" s="1370"/>
      <c r="B627" s="1383"/>
      <c r="C627" s="954" t="s">
        <v>54</v>
      </c>
      <c r="D627" s="955" t="s">
        <v>55</v>
      </c>
      <c r="E627" s="955" t="s">
        <v>56</v>
      </c>
      <c r="F627" s="955" t="s">
        <v>56</v>
      </c>
      <c r="G627" s="955" t="s">
        <v>57</v>
      </c>
      <c r="H627" s="955" t="s">
        <v>56</v>
      </c>
      <c r="I627" s="955" t="s">
        <v>64</v>
      </c>
      <c r="J627" s="956" t="s">
        <v>98</v>
      </c>
      <c r="K627" s="957" t="s">
        <v>107</v>
      </c>
      <c r="L627" s="957" t="s">
        <v>52</v>
      </c>
      <c r="M627" s="957" t="s">
        <v>13</v>
      </c>
      <c r="N627" s="957" t="s">
        <v>10</v>
      </c>
      <c r="O627" s="957" t="s">
        <v>654</v>
      </c>
      <c r="P627" s="958">
        <v>0</v>
      </c>
      <c r="Q627" s="958"/>
      <c r="R627" s="958"/>
      <c r="S627" s="959" t="s">
        <v>10</v>
      </c>
      <c r="T627" s="148"/>
      <c r="U627" s="149"/>
      <c r="V627" s="148"/>
      <c r="W627" s="149"/>
      <c r="X627" s="148"/>
      <c r="Y627" s="149"/>
    </row>
    <row r="628" spans="1:25" s="150" customFormat="1" ht="40.5" hidden="1" customHeight="1">
      <c r="A628" s="1370"/>
      <c r="B628" s="1383"/>
      <c r="C628" s="954" t="s">
        <v>54</v>
      </c>
      <c r="D628" s="955" t="s">
        <v>55</v>
      </c>
      <c r="E628" s="955" t="s">
        <v>56</v>
      </c>
      <c r="F628" s="955" t="s">
        <v>56</v>
      </c>
      <c r="G628" s="955" t="s">
        <v>57</v>
      </c>
      <c r="H628" s="955" t="s">
        <v>56</v>
      </c>
      <c r="I628" s="955" t="s">
        <v>64</v>
      </c>
      <c r="J628" s="956" t="s">
        <v>98</v>
      </c>
      <c r="K628" s="957" t="s">
        <v>107</v>
      </c>
      <c r="L628" s="957" t="s">
        <v>12</v>
      </c>
      <c r="M628" s="957" t="s">
        <v>13</v>
      </c>
      <c r="N628" s="957" t="s">
        <v>34</v>
      </c>
      <c r="O628" s="957" t="s">
        <v>25</v>
      </c>
      <c r="P628" s="958">
        <f>'341 (2022)Р-Н'!D20</f>
        <v>0</v>
      </c>
      <c r="Q628" s="958"/>
      <c r="R628" s="958"/>
      <c r="S628" s="959" t="s">
        <v>10</v>
      </c>
      <c r="T628" s="148"/>
      <c r="U628" s="149"/>
      <c r="V628" s="148"/>
      <c r="W628" s="149"/>
      <c r="X628" s="148"/>
      <c r="Y628" s="149"/>
    </row>
    <row r="629" spans="1:25" s="150" customFormat="1" ht="40.5" hidden="1" customHeight="1">
      <c r="A629" s="1370"/>
      <c r="B629" s="1383"/>
      <c r="C629" s="954" t="s">
        <v>54</v>
      </c>
      <c r="D629" s="955" t="s">
        <v>55</v>
      </c>
      <c r="E629" s="955" t="s">
        <v>56</v>
      </c>
      <c r="F629" s="955" t="s">
        <v>56</v>
      </c>
      <c r="G629" s="955" t="s">
        <v>57</v>
      </c>
      <c r="H629" s="955" t="s">
        <v>56</v>
      </c>
      <c r="I629" s="955" t="s">
        <v>64</v>
      </c>
      <c r="J629" s="956" t="s">
        <v>98</v>
      </c>
      <c r="K629" s="957" t="s">
        <v>107</v>
      </c>
      <c r="L629" s="957" t="s">
        <v>52</v>
      </c>
      <c r="M629" s="957" t="s">
        <v>13</v>
      </c>
      <c r="N629" s="957" t="s">
        <v>10</v>
      </c>
      <c r="O629" s="957" t="s">
        <v>25</v>
      </c>
      <c r="P629" s="958">
        <f>'341 (2022)Р-Н'!D28+'341 (2022)Р-Н'!D36</f>
        <v>0</v>
      </c>
      <c r="Q629" s="958"/>
      <c r="R629" s="958"/>
      <c r="S629" s="959" t="s">
        <v>10</v>
      </c>
      <c r="T629" s="148"/>
      <c r="U629" s="149"/>
      <c r="V629" s="148"/>
      <c r="W629" s="149"/>
      <c r="X629" s="148"/>
      <c r="Y629" s="149"/>
    </row>
    <row r="630" spans="1:25" s="150" customFormat="1" ht="40.5" hidden="1" customHeight="1">
      <c r="A630" s="1370"/>
      <c r="B630" s="1383"/>
      <c r="C630" s="954" t="s">
        <v>54</v>
      </c>
      <c r="D630" s="955" t="s">
        <v>55</v>
      </c>
      <c r="E630" s="955" t="s">
        <v>56</v>
      </c>
      <c r="F630" s="955" t="s">
        <v>56</v>
      </c>
      <c r="G630" s="955" t="s">
        <v>57</v>
      </c>
      <c r="H630" s="955" t="s">
        <v>56</v>
      </c>
      <c r="I630" s="955" t="s">
        <v>58</v>
      </c>
      <c r="J630" s="956" t="s">
        <v>98</v>
      </c>
      <c r="K630" s="957" t="s">
        <v>107</v>
      </c>
      <c r="L630" s="957" t="s">
        <v>12</v>
      </c>
      <c r="M630" s="957" t="s">
        <v>13</v>
      </c>
      <c r="N630" s="957" t="s">
        <v>20</v>
      </c>
      <c r="O630" s="957" t="s">
        <v>21</v>
      </c>
      <c r="P630" s="958">
        <f>'341 (2022)КРАЙ'!D20</f>
        <v>0</v>
      </c>
      <c r="Q630" s="958"/>
      <c r="R630" s="958"/>
      <c r="S630" s="959" t="s">
        <v>10</v>
      </c>
      <c r="T630" s="148"/>
      <c r="U630" s="149"/>
      <c r="V630" s="148"/>
      <c r="W630" s="149"/>
      <c r="X630" s="148"/>
      <c r="Y630" s="149"/>
    </row>
    <row r="631" spans="1:25" s="150" customFormat="1" ht="40.5" hidden="1" customHeight="1">
      <c r="A631" s="1370"/>
      <c r="B631" s="1383"/>
      <c r="C631" s="954" t="s">
        <v>54</v>
      </c>
      <c r="D631" s="955" t="s">
        <v>55</v>
      </c>
      <c r="E631" s="955" t="s">
        <v>56</v>
      </c>
      <c r="F631" s="955" t="s">
        <v>56</v>
      </c>
      <c r="G631" s="955" t="s">
        <v>57</v>
      </c>
      <c r="H631" s="955" t="s">
        <v>56</v>
      </c>
      <c r="I631" s="955" t="s">
        <v>58</v>
      </c>
      <c r="J631" s="956" t="s">
        <v>98</v>
      </c>
      <c r="K631" s="957" t="s">
        <v>107</v>
      </c>
      <c r="L631" s="957" t="s">
        <v>52</v>
      </c>
      <c r="M631" s="957" t="s">
        <v>13</v>
      </c>
      <c r="N631" s="957" t="s">
        <v>10</v>
      </c>
      <c r="O631" s="957" t="s">
        <v>21</v>
      </c>
      <c r="P631" s="958">
        <f>'341 (2022)КРАЙ'!D28</f>
        <v>0</v>
      </c>
      <c r="Q631" s="958"/>
      <c r="R631" s="958"/>
      <c r="S631" s="959" t="s">
        <v>10</v>
      </c>
      <c r="T631" s="148"/>
      <c r="U631" s="149"/>
      <c r="V631" s="148"/>
      <c r="W631" s="149"/>
      <c r="X631" s="148"/>
      <c r="Y631" s="149"/>
    </row>
    <row r="632" spans="1:25" s="150" customFormat="1" ht="40.5" hidden="1" customHeight="1">
      <c r="A632" s="1370"/>
      <c r="B632" s="1383"/>
      <c r="C632" s="954" t="s">
        <v>54</v>
      </c>
      <c r="D632" s="955" t="s">
        <v>55</v>
      </c>
      <c r="E632" s="955" t="s">
        <v>56</v>
      </c>
      <c r="F632" s="955" t="s">
        <v>56</v>
      </c>
      <c r="G632" s="955" t="s">
        <v>57</v>
      </c>
      <c r="H632" s="955" t="s">
        <v>56</v>
      </c>
      <c r="I632" s="955" t="s">
        <v>793</v>
      </c>
      <c r="J632" s="956" t="s">
        <v>98</v>
      </c>
      <c r="K632" s="957" t="s">
        <v>107</v>
      </c>
      <c r="L632" s="957" t="s">
        <v>12</v>
      </c>
      <c r="M632" s="957" t="s">
        <v>13</v>
      </c>
      <c r="N632" s="957" t="s">
        <v>42</v>
      </c>
      <c r="O632" s="957" t="s">
        <v>40</v>
      </c>
      <c r="P632" s="958">
        <v>0</v>
      </c>
      <c r="Q632" s="958"/>
      <c r="R632" s="958"/>
      <c r="S632" s="959" t="s">
        <v>10</v>
      </c>
      <c r="T632" s="148"/>
      <c r="U632" s="149"/>
      <c r="V632" s="148"/>
      <c r="W632" s="149"/>
      <c r="X632" s="148"/>
      <c r="Y632" s="149"/>
    </row>
    <row r="633" spans="1:25" s="150" customFormat="1" ht="40.5" hidden="1" customHeight="1">
      <c r="A633" s="1370"/>
      <c r="B633" s="1383"/>
      <c r="C633" s="954" t="s">
        <v>54</v>
      </c>
      <c r="D633" s="955" t="s">
        <v>55</v>
      </c>
      <c r="E633" s="955" t="s">
        <v>56</v>
      </c>
      <c r="F633" s="955"/>
      <c r="G633" s="955"/>
      <c r="H633" s="955"/>
      <c r="I633" s="955"/>
      <c r="J633" s="956" t="s">
        <v>98</v>
      </c>
      <c r="K633" s="957" t="s">
        <v>107</v>
      </c>
      <c r="L633" s="957" t="s">
        <v>12</v>
      </c>
      <c r="M633" s="957" t="s">
        <v>13</v>
      </c>
      <c r="N633" s="957" t="s">
        <v>1215</v>
      </c>
      <c r="O633" s="957" t="s">
        <v>43</v>
      </c>
      <c r="P633" s="958">
        <v>0</v>
      </c>
      <c r="Q633" s="958"/>
      <c r="R633" s="958"/>
      <c r="S633" s="959" t="s">
        <v>10</v>
      </c>
      <c r="T633" s="148"/>
      <c r="U633" s="149"/>
      <c r="V633" s="148"/>
      <c r="W633" s="149"/>
      <c r="X633" s="148"/>
      <c r="Y633" s="149"/>
    </row>
    <row r="634" spans="1:25" s="150" customFormat="1" ht="40.5" hidden="1" customHeight="1">
      <c r="A634" s="1370"/>
      <c r="B634" s="1383"/>
      <c r="C634" s="954" t="s">
        <v>54</v>
      </c>
      <c r="D634" s="955" t="s">
        <v>55</v>
      </c>
      <c r="E634" s="955" t="s">
        <v>56</v>
      </c>
      <c r="F634" s="955"/>
      <c r="G634" s="955"/>
      <c r="H634" s="955"/>
      <c r="I634" s="955"/>
      <c r="J634" s="956" t="s">
        <v>98</v>
      </c>
      <c r="K634" s="957" t="s">
        <v>107</v>
      </c>
      <c r="L634" s="957" t="s">
        <v>12</v>
      </c>
      <c r="M634" s="957" t="s">
        <v>13</v>
      </c>
      <c r="N634" s="957" t="s">
        <v>622</v>
      </c>
      <c r="O634" s="957" t="s">
        <v>43</v>
      </c>
      <c r="P634" s="958">
        <v>0</v>
      </c>
      <c r="Q634" s="958"/>
      <c r="R634" s="958"/>
      <c r="S634" s="959" t="s">
        <v>10</v>
      </c>
      <c r="T634" s="148"/>
      <c r="U634" s="149"/>
      <c r="V634" s="148"/>
      <c r="W634" s="149"/>
      <c r="X634" s="148"/>
      <c r="Y634" s="149"/>
    </row>
    <row r="635" spans="1:25" s="150" customFormat="1" ht="40.5" hidden="1" customHeight="1">
      <c r="A635" s="1370"/>
      <c r="B635" s="1383"/>
      <c r="C635" s="954" t="s">
        <v>54</v>
      </c>
      <c r="D635" s="955" t="s">
        <v>55</v>
      </c>
      <c r="E635" s="955" t="s">
        <v>56</v>
      </c>
      <c r="F635" s="955"/>
      <c r="G635" s="955"/>
      <c r="H635" s="955"/>
      <c r="I635" s="955"/>
      <c r="J635" s="956" t="s">
        <v>98</v>
      </c>
      <c r="K635" s="957" t="s">
        <v>107</v>
      </c>
      <c r="L635" s="957" t="s">
        <v>12</v>
      </c>
      <c r="M635" s="957" t="s">
        <v>13</v>
      </c>
      <c r="N635" s="957" t="s">
        <v>622</v>
      </c>
      <c r="O635" s="957" t="s">
        <v>43</v>
      </c>
      <c r="P635" s="958">
        <v>0</v>
      </c>
      <c r="Q635" s="958"/>
      <c r="R635" s="958"/>
      <c r="S635" s="959" t="s">
        <v>10</v>
      </c>
      <c r="T635" s="148"/>
      <c r="U635" s="149"/>
      <c r="V635" s="148"/>
      <c r="W635" s="149"/>
      <c r="X635" s="148"/>
      <c r="Y635" s="149"/>
    </row>
    <row r="636" spans="1:25" s="150" customFormat="1" ht="40.5" hidden="1" customHeight="1">
      <c r="A636" s="1370"/>
      <c r="B636" s="1383"/>
      <c r="C636" s="954" t="s">
        <v>54</v>
      </c>
      <c r="D636" s="955" t="s">
        <v>55</v>
      </c>
      <c r="E636" s="955" t="s">
        <v>56</v>
      </c>
      <c r="F636" s="955"/>
      <c r="G636" s="955"/>
      <c r="H636" s="955"/>
      <c r="I636" s="955"/>
      <c r="J636" s="956" t="s">
        <v>98</v>
      </c>
      <c r="K636" s="957" t="s">
        <v>107</v>
      </c>
      <c r="L636" s="957" t="s">
        <v>12</v>
      </c>
      <c r="M636" s="957" t="s">
        <v>13</v>
      </c>
      <c r="N636" s="957" t="s">
        <v>622</v>
      </c>
      <c r="O636" s="957" t="s">
        <v>43</v>
      </c>
      <c r="P636" s="958">
        <v>0</v>
      </c>
      <c r="Q636" s="958"/>
      <c r="R636" s="958"/>
      <c r="S636" s="959" t="s">
        <v>10</v>
      </c>
      <c r="T636" s="148"/>
      <c r="U636" s="149"/>
      <c r="V636" s="148"/>
      <c r="W636" s="149"/>
      <c r="X636" s="148"/>
      <c r="Y636" s="149"/>
    </row>
    <row r="637" spans="1:25" s="150" customFormat="1" ht="40.5" hidden="1" customHeight="1">
      <c r="A637" s="1370"/>
      <c r="B637" s="1383"/>
      <c r="C637" s="954" t="s">
        <v>54</v>
      </c>
      <c r="D637" s="955" t="s">
        <v>55</v>
      </c>
      <c r="E637" s="955" t="s">
        <v>56</v>
      </c>
      <c r="F637" s="955"/>
      <c r="G637" s="955"/>
      <c r="H637" s="955"/>
      <c r="I637" s="955"/>
      <c r="J637" s="956" t="s">
        <v>98</v>
      </c>
      <c r="K637" s="957" t="s">
        <v>107</v>
      </c>
      <c r="L637" s="957" t="s">
        <v>12</v>
      </c>
      <c r="M637" s="957" t="s">
        <v>13</v>
      </c>
      <c r="N637" s="957" t="s">
        <v>622</v>
      </c>
      <c r="O637" s="957" t="s">
        <v>43</v>
      </c>
      <c r="P637" s="958">
        <v>0</v>
      </c>
      <c r="Q637" s="958"/>
      <c r="R637" s="958"/>
      <c r="S637" s="959" t="s">
        <v>10</v>
      </c>
      <c r="T637" s="148"/>
      <c r="U637" s="149"/>
      <c r="V637" s="148"/>
      <c r="W637" s="149"/>
      <c r="X637" s="148"/>
      <c r="Y637" s="149"/>
    </row>
    <row r="638" spans="1:25" s="150" customFormat="1" ht="40.5" hidden="1" customHeight="1">
      <c r="A638" s="1370"/>
      <c r="B638" s="1383"/>
      <c r="C638" s="954" t="s">
        <v>54</v>
      </c>
      <c r="D638" s="955" t="s">
        <v>55</v>
      </c>
      <c r="E638" s="955" t="s">
        <v>56</v>
      </c>
      <c r="F638" s="955"/>
      <c r="G638" s="955"/>
      <c r="H638" s="955"/>
      <c r="I638" s="955"/>
      <c r="J638" s="956" t="s">
        <v>98</v>
      </c>
      <c r="K638" s="957" t="s">
        <v>107</v>
      </c>
      <c r="L638" s="957" t="s">
        <v>12</v>
      </c>
      <c r="M638" s="957" t="s">
        <v>13</v>
      </c>
      <c r="N638" s="957" t="s">
        <v>1125</v>
      </c>
      <c r="O638" s="957" t="s">
        <v>40</v>
      </c>
      <c r="P638" s="958">
        <v>0</v>
      </c>
      <c r="Q638" s="958"/>
      <c r="R638" s="958"/>
      <c r="S638" s="959" t="s">
        <v>10</v>
      </c>
      <c r="T638" s="148"/>
      <c r="U638" s="149"/>
      <c r="V638" s="148"/>
      <c r="W638" s="149"/>
      <c r="X638" s="148"/>
      <c r="Y638" s="149"/>
    </row>
    <row r="639" spans="1:25" s="150" customFormat="1" ht="40.5" hidden="1" customHeight="1">
      <c r="A639" s="1370"/>
      <c r="B639" s="1383"/>
      <c r="C639" s="954" t="s">
        <v>54</v>
      </c>
      <c r="D639" s="955" t="s">
        <v>55</v>
      </c>
      <c r="E639" s="955" t="s">
        <v>56</v>
      </c>
      <c r="F639" s="955"/>
      <c r="G639" s="955"/>
      <c r="H639" s="955"/>
      <c r="I639" s="955"/>
      <c r="J639" s="956" t="s">
        <v>98</v>
      </c>
      <c r="K639" s="957" t="s">
        <v>107</v>
      </c>
      <c r="L639" s="957" t="s">
        <v>12</v>
      </c>
      <c r="M639" s="957" t="s">
        <v>13</v>
      </c>
      <c r="N639" s="957" t="s">
        <v>710</v>
      </c>
      <c r="O639" s="957" t="s">
        <v>40</v>
      </c>
      <c r="P639" s="958">
        <v>0</v>
      </c>
      <c r="Q639" s="958"/>
      <c r="R639" s="958"/>
      <c r="S639" s="959" t="s">
        <v>10</v>
      </c>
      <c r="T639" s="148"/>
      <c r="U639" s="149"/>
      <c r="V639" s="148"/>
      <c r="W639" s="149"/>
      <c r="X639" s="148"/>
      <c r="Y639" s="149"/>
    </row>
    <row r="640" spans="1:25" s="150" customFormat="1" ht="40.5" hidden="1" customHeight="1">
      <c r="A640" s="1370"/>
      <c r="B640" s="1383"/>
      <c r="C640" s="954" t="s">
        <v>54</v>
      </c>
      <c r="D640" s="955" t="s">
        <v>55</v>
      </c>
      <c r="E640" s="955" t="s">
        <v>56</v>
      </c>
      <c r="F640" s="955"/>
      <c r="G640" s="955"/>
      <c r="H640" s="955"/>
      <c r="I640" s="955"/>
      <c r="J640" s="956" t="s">
        <v>98</v>
      </c>
      <c r="K640" s="957" t="s">
        <v>107</v>
      </c>
      <c r="L640" s="957" t="s">
        <v>12</v>
      </c>
      <c r="M640" s="957" t="s">
        <v>13</v>
      </c>
      <c r="N640" s="957" t="s">
        <v>710</v>
      </c>
      <c r="O640" s="957" t="s">
        <v>40</v>
      </c>
      <c r="P640" s="958">
        <v>0</v>
      </c>
      <c r="Q640" s="958"/>
      <c r="R640" s="958"/>
      <c r="S640" s="959" t="s">
        <v>10</v>
      </c>
      <c r="T640" s="148"/>
      <c r="U640" s="149"/>
      <c r="V640" s="148"/>
      <c r="W640" s="149"/>
      <c r="X640" s="148"/>
      <c r="Y640" s="149"/>
    </row>
    <row r="641" spans="1:25" s="150" customFormat="1" ht="40.5" hidden="1" customHeight="1">
      <c r="A641" s="1370"/>
      <c r="B641" s="1383"/>
      <c r="C641" s="954" t="s">
        <v>54</v>
      </c>
      <c r="D641" s="955" t="s">
        <v>55</v>
      </c>
      <c r="E641" s="955" t="s">
        <v>56</v>
      </c>
      <c r="F641" s="955"/>
      <c r="G641" s="955"/>
      <c r="H641" s="955"/>
      <c r="I641" s="955"/>
      <c r="J641" s="956" t="s">
        <v>98</v>
      </c>
      <c r="K641" s="957" t="s">
        <v>107</v>
      </c>
      <c r="L641" s="957" t="s">
        <v>12</v>
      </c>
      <c r="M641" s="957" t="s">
        <v>13</v>
      </c>
      <c r="N641" s="957" t="s">
        <v>710</v>
      </c>
      <c r="O641" s="957" t="s">
        <v>40</v>
      </c>
      <c r="P641" s="958">
        <v>0</v>
      </c>
      <c r="Q641" s="958"/>
      <c r="R641" s="958"/>
      <c r="S641" s="959" t="s">
        <v>10</v>
      </c>
      <c r="T641" s="148"/>
      <c r="U641" s="149"/>
      <c r="V641" s="148"/>
      <c r="W641" s="149"/>
      <c r="X641" s="148"/>
      <c r="Y641" s="149"/>
    </row>
    <row r="642" spans="1:25" s="150" customFormat="1" ht="40.5" hidden="1" customHeight="1">
      <c r="A642" s="1370"/>
      <c r="B642" s="1383"/>
      <c r="C642" s="954" t="s">
        <v>54</v>
      </c>
      <c r="D642" s="955" t="s">
        <v>55</v>
      </c>
      <c r="E642" s="955" t="s">
        <v>56</v>
      </c>
      <c r="F642" s="955"/>
      <c r="G642" s="955"/>
      <c r="H642" s="955"/>
      <c r="I642" s="955"/>
      <c r="J642" s="956" t="s">
        <v>98</v>
      </c>
      <c r="K642" s="957" t="s">
        <v>107</v>
      </c>
      <c r="L642" s="957" t="s">
        <v>12</v>
      </c>
      <c r="M642" s="957" t="s">
        <v>13</v>
      </c>
      <c r="N642" s="957" t="s">
        <v>713</v>
      </c>
      <c r="O642" s="957" t="s">
        <v>40</v>
      </c>
      <c r="P642" s="958">
        <v>0</v>
      </c>
      <c r="Q642" s="958"/>
      <c r="R642" s="958"/>
      <c r="S642" s="959" t="s">
        <v>10</v>
      </c>
      <c r="T642" s="148"/>
      <c r="U642" s="149"/>
      <c r="V642" s="148"/>
      <c r="W642" s="149"/>
      <c r="X642" s="148"/>
      <c r="Y642" s="149"/>
    </row>
    <row r="643" spans="1:25" s="150" customFormat="1" ht="40.5" hidden="1" customHeight="1">
      <c r="A643" s="1370"/>
      <c r="B643" s="1383"/>
      <c r="C643" s="954" t="s">
        <v>54</v>
      </c>
      <c r="D643" s="955" t="s">
        <v>55</v>
      </c>
      <c r="E643" s="955" t="s">
        <v>56</v>
      </c>
      <c r="F643" s="955"/>
      <c r="G643" s="955"/>
      <c r="H643" s="955"/>
      <c r="I643" s="955"/>
      <c r="J643" s="956" t="s">
        <v>98</v>
      </c>
      <c r="K643" s="957" t="s">
        <v>107</v>
      </c>
      <c r="L643" s="957" t="s">
        <v>12</v>
      </c>
      <c r="M643" s="957" t="s">
        <v>13</v>
      </c>
      <c r="N643" s="957" t="s">
        <v>713</v>
      </c>
      <c r="O643" s="957" t="s">
        <v>40</v>
      </c>
      <c r="P643" s="958">
        <v>0</v>
      </c>
      <c r="Q643" s="958"/>
      <c r="R643" s="958"/>
      <c r="S643" s="959" t="s">
        <v>10</v>
      </c>
      <c r="T643" s="148"/>
      <c r="U643" s="149"/>
      <c r="V643" s="148"/>
      <c r="W643" s="149"/>
      <c r="X643" s="148"/>
      <c r="Y643" s="149"/>
    </row>
    <row r="644" spans="1:25" s="150" customFormat="1" ht="40.5" hidden="1" customHeight="1">
      <c r="A644" s="1376" t="s">
        <v>126</v>
      </c>
      <c r="B644" s="1371"/>
      <c r="C644" s="954" t="s">
        <v>54</v>
      </c>
      <c r="D644" s="955" t="s">
        <v>55</v>
      </c>
      <c r="E644" s="955" t="s">
        <v>56</v>
      </c>
      <c r="F644" s="1011" t="s">
        <v>56</v>
      </c>
      <c r="G644" s="1011" t="s">
        <v>57</v>
      </c>
      <c r="H644" s="1011" t="s">
        <v>56</v>
      </c>
      <c r="I644" s="955" t="s">
        <v>64</v>
      </c>
      <c r="J644" s="956" t="s">
        <v>98</v>
      </c>
      <c r="K644" s="957" t="s">
        <v>127</v>
      </c>
      <c r="L644" s="957" t="s">
        <v>12</v>
      </c>
      <c r="M644" s="957" t="s">
        <v>13</v>
      </c>
      <c r="N644" s="957" t="s">
        <v>10</v>
      </c>
      <c r="O644" s="957" t="s">
        <v>14</v>
      </c>
      <c r="P644" s="958">
        <v>0</v>
      </c>
      <c r="Q644" s="958"/>
      <c r="R644" s="958"/>
      <c r="S644" s="959" t="s">
        <v>10</v>
      </c>
      <c r="T644" s="148"/>
      <c r="U644" s="149"/>
      <c r="V644" s="148"/>
      <c r="W644" s="149"/>
      <c r="X644" s="148"/>
      <c r="Y644" s="149"/>
    </row>
    <row r="645" spans="1:25" s="150" customFormat="1" ht="40.5" hidden="1" customHeight="1">
      <c r="A645" s="1377"/>
      <c r="B645" s="1372"/>
      <c r="C645" s="954" t="s">
        <v>54</v>
      </c>
      <c r="D645" s="955" t="s">
        <v>55</v>
      </c>
      <c r="E645" s="955" t="s">
        <v>56</v>
      </c>
      <c r="F645" s="1011" t="s">
        <v>56</v>
      </c>
      <c r="G645" s="1011" t="s">
        <v>57</v>
      </c>
      <c r="H645" s="1011" t="s">
        <v>56</v>
      </c>
      <c r="I645" s="955" t="s">
        <v>64</v>
      </c>
      <c r="J645" s="956" t="s">
        <v>98</v>
      </c>
      <c r="K645" s="957" t="s">
        <v>127</v>
      </c>
      <c r="L645" s="957" t="s">
        <v>52</v>
      </c>
      <c r="M645" s="957" t="s">
        <v>13</v>
      </c>
      <c r="N645" s="957" t="s">
        <v>10</v>
      </c>
      <c r="O645" s="957" t="s">
        <v>14</v>
      </c>
      <c r="P645" s="958">
        <v>0</v>
      </c>
      <c r="Q645" s="958"/>
      <c r="R645" s="958"/>
      <c r="S645" s="959" t="s">
        <v>10</v>
      </c>
      <c r="T645" s="148"/>
      <c r="U645" s="149"/>
      <c r="V645" s="148"/>
      <c r="W645" s="149"/>
      <c r="X645" s="148"/>
      <c r="Y645" s="149"/>
    </row>
    <row r="646" spans="1:25" s="150" customFormat="1" ht="40.5" hidden="1" customHeight="1">
      <c r="A646" s="1377"/>
      <c r="B646" s="1372"/>
      <c r="C646" s="954" t="s">
        <v>54</v>
      </c>
      <c r="D646" s="955" t="s">
        <v>55</v>
      </c>
      <c r="E646" s="955" t="s">
        <v>56</v>
      </c>
      <c r="F646" s="1011" t="s">
        <v>56</v>
      </c>
      <c r="G646" s="1011" t="s">
        <v>57</v>
      </c>
      <c r="H646" s="1011" t="s">
        <v>56</v>
      </c>
      <c r="I646" s="955" t="s">
        <v>64</v>
      </c>
      <c r="J646" s="956" t="s">
        <v>98</v>
      </c>
      <c r="K646" s="957" t="s">
        <v>127</v>
      </c>
      <c r="L646" s="957" t="s">
        <v>12</v>
      </c>
      <c r="M646" s="957" t="s">
        <v>13</v>
      </c>
      <c r="N646" s="957" t="s">
        <v>34</v>
      </c>
      <c r="O646" s="957" t="s">
        <v>25</v>
      </c>
      <c r="P646" s="958">
        <v>0</v>
      </c>
      <c r="Q646" s="958"/>
      <c r="R646" s="958"/>
      <c r="S646" s="959" t="s">
        <v>10</v>
      </c>
      <c r="T646" s="148"/>
      <c r="U646" s="149"/>
      <c r="V646" s="148"/>
      <c r="W646" s="149"/>
      <c r="X646" s="148"/>
      <c r="Y646" s="149"/>
    </row>
    <row r="647" spans="1:25" s="150" customFormat="1" ht="40.5" hidden="1" customHeight="1">
      <c r="A647" s="1377"/>
      <c r="B647" s="1372"/>
      <c r="C647" s="954" t="s">
        <v>54</v>
      </c>
      <c r="D647" s="955" t="s">
        <v>55</v>
      </c>
      <c r="E647" s="955" t="s">
        <v>56</v>
      </c>
      <c r="F647" s="1011" t="s">
        <v>56</v>
      </c>
      <c r="G647" s="1011" t="s">
        <v>57</v>
      </c>
      <c r="H647" s="1011" t="s">
        <v>56</v>
      </c>
      <c r="I647" s="955" t="s">
        <v>64</v>
      </c>
      <c r="J647" s="956" t="s">
        <v>98</v>
      </c>
      <c r="K647" s="957" t="s">
        <v>127</v>
      </c>
      <c r="L647" s="957" t="s">
        <v>52</v>
      </c>
      <c r="M647" s="957" t="s">
        <v>13</v>
      </c>
      <c r="N647" s="957" t="s">
        <v>10</v>
      </c>
      <c r="O647" s="957" t="s">
        <v>25</v>
      </c>
      <c r="P647" s="958">
        <v>0</v>
      </c>
      <c r="Q647" s="958"/>
      <c r="R647" s="958"/>
      <c r="S647" s="959" t="s">
        <v>10</v>
      </c>
      <c r="T647" s="148"/>
      <c r="U647" s="149"/>
      <c r="V647" s="148"/>
      <c r="W647" s="149"/>
      <c r="X647" s="148"/>
      <c r="Y647" s="149"/>
    </row>
    <row r="648" spans="1:25" s="150" customFormat="1" ht="40.5" hidden="1" customHeight="1">
      <c r="A648" s="1377"/>
      <c r="B648" s="1372"/>
      <c r="C648" s="954" t="s">
        <v>54</v>
      </c>
      <c r="D648" s="955" t="s">
        <v>55</v>
      </c>
      <c r="E648" s="955" t="s">
        <v>56</v>
      </c>
      <c r="F648" s="1011" t="s">
        <v>56</v>
      </c>
      <c r="G648" s="1011" t="s">
        <v>57</v>
      </c>
      <c r="H648" s="1011" t="s">
        <v>56</v>
      </c>
      <c r="I648" s="955" t="s">
        <v>720</v>
      </c>
      <c r="J648" s="956" t="s">
        <v>98</v>
      </c>
      <c r="K648" s="957" t="s">
        <v>127</v>
      </c>
      <c r="L648" s="957" t="s">
        <v>12</v>
      </c>
      <c r="M648" s="957" t="s">
        <v>13</v>
      </c>
      <c r="N648" s="957" t="s">
        <v>692</v>
      </c>
      <c r="O648" s="957" t="s">
        <v>43</v>
      </c>
      <c r="P648" s="958">
        <v>0</v>
      </c>
      <c r="Q648" s="958"/>
      <c r="R648" s="958"/>
      <c r="S648" s="959" t="s">
        <v>10</v>
      </c>
      <c r="T648" s="148"/>
      <c r="U648" s="149"/>
      <c r="V648" s="148"/>
      <c r="W648" s="149"/>
      <c r="X648" s="148"/>
      <c r="Y648" s="149"/>
    </row>
    <row r="649" spans="1:25" s="150" customFormat="1" ht="40.5" hidden="1" customHeight="1">
      <c r="A649" s="1377"/>
      <c r="B649" s="1372"/>
      <c r="C649" s="954" t="s">
        <v>54</v>
      </c>
      <c r="D649" s="955" t="s">
        <v>55</v>
      </c>
      <c r="E649" s="955" t="s">
        <v>56</v>
      </c>
      <c r="F649" s="1011" t="s">
        <v>56</v>
      </c>
      <c r="G649" s="1011" t="s">
        <v>57</v>
      </c>
      <c r="H649" s="1011" t="s">
        <v>56</v>
      </c>
      <c r="I649" s="955" t="s">
        <v>720</v>
      </c>
      <c r="J649" s="956" t="s">
        <v>98</v>
      </c>
      <c r="K649" s="957" t="s">
        <v>127</v>
      </c>
      <c r="L649" s="957" t="s">
        <v>12</v>
      </c>
      <c r="M649" s="957" t="s">
        <v>13</v>
      </c>
      <c r="N649" s="957" t="s">
        <v>693</v>
      </c>
      <c r="O649" s="957" t="s">
        <v>43</v>
      </c>
      <c r="P649" s="958">
        <v>0</v>
      </c>
      <c r="Q649" s="958"/>
      <c r="R649" s="958"/>
      <c r="S649" s="959" t="s">
        <v>10</v>
      </c>
      <c r="T649" s="148"/>
      <c r="U649" s="149"/>
      <c r="V649" s="148"/>
      <c r="W649" s="149"/>
      <c r="X649" s="148"/>
      <c r="Y649" s="149"/>
    </row>
    <row r="650" spans="1:25" s="150" customFormat="1" ht="40.5" hidden="1" customHeight="1">
      <c r="A650" s="1377"/>
      <c r="B650" s="1372"/>
      <c r="C650" s="954" t="s">
        <v>54</v>
      </c>
      <c r="D650" s="955" t="s">
        <v>55</v>
      </c>
      <c r="E650" s="955" t="s">
        <v>55</v>
      </c>
      <c r="F650" s="1011" t="s">
        <v>56</v>
      </c>
      <c r="G650" s="1011" t="s">
        <v>9</v>
      </c>
      <c r="H650" s="1011" t="s">
        <v>56</v>
      </c>
      <c r="I650" s="955" t="s">
        <v>721</v>
      </c>
      <c r="J650" s="956" t="s">
        <v>98</v>
      </c>
      <c r="K650" s="957" t="s">
        <v>127</v>
      </c>
      <c r="L650" s="957" t="s">
        <v>12</v>
      </c>
      <c r="M650" s="957" t="s">
        <v>13</v>
      </c>
      <c r="N650" s="957" t="s">
        <v>694</v>
      </c>
      <c r="O650" s="957" t="s">
        <v>43</v>
      </c>
      <c r="P650" s="958">
        <v>0</v>
      </c>
      <c r="Q650" s="958">
        <v>0</v>
      </c>
      <c r="R650" s="958">
        <v>0</v>
      </c>
      <c r="S650" s="959" t="s">
        <v>10</v>
      </c>
      <c r="T650" s="148"/>
      <c r="U650" s="149"/>
      <c r="V650" s="148"/>
      <c r="W650" s="149"/>
      <c r="X650" s="148"/>
      <c r="Y650" s="149"/>
    </row>
    <row r="651" spans="1:25" s="150" customFormat="1" ht="40.5" hidden="1" customHeight="1">
      <c r="A651" s="1377"/>
      <c r="B651" s="1372"/>
      <c r="C651" s="954" t="s">
        <v>54</v>
      </c>
      <c r="D651" s="955" t="s">
        <v>55</v>
      </c>
      <c r="E651" s="955" t="s">
        <v>56</v>
      </c>
      <c r="F651" s="1011" t="s">
        <v>56</v>
      </c>
      <c r="G651" s="1011" t="s">
        <v>57</v>
      </c>
      <c r="H651" s="1011" t="s">
        <v>56</v>
      </c>
      <c r="I651" s="955" t="s">
        <v>720</v>
      </c>
      <c r="J651" s="956" t="s">
        <v>98</v>
      </c>
      <c r="K651" s="957" t="s">
        <v>127</v>
      </c>
      <c r="L651" s="957" t="s">
        <v>12</v>
      </c>
      <c r="M651" s="957" t="s">
        <v>13</v>
      </c>
      <c r="N651" s="957" t="s">
        <v>800</v>
      </c>
      <c r="O651" s="957" t="s">
        <v>43</v>
      </c>
      <c r="P651" s="958">
        <v>0</v>
      </c>
      <c r="Q651" s="958"/>
      <c r="R651" s="958"/>
      <c r="S651" s="959" t="s">
        <v>10</v>
      </c>
      <c r="T651" s="148"/>
      <c r="U651" s="149"/>
      <c r="V651" s="148"/>
      <c r="W651" s="149"/>
      <c r="X651" s="148"/>
      <c r="Y651" s="149"/>
    </row>
    <row r="652" spans="1:25" s="150" customFormat="1" ht="40.5" hidden="1" customHeight="1">
      <c r="A652" s="1377"/>
      <c r="B652" s="1372"/>
      <c r="C652" s="954" t="s">
        <v>54</v>
      </c>
      <c r="D652" s="955" t="s">
        <v>55</v>
      </c>
      <c r="E652" s="955" t="s">
        <v>56</v>
      </c>
      <c r="F652" s="955" t="s">
        <v>56</v>
      </c>
      <c r="G652" s="955" t="s">
        <v>57</v>
      </c>
      <c r="H652" s="955" t="s">
        <v>56</v>
      </c>
      <c r="I652" s="955" t="s">
        <v>799</v>
      </c>
      <c r="J652" s="956" t="s">
        <v>98</v>
      </c>
      <c r="K652" s="957" t="s">
        <v>127</v>
      </c>
      <c r="L652" s="957" t="s">
        <v>12</v>
      </c>
      <c r="M652" s="957" t="s">
        <v>13</v>
      </c>
      <c r="N652" s="957" t="s">
        <v>699</v>
      </c>
      <c r="O652" s="957" t="s">
        <v>43</v>
      </c>
      <c r="P652" s="958">
        <v>0</v>
      </c>
      <c r="Q652" s="958"/>
      <c r="R652" s="958"/>
      <c r="S652" s="959" t="s">
        <v>10</v>
      </c>
      <c r="T652" s="148"/>
      <c r="U652" s="149"/>
      <c r="V652" s="148"/>
      <c r="W652" s="149"/>
      <c r="X652" s="148"/>
      <c r="Y652" s="149"/>
    </row>
    <row r="653" spans="1:25" s="150" customFormat="1" ht="40.5" hidden="1" customHeight="1">
      <c r="A653" s="1377"/>
      <c r="B653" s="1372"/>
      <c r="C653" s="954" t="s">
        <v>54</v>
      </c>
      <c r="D653" s="955" t="s">
        <v>55</v>
      </c>
      <c r="E653" s="955" t="s">
        <v>56</v>
      </c>
      <c r="F653" s="1011"/>
      <c r="G653" s="1011"/>
      <c r="H653" s="1011"/>
      <c r="I653" s="955"/>
      <c r="J653" s="956" t="s">
        <v>98</v>
      </c>
      <c r="K653" s="957" t="s">
        <v>127</v>
      </c>
      <c r="L653" s="957" t="s">
        <v>12</v>
      </c>
      <c r="M653" s="957" t="s">
        <v>13</v>
      </c>
      <c r="N653" s="957" t="s">
        <v>622</v>
      </c>
      <c r="O653" s="957" t="s">
        <v>43</v>
      </c>
      <c r="P653" s="958">
        <v>0</v>
      </c>
      <c r="Q653" s="958"/>
      <c r="R653" s="958"/>
      <c r="S653" s="959" t="s">
        <v>10</v>
      </c>
      <c r="T653" s="148"/>
      <c r="U653" s="149"/>
      <c r="V653" s="148"/>
      <c r="W653" s="149"/>
      <c r="X653" s="148"/>
      <c r="Y653" s="149"/>
    </row>
    <row r="654" spans="1:25" s="150" customFormat="1" ht="40.5" hidden="1" customHeight="1">
      <c r="A654" s="1377"/>
      <c r="B654" s="1372"/>
      <c r="C654" s="954" t="s">
        <v>54</v>
      </c>
      <c r="D654" s="955" t="s">
        <v>55</v>
      </c>
      <c r="E654" s="955" t="s">
        <v>56</v>
      </c>
      <c r="F654" s="1011"/>
      <c r="G654" s="1011"/>
      <c r="H654" s="1011"/>
      <c r="I654" s="955"/>
      <c r="J654" s="956" t="s">
        <v>98</v>
      </c>
      <c r="K654" s="957" t="s">
        <v>127</v>
      </c>
      <c r="L654" s="957" t="s">
        <v>12</v>
      </c>
      <c r="M654" s="957" t="s">
        <v>13</v>
      </c>
      <c r="N654" s="957" t="s">
        <v>622</v>
      </c>
      <c r="O654" s="957" t="s">
        <v>43</v>
      </c>
      <c r="P654" s="958">
        <v>0</v>
      </c>
      <c r="Q654" s="958"/>
      <c r="R654" s="958"/>
      <c r="S654" s="959" t="s">
        <v>10</v>
      </c>
      <c r="T654" s="148"/>
      <c r="U654" s="149"/>
      <c r="V654" s="148"/>
      <c r="W654" s="149"/>
      <c r="X654" s="148"/>
      <c r="Y654" s="149"/>
    </row>
    <row r="655" spans="1:25" s="150" customFormat="1" ht="40.5" hidden="1" customHeight="1">
      <c r="A655" s="1377"/>
      <c r="B655" s="1372"/>
      <c r="C655" s="954" t="s">
        <v>54</v>
      </c>
      <c r="D655" s="955" t="s">
        <v>55</v>
      </c>
      <c r="E655" s="955" t="s">
        <v>56</v>
      </c>
      <c r="F655" s="1011" t="s">
        <v>56</v>
      </c>
      <c r="G655" s="1011" t="s">
        <v>57</v>
      </c>
      <c r="H655" s="1011" t="s">
        <v>56</v>
      </c>
      <c r="I655" s="955" t="s">
        <v>722</v>
      </c>
      <c r="J655" s="956" t="s">
        <v>98</v>
      </c>
      <c r="K655" s="957" t="s">
        <v>127</v>
      </c>
      <c r="L655" s="957" t="s">
        <v>12</v>
      </c>
      <c r="M655" s="957" t="s">
        <v>13</v>
      </c>
      <c r="N655" s="957" t="s">
        <v>700</v>
      </c>
      <c r="O655" s="957" t="s">
        <v>40</v>
      </c>
      <c r="P655" s="958">
        <v>0</v>
      </c>
      <c r="Q655" s="958"/>
      <c r="R655" s="958"/>
      <c r="S655" s="959" t="s">
        <v>10</v>
      </c>
      <c r="T655" s="148"/>
      <c r="U655" s="149"/>
      <c r="V655" s="148"/>
      <c r="W655" s="149"/>
      <c r="X655" s="148"/>
      <c r="Y655" s="149"/>
    </row>
    <row r="656" spans="1:25" s="150" customFormat="1" ht="40.5" hidden="1" customHeight="1">
      <c r="A656" s="1377"/>
      <c r="B656" s="1372"/>
      <c r="C656" s="954" t="s">
        <v>54</v>
      </c>
      <c r="D656" s="955" t="s">
        <v>55</v>
      </c>
      <c r="E656" s="955" t="s">
        <v>56</v>
      </c>
      <c r="F656" s="955" t="s">
        <v>56</v>
      </c>
      <c r="G656" s="955" t="s">
        <v>57</v>
      </c>
      <c r="H656" s="955" t="s">
        <v>56</v>
      </c>
      <c r="I656" s="955" t="s">
        <v>799</v>
      </c>
      <c r="J656" s="956" t="s">
        <v>98</v>
      </c>
      <c r="K656" s="957" t="s">
        <v>127</v>
      </c>
      <c r="L656" s="957" t="s">
        <v>12</v>
      </c>
      <c r="M656" s="957" t="s">
        <v>13</v>
      </c>
      <c r="N656" s="957" t="s">
        <v>707</v>
      </c>
      <c r="O656" s="957" t="s">
        <v>702</v>
      </c>
      <c r="P656" s="958">
        <v>0</v>
      </c>
      <c r="Q656" s="958"/>
      <c r="R656" s="958"/>
      <c r="S656" s="959" t="s">
        <v>10</v>
      </c>
      <c r="T656" s="148"/>
      <c r="U656" s="149"/>
      <c r="V656" s="148"/>
      <c r="W656" s="149"/>
      <c r="X656" s="148"/>
      <c r="Y656" s="149"/>
    </row>
    <row r="657" spans="1:25" s="150" customFormat="1" ht="40.5" hidden="1" customHeight="1">
      <c r="A657" s="1377"/>
      <c r="B657" s="1372"/>
      <c r="C657" s="954" t="s">
        <v>54</v>
      </c>
      <c r="D657" s="955" t="s">
        <v>55</v>
      </c>
      <c r="E657" s="955" t="s">
        <v>56</v>
      </c>
      <c r="F657" s="955" t="s">
        <v>56</v>
      </c>
      <c r="G657" s="955" t="s">
        <v>57</v>
      </c>
      <c r="H657" s="955" t="s">
        <v>56</v>
      </c>
      <c r="I657" s="955" t="s">
        <v>799</v>
      </c>
      <c r="J657" s="956" t="s">
        <v>98</v>
      </c>
      <c r="K657" s="957" t="s">
        <v>127</v>
      </c>
      <c r="L657" s="957" t="s">
        <v>12</v>
      </c>
      <c r="M657" s="957" t="s">
        <v>13</v>
      </c>
      <c r="N657" s="957" t="s">
        <v>707</v>
      </c>
      <c r="O657" s="957" t="s">
        <v>40</v>
      </c>
      <c r="P657" s="958">
        <v>0</v>
      </c>
      <c r="Q657" s="958"/>
      <c r="R657" s="958"/>
      <c r="S657" s="959" t="s">
        <v>10</v>
      </c>
      <c r="T657" s="148"/>
      <c r="U657" s="149"/>
      <c r="V657" s="148"/>
      <c r="W657" s="149"/>
      <c r="X657" s="148"/>
      <c r="Y657" s="149"/>
    </row>
    <row r="658" spans="1:25" s="150" customFormat="1" ht="40.5" hidden="1" customHeight="1">
      <c r="A658" s="1377"/>
      <c r="B658" s="1372"/>
      <c r="C658" s="954" t="s">
        <v>54</v>
      </c>
      <c r="D658" s="955" t="s">
        <v>55</v>
      </c>
      <c r="E658" s="955" t="s">
        <v>56</v>
      </c>
      <c r="F658" s="1011"/>
      <c r="G658" s="1011"/>
      <c r="H658" s="1011"/>
      <c r="I658" s="955"/>
      <c r="J658" s="956" t="s">
        <v>98</v>
      </c>
      <c r="K658" s="957" t="s">
        <v>127</v>
      </c>
      <c r="L658" s="957" t="s">
        <v>12</v>
      </c>
      <c r="M658" s="957" t="s">
        <v>13</v>
      </c>
      <c r="N658" s="957" t="s">
        <v>710</v>
      </c>
      <c r="O658" s="957" t="s">
        <v>40</v>
      </c>
      <c r="P658" s="958">
        <v>0</v>
      </c>
      <c r="Q658" s="958"/>
      <c r="R658" s="958"/>
      <c r="S658" s="959" t="s">
        <v>10</v>
      </c>
      <c r="T658" s="148"/>
      <c r="U658" s="149"/>
      <c r="V658" s="148"/>
      <c r="W658" s="149"/>
      <c r="X658" s="148"/>
      <c r="Y658" s="149"/>
    </row>
    <row r="659" spans="1:25" s="150" customFormat="1" ht="40.5" hidden="1" customHeight="1">
      <c r="A659" s="1377"/>
      <c r="B659" s="1372"/>
      <c r="C659" s="954" t="s">
        <v>54</v>
      </c>
      <c r="D659" s="955" t="s">
        <v>55</v>
      </c>
      <c r="E659" s="955" t="s">
        <v>56</v>
      </c>
      <c r="F659" s="1011"/>
      <c r="G659" s="1011"/>
      <c r="H659" s="1011"/>
      <c r="I659" s="955"/>
      <c r="J659" s="956" t="s">
        <v>98</v>
      </c>
      <c r="K659" s="957" t="s">
        <v>127</v>
      </c>
      <c r="L659" s="957" t="s">
        <v>12</v>
      </c>
      <c r="M659" s="957" t="s">
        <v>13</v>
      </c>
      <c r="N659" s="957" t="s">
        <v>710</v>
      </c>
      <c r="O659" s="957" t="s">
        <v>40</v>
      </c>
      <c r="P659" s="958">
        <v>0</v>
      </c>
      <c r="Q659" s="958"/>
      <c r="R659" s="958"/>
      <c r="S659" s="959" t="s">
        <v>10</v>
      </c>
      <c r="T659" s="148"/>
      <c r="U659" s="149"/>
      <c r="V659" s="148"/>
      <c r="W659" s="149"/>
      <c r="X659" s="148"/>
      <c r="Y659" s="149"/>
    </row>
    <row r="660" spans="1:25" s="150" customFormat="1" ht="40.5" hidden="1" customHeight="1">
      <c r="A660" s="1377"/>
      <c r="B660" s="1372"/>
      <c r="C660" s="954" t="s">
        <v>54</v>
      </c>
      <c r="D660" s="955" t="s">
        <v>55</v>
      </c>
      <c r="E660" s="955" t="s">
        <v>55</v>
      </c>
      <c r="F660" s="1011" t="s">
        <v>56</v>
      </c>
      <c r="G660" s="1011" t="s">
        <v>9</v>
      </c>
      <c r="H660" s="1011" t="s">
        <v>56</v>
      </c>
      <c r="I660" s="955" t="s">
        <v>798</v>
      </c>
      <c r="J660" s="956" t="s">
        <v>98</v>
      </c>
      <c r="K660" s="957" t="s">
        <v>127</v>
      </c>
      <c r="L660" s="957" t="s">
        <v>12</v>
      </c>
      <c r="M660" s="957" t="s">
        <v>13</v>
      </c>
      <c r="N660" s="957" t="s">
        <v>714</v>
      </c>
      <c r="O660" s="957" t="s">
        <v>40</v>
      </c>
      <c r="P660" s="958">
        <v>0</v>
      </c>
      <c r="Q660" s="958">
        <v>0</v>
      </c>
      <c r="R660" s="958">
        <v>0</v>
      </c>
      <c r="S660" s="959" t="s">
        <v>10</v>
      </c>
      <c r="T660" s="148"/>
      <c r="U660" s="149"/>
      <c r="V660" s="148"/>
      <c r="W660" s="149"/>
      <c r="X660" s="148"/>
      <c r="Y660" s="149"/>
    </row>
    <row r="661" spans="1:25" s="150" customFormat="1" ht="40.5" hidden="1" customHeight="1">
      <c r="A661" s="1377"/>
      <c r="B661" s="1372"/>
      <c r="C661" s="954" t="s">
        <v>54</v>
      </c>
      <c r="D661" s="955" t="s">
        <v>55</v>
      </c>
      <c r="E661" s="955" t="s">
        <v>56</v>
      </c>
      <c r="F661" s="1011"/>
      <c r="G661" s="1011"/>
      <c r="H661" s="1011"/>
      <c r="I661" s="955"/>
      <c r="J661" s="956" t="s">
        <v>98</v>
      </c>
      <c r="K661" s="957" t="s">
        <v>127</v>
      </c>
      <c r="L661" s="957" t="s">
        <v>12</v>
      </c>
      <c r="M661" s="957" t="s">
        <v>13</v>
      </c>
      <c r="N661" s="957" t="s">
        <v>715</v>
      </c>
      <c r="O661" s="957" t="s">
        <v>40</v>
      </c>
      <c r="P661" s="958">
        <v>0</v>
      </c>
      <c r="Q661" s="958"/>
      <c r="R661" s="958"/>
      <c r="S661" s="959" t="s">
        <v>10</v>
      </c>
      <c r="T661" s="148"/>
      <c r="U661" s="149"/>
      <c r="V661" s="148"/>
      <c r="W661" s="149"/>
      <c r="X661" s="148"/>
      <c r="Y661" s="149"/>
    </row>
    <row r="662" spans="1:25" s="150" customFormat="1" ht="40.5" hidden="1" customHeight="1">
      <c r="A662" s="1376" t="s">
        <v>115</v>
      </c>
      <c r="B662" s="1371"/>
      <c r="C662" s="954" t="s">
        <v>54</v>
      </c>
      <c r="D662" s="955" t="s">
        <v>55</v>
      </c>
      <c r="E662" s="955" t="s">
        <v>56</v>
      </c>
      <c r="F662" s="1011" t="s">
        <v>56</v>
      </c>
      <c r="G662" s="1011" t="s">
        <v>57</v>
      </c>
      <c r="H662" s="1011" t="s">
        <v>56</v>
      </c>
      <c r="I662" s="955" t="s">
        <v>64</v>
      </c>
      <c r="J662" s="956" t="s">
        <v>98</v>
      </c>
      <c r="K662" s="957" t="s">
        <v>116</v>
      </c>
      <c r="L662" s="957" t="s">
        <v>12</v>
      </c>
      <c r="M662" s="957" t="s">
        <v>13</v>
      </c>
      <c r="N662" s="957" t="s">
        <v>10</v>
      </c>
      <c r="O662" s="957" t="s">
        <v>14</v>
      </c>
      <c r="P662" s="958">
        <v>0</v>
      </c>
      <c r="Q662" s="958"/>
      <c r="R662" s="958"/>
      <c r="S662" s="959" t="s">
        <v>10</v>
      </c>
      <c r="T662" s="148"/>
      <c r="U662" s="149"/>
      <c r="V662" s="148"/>
      <c r="W662" s="149"/>
      <c r="X662" s="148"/>
      <c r="Y662" s="149"/>
    </row>
    <row r="663" spans="1:25" s="150" customFormat="1" ht="40.5" hidden="1" customHeight="1">
      <c r="A663" s="1377"/>
      <c r="B663" s="1372"/>
      <c r="C663" s="954" t="s">
        <v>54</v>
      </c>
      <c r="D663" s="955" t="s">
        <v>55</v>
      </c>
      <c r="E663" s="955" t="s">
        <v>56</v>
      </c>
      <c r="F663" s="1011" t="s">
        <v>56</v>
      </c>
      <c r="G663" s="1011" t="s">
        <v>57</v>
      </c>
      <c r="H663" s="1011" t="s">
        <v>56</v>
      </c>
      <c r="I663" s="955" t="s">
        <v>64</v>
      </c>
      <c r="J663" s="956" t="s">
        <v>98</v>
      </c>
      <c r="K663" s="957" t="s">
        <v>116</v>
      </c>
      <c r="L663" s="957" t="s">
        <v>52</v>
      </c>
      <c r="M663" s="957" t="s">
        <v>13</v>
      </c>
      <c r="N663" s="957" t="s">
        <v>10</v>
      </c>
      <c r="O663" s="957" t="s">
        <v>14</v>
      </c>
      <c r="P663" s="958">
        <v>0</v>
      </c>
      <c r="Q663" s="958"/>
      <c r="R663" s="958"/>
      <c r="S663" s="959" t="s">
        <v>10</v>
      </c>
      <c r="T663" s="148"/>
      <c r="U663" s="149"/>
      <c r="V663" s="148"/>
      <c r="W663" s="149"/>
      <c r="X663" s="148"/>
      <c r="Y663" s="149"/>
    </row>
    <row r="664" spans="1:25" s="150" customFormat="1" ht="40.5" hidden="1" customHeight="1">
      <c r="A664" s="1377"/>
      <c r="B664" s="1372"/>
      <c r="C664" s="954" t="s">
        <v>54</v>
      </c>
      <c r="D664" s="955" t="s">
        <v>55</v>
      </c>
      <c r="E664" s="955" t="s">
        <v>56</v>
      </c>
      <c r="F664" s="1011" t="s">
        <v>56</v>
      </c>
      <c r="G664" s="1011" t="s">
        <v>57</v>
      </c>
      <c r="H664" s="1011" t="s">
        <v>56</v>
      </c>
      <c r="I664" s="955" t="s">
        <v>64</v>
      </c>
      <c r="J664" s="956" t="s">
        <v>98</v>
      </c>
      <c r="K664" s="957" t="s">
        <v>116</v>
      </c>
      <c r="L664" s="957" t="s">
        <v>12</v>
      </c>
      <c r="M664" s="957" t="s">
        <v>13</v>
      </c>
      <c r="N664" s="957" t="s">
        <v>34</v>
      </c>
      <c r="O664" s="957" t="s">
        <v>25</v>
      </c>
      <c r="P664" s="958">
        <f>'343 (2022)Р-Н'!D17</f>
        <v>0</v>
      </c>
      <c r="Q664" s="958"/>
      <c r="R664" s="958"/>
      <c r="S664" s="959" t="s">
        <v>10</v>
      </c>
      <c r="T664" s="148"/>
      <c r="U664" s="149"/>
      <c r="V664" s="148"/>
      <c r="W664" s="149"/>
      <c r="X664" s="148"/>
      <c r="Y664" s="149"/>
    </row>
    <row r="665" spans="1:25" s="150" customFormat="1" ht="40.5" hidden="1" customHeight="1">
      <c r="A665" s="1377"/>
      <c r="B665" s="1372"/>
      <c r="C665" s="954" t="s">
        <v>54</v>
      </c>
      <c r="D665" s="955" t="s">
        <v>55</v>
      </c>
      <c r="E665" s="955" t="s">
        <v>56</v>
      </c>
      <c r="F665" s="1011" t="s">
        <v>56</v>
      </c>
      <c r="G665" s="1011" t="s">
        <v>57</v>
      </c>
      <c r="H665" s="1011" t="s">
        <v>56</v>
      </c>
      <c r="I665" s="955" t="s">
        <v>64</v>
      </c>
      <c r="J665" s="956" t="s">
        <v>98</v>
      </c>
      <c r="K665" s="957" t="s">
        <v>116</v>
      </c>
      <c r="L665" s="957" t="s">
        <v>52</v>
      </c>
      <c r="M665" s="957" t="s">
        <v>13</v>
      </c>
      <c r="N665" s="957" t="s">
        <v>10</v>
      </c>
      <c r="O665" s="957" t="s">
        <v>25</v>
      </c>
      <c r="P665" s="958">
        <f>'343 (2022)Р-Н'!D22+'343 (2022)Р-Н'!D27</f>
        <v>0</v>
      </c>
      <c r="Q665" s="958"/>
      <c r="R665" s="958"/>
      <c r="S665" s="959" t="s">
        <v>10</v>
      </c>
      <c r="T665" s="148"/>
      <c r="U665" s="149"/>
      <c r="V665" s="148"/>
      <c r="W665" s="149"/>
      <c r="X665" s="148"/>
      <c r="Y665" s="149"/>
    </row>
    <row r="666" spans="1:25" s="150" customFormat="1" ht="40.5" hidden="1" customHeight="1">
      <c r="A666" s="1376" t="s">
        <v>122</v>
      </c>
      <c r="B666" s="1371"/>
      <c r="C666" s="954" t="s">
        <v>54</v>
      </c>
      <c r="D666" s="955" t="s">
        <v>55</v>
      </c>
      <c r="E666" s="955" t="s">
        <v>56</v>
      </c>
      <c r="F666" s="1011" t="s">
        <v>56</v>
      </c>
      <c r="G666" s="1011" t="s">
        <v>57</v>
      </c>
      <c r="H666" s="1011" t="s">
        <v>56</v>
      </c>
      <c r="I666" s="955" t="s">
        <v>64</v>
      </c>
      <c r="J666" s="956" t="s">
        <v>98</v>
      </c>
      <c r="K666" s="957" t="s">
        <v>123</v>
      </c>
      <c r="L666" s="957" t="s">
        <v>12</v>
      </c>
      <c r="M666" s="957" t="s">
        <v>13</v>
      </c>
      <c r="N666" s="957" t="s">
        <v>10</v>
      </c>
      <c r="O666" s="957" t="s">
        <v>14</v>
      </c>
      <c r="P666" s="958">
        <v>0</v>
      </c>
      <c r="Q666" s="958">
        <v>0</v>
      </c>
      <c r="R666" s="958">
        <v>0</v>
      </c>
      <c r="S666" s="959" t="s">
        <v>10</v>
      </c>
      <c r="T666" s="148"/>
      <c r="U666" s="149"/>
      <c r="V666" s="148"/>
      <c r="W666" s="149"/>
      <c r="X666" s="148"/>
      <c r="Y666" s="149"/>
    </row>
    <row r="667" spans="1:25" s="150" customFormat="1" ht="40.5" customHeight="1">
      <c r="A667" s="1377"/>
      <c r="B667" s="1372"/>
      <c r="C667" s="954" t="s">
        <v>54</v>
      </c>
      <c r="D667" s="955" t="s">
        <v>55</v>
      </c>
      <c r="E667" s="955" t="s">
        <v>56</v>
      </c>
      <c r="F667" s="1011" t="s">
        <v>56</v>
      </c>
      <c r="G667" s="1011" t="s">
        <v>57</v>
      </c>
      <c r="H667" s="1011" t="s">
        <v>56</v>
      </c>
      <c r="I667" s="955" t="s">
        <v>64</v>
      </c>
      <c r="J667" s="956" t="s">
        <v>98</v>
      </c>
      <c r="K667" s="957" t="s">
        <v>123</v>
      </c>
      <c r="L667" s="957" t="s">
        <v>52</v>
      </c>
      <c r="M667" s="957" t="s">
        <v>13</v>
      </c>
      <c r="N667" s="957" t="s">
        <v>10</v>
      </c>
      <c r="O667" s="957" t="s">
        <v>14</v>
      </c>
      <c r="P667" s="958">
        <f>'344 (2021)ВНЕБ, 120Д'!D22</f>
        <v>382.99000000000024</v>
      </c>
      <c r="Q667" s="958"/>
      <c r="R667" s="958"/>
      <c r="S667" s="959" t="s">
        <v>10</v>
      </c>
      <c r="T667" s="148"/>
      <c r="U667" s="149"/>
      <c r="V667" s="148"/>
      <c r="W667" s="149"/>
      <c r="X667" s="148"/>
      <c r="Y667" s="149"/>
    </row>
    <row r="668" spans="1:25" s="150" customFormat="1" ht="40.5" hidden="1" customHeight="1">
      <c r="A668" s="1377"/>
      <c r="B668" s="1372"/>
      <c r="C668" s="954" t="s">
        <v>54</v>
      </c>
      <c r="D668" s="955" t="s">
        <v>55</v>
      </c>
      <c r="E668" s="955" t="s">
        <v>56</v>
      </c>
      <c r="F668" s="1011" t="s">
        <v>56</v>
      </c>
      <c r="G668" s="1011" t="s">
        <v>57</v>
      </c>
      <c r="H668" s="1011" t="s">
        <v>56</v>
      </c>
      <c r="I668" s="955" t="s">
        <v>64</v>
      </c>
      <c r="J668" s="956" t="s">
        <v>98</v>
      </c>
      <c r="K668" s="957" t="s">
        <v>123</v>
      </c>
      <c r="L668" s="957" t="s">
        <v>12</v>
      </c>
      <c r="M668" s="957" t="s">
        <v>13</v>
      </c>
      <c r="N668" s="957" t="s">
        <v>10</v>
      </c>
      <c r="O668" s="957" t="s">
        <v>654</v>
      </c>
      <c r="P668" s="958">
        <v>0</v>
      </c>
      <c r="Q668" s="958"/>
      <c r="R668" s="958"/>
      <c r="S668" s="959" t="s">
        <v>10</v>
      </c>
      <c r="T668" s="148"/>
      <c r="U668" s="149"/>
      <c r="V668" s="148"/>
      <c r="W668" s="149"/>
      <c r="X668" s="148"/>
      <c r="Y668" s="149"/>
    </row>
    <row r="669" spans="1:25" s="150" customFormat="1" ht="40.5" hidden="1" customHeight="1">
      <c r="A669" s="1377"/>
      <c r="B669" s="1372"/>
      <c r="C669" s="954" t="s">
        <v>54</v>
      </c>
      <c r="D669" s="955" t="s">
        <v>55</v>
      </c>
      <c r="E669" s="955" t="s">
        <v>56</v>
      </c>
      <c r="F669" s="1011" t="s">
        <v>56</v>
      </c>
      <c r="G669" s="1011" t="s">
        <v>57</v>
      </c>
      <c r="H669" s="1011" t="s">
        <v>56</v>
      </c>
      <c r="I669" s="955" t="s">
        <v>64</v>
      </c>
      <c r="J669" s="956" t="s">
        <v>98</v>
      </c>
      <c r="K669" s="957" t="s">
        <v>123</v>
      </c>
      <c r="L669" s="957" t="s">
        <v>52</v>
      </c>
      <c r="M669" s="957" t="s">
        <v>13</v>
      </c>
      <c r="N669" s="957" t="s">
        <v>10</v>
      </c>
      <c r="O669" s="957" t="s">
        <v>654</v>
      </c>
      <c r="P669" s="958">
        <v>0</v>
      </c>
      <c r="Q669" s="958"/>
      <c r="R669" s="958"/>
      <c r="S669" s="959" t="s">
        <v>10</v>
      </c>
      <c r="T669" s="148"/>
      <c r="U669" s="149"/>
      <c r="V669" s="148"/>
      <c r="W669" s="149"/>
      <c r="X669" s="148"/>
      <c r="Y669" s="149"/>
    </row>
    <row r="670" spans="1:25" s="150" customFormat="1" ht="40.5" hidden="1" customHeight="1">
      <c r="A670" s="1377"/>
      <c r="B670" s="1372"/>
      <c r="C670" s="954" t="s">
        <v>54</v>
      </c>
      <c r="D670" s="955" t="s">
        <v>55</v>
      </c>
      <c r="E670" s="955" t="s">
        <v>56</v>
      </c>
      <c r="F670" s="1011" t="s">
        <v>56</v>
      </c>
      <c r="G670" s="1011" t="s">
        <v>57</v>
      </c>
      <c r="H670" s="1011" t="s">
        <v>56</v>
      </c>
      <c r="I670" s="955" t="s">
        <v>64</v>
      </c>
      <c r="J670" s="956" t="s">
        <v>98</v>
      </c>
      <c r="K670" s="957" t="s">
        <v>123</v>
      </c>
      <c r="L670" s="957" t="s">
        <v>12</v>
      </c>
      <c r="M670" s="957" t="s">
        <v>13</v>
      </c>
      <c r="N670" s="957" t="s">
        <v>34</v>
      </c>
      <c r="O670" s="957" t="s">
        <v>25</v>
      </c>
      <c r="P670" s="958">
        <f>'344 (2022)Р-Н'!D17</f>
        <v>0</v>
      </c>
      <c r="Q670" s="958"/>
      <c r="R670" s="958"/>
      <c r="S670" s="959" t="s">
        <v>10</v>
      </c>
      <c r="T670" s="148"/>
      <c r="U670" s="149"/>
      <c r="V670" s="148"/>
      <c r="W670" s="149"/>
      <c r="X670" s="148"/>
      <c r="Y670" s="149"/>
    </row>
    <row r="671" spans="1:25" s="150" customFormat="1" ht="40.5" hidden="1" customHeight="1">
      <c r="A671" s="1377"/>
      <c r="B671" s="1372"/>
      <c r="C671" s="954" t="s">
        <v>54</v>
      </c>
      <c r="D671" s="955" t="s">
        <v>55</v>
      </c>
      <c r="E671" s="955" t="s">
        <v>56</v>
      </c>
      <c r="F671" s="1011" t="s">
        <v>56</v>
      </c>
      <c r="G671" s="1011" t="s">
        <v>57</v>
      </c>
      <c r="H671" s="1011" t="s">
        <v>56</v>
      </c>
      <c r="I671" s="955" t="s">
        <v>64</v>
      </c>
      <c r="J671" s="956" t="s">
        <v>98</v>
      </c>
      <c r="K671" s="957" t="s">
        <v>123</v>
      </c>
      <c r="L671" s="957" t="s">
        <v>52</v>
      </c>
      <c r="M671" s="957" t="s">
        <v>13</v>
      </c>
      <c r="N671" s="957" t="s">
        <v>10</v>
      </c>
      <c r="O671" s="957" t="s">
        <v>25</v>
      </c>
      <c r="P671" s="958">
        <f>'344 (2022)Р-Н'!D22+'344 (2022)Р-Н'!D27</f>
        <v>0</v>
      </c>
      <c r="Q671" s="958"/>
      <c r="R671" s="958"/>
      <c r="S671" s="959" t="s">
        <v>10</v>
      </c>
      <c r="T671" s="148"/>
      <c r="U671" s="149"/>
      <c r="V671" s="148"/>
      <c r="W671" s="149"/>
      <c r="X671" s="148"/>
      <c r="Y671" s="149"/>
    </row>
    <row r="672" spans="1:25" s="150" customFormat="1" ht="40.5" hidden="1" customHeight="1">
      <c r="A672" s="1377"/>
      <c r="B672" s="1372"/>
      <c r="C672" s="954" t="s">
        <v>54</v>
      </c>
      <c r="D672" s="955" t="s">
        <v>55</v>
      </c>
      <c r="E672" s="955" t="s">
        <v>56</v>
      </c>
      <c r="F672" s="955" t="s">
        <v>56</v>
      </c>
      <c r="G672" s="955" t="s">
        <v>57</v>
      </c>
      <c r="H672" s="955" t="s">
        <v>56</v>
      </c>
      <c r="I672" s="955" t="s">
        <v>793</v>
      </c>
      <c r="J672" s="956" t="s">
        <v>98</v>
      </c>
      <c r="K672" s="957" t="s">
        <v>123</v>
      </c>
      <c r="L672" s="957" t="s">
        <v>12</v>
      </c>
      <c r="M672" s="957" t="s">
        <v>13</v>
      </c>
      <c r="N672" s="957" t="s">
        <v>42</v>
      </c>
      <c r="O672" s="957" t="s">
        <v>40</v>
      </c>
      <c r="P672" s="958">
        <v>0</v>
      </c>
      <c r="Q672" s="958"/>
      <c r="R672" s="958"/>
      <c r="S672" s="959" t="s">
        <v>10</v>
      </c>
      <c r="T672" s="148"/>
      <c r="U672" s="149"/>
      <c r="V672" s="148"/>
      <c r="W672" s="149"/>
      <c r="X672" s="148"/>
      <c r="Y672" s="149"/>
    </row>
    <row r="673" spans="1:25" s="150" customFormat="1" ht="40.5" hidden="1" customHeight="1">
      <c r="A673" s="1377"/>
      <c r="B673" s="1372"/>
      <c r="C673" s="954" t="s">
        <v>54</v>
      </c>
      <c r="D673" s="955" t="s">
        <v>55</v>
      </c>
      <c r="E673" s="955" t="s">
        <v>56</v>
      </c>
      <c r="F673" s="955"/>
      <c r="G673" s="955"/>
      <c r="H673" s="955"/>
      <c r="I673" s="955"/>
      <c r="J673" s="956" t="s">
        <v>98</v>
      </c>
      <c r="K673" s="957" t="s">
        <v>123</v>
      </c>
      <c r="L673" s="957" t="s">
        <v>12</v>
      </c>
      <c r="M673" s="957" t="s">
        <v>13</v>
      </c>
      <c r="N673" s="957" t="s">
        <v>1215</v>
      </c>
      <c r="O673" s="957" t="s">
        <v>43</v>
      </c>
      <c r="P673" s="958">
        <v>0</v>
      </c>
      <c r="Q673" s="958"/>
      <c r="R673" s="958"/>
      <c r="S673" s="959" t="s">
        <v>10</v>
      </c>
      <c r="T673" s="148"/>
      <c r="U673" s="149"/>
      <c r="V673" s="148"/>
      <c r="W673" s="149"/>
      <c r="X673" s="148"/>
      <c r="Y673" s="149"/>
    </row>
    <row r="674" spans="1:25" s="150" customFormat="1" ht="40.5" hidden="1" customHeight="1">
      <c r="A674" s="1377"/>
      <c r="B674" s="1372"/>
      <c r="C674" s="954" t="s">
        <v>54</v>
      </c>
      <c r="D674" s="955" t="s">
        <v>55</v>
      </c>
      <c r="E674" s="955" t="s">
        <v>56</v>
      </c>
      <c r="F674" s="955"/>
      <c r="G674" s="955"/>
      <c r="H674" s="955"/>
      <c r="I674" s="955"/>
      <c r="J674" s="956" t="s">
        <v>98</v>
      </c>
      <c r="K674" s="957" t="s">
        <v>123</v>
      </c>
      <c r="L674" s="957" t="s">
        <v>12</v>
      </c>
      <c r="M674" s="957" t="s">
        <v>13</v>
      </c>
      <c r="N674" s="957" t="s">
        <v>1215</v>
      </c>
      <c r="O674" s="957" t="s">
        <v>43</v>
      </c>
      <c r="P674" s="958">
        <v>0</v>
      </c>
      <c r="Q674" s="958"/>
      <c r="R674" s="958"/>
      <c r="S674" s="959" t="s">
        <v>10</v>
      </c>
      <c r="T674" s="148"/>
      <c r="U674" s="149"/>
      <c r="V674" s="148"/>
      <c r="W674" s="149"/>
      <c r="X674" s="148"/>
      <c r="Y674" s="149"/>
    </row>
    <row r="675" spans="1:25" s="150" customFormat="1" ht="40.5" hidden="1" customHeight="1">
      <c r="A675" s="1377"/>
      <c r="B675" s="1372"/>
      <c r="C675" s="954" t="s">
        <v>54</v>
      </c>
      <c r="D675" s="955" t="s">
        <v>55</v>
      </c>
      <c r="E675" s="955" t="s">
        <v>56</v>
      </c>
      <c r="F675" s="955"/>
      <c r="G675" s="955"/>
      <c r="H675" s="955"/>
      <c r="I675" s="955"/>
      <c r="J675" s="956" t="s">
        <v>98</v>
      </c>
      <c r="K675" s="957" t="s">
        <v>123</v>
      </c>
      <c r="L675" s="957" t="s">
        <v>12</v>
      </c>
      <c r="M675" s="957" t="s">
        <v>13</v>
      </c>
      <c r="N675" s="957" t="s">
        <v>622</v>
      </c>
      <c r="O675" s="957" t="s">
        <v>43</v>
      </c>
      <c r="P675" s="958">
        <v>0</v>
      </c>
      <c r="Q675" s="958"/>
      <c r="R675" s="958"/>
      <c r="S675" s="959" t="s">
        <v>10</v>
      </c>
      <c r="T675" s="148"/>
      <c r="U675" s="149"/>
      <c r="V675" s="148"/>
      <c r="W675" s="149"/>
      <c r="X675" s="148"/>
      <c r="Y675" s="149"/>
    </row>
    <row r="676" spans="1:25" s="150" customFormat="1" ht="40.5" hidden="1" customHeight="1">
      <c r="A676" s="1377"/>
      <c r="B676" s="1372"/>
      <c r="C676" s="954" t="s">
        <v>54</v>
      </c>
      <c r="D676" s="955" t="s">
        <v>55</v>
      </c>
      <c r="E676" s="955" t="s">
        <v>56</v>
      </c>
      <c r="F676" s="955"/>
      <c r="G676" s="955"/>
      <c r="H676" s="955"/>
      <c r="I676" s="955"/>
      <c r="J676" s="956" t="s">
        <v>98</v>
      </c>
      <c r="K676" s="957" t="s">
        <v>123</v>
      </c>
      <c r="L676" s="957" t="s">
        <v>12</v>
      </c>
      <c r="M676" s="957" t="s">
        <v>13</v>
      </c>
      <c r="N676" s="957" t="s">
        <v>622</v>
      </c>
      <c r="O676" s="957" t="s">
        <v>43</v>
      </c>
      <c r="P676" s="958">
        <v>0</v>
      </c>
      <c r="Q676" s="958"/>
      <c r="R676" s="958"/>
      <c r="S676" s="959" t="s">
        <v>10</v>
      </c>
      <c r="T676" s="148"/>
      <c r="U676" s="149"/>
      <c r="V676" s="148"/>
      <c r="W676" s="149"/>
      <c r="X676" s="148"/>
      <c r="Y676" s="149"/>
    </row>
    <row r="677" spans="1:25" s="150" customFormat="1" ht="40.5" hidden="1" customHeight="1">
      <c r="A677" s="1377"/>
      <c r="B677" s="1372"/>
      <c r="C677" s="954" t="s">
        <v>54</v>
      </c>
      <c r="D677" s="955" t="s">
        <v>55</v>
      </c>
      <c r="E677" s="955" t="s">
        <v>56</v>
      </c>
      <c r="F677" s="955"/>
      <c r="G677" s="955"/>
      <c r="H677" s="955"/>
      <c r="I677" s="955"/>
      <c r="J677" s="956" t="s">
        <v>98</v>
      </c>
      <c r="K677" s="957" t="s">
        <v>123</v>
      </c>
      <c r="L677" s="957" t="s">
        <v>12</v>
      </c>
      <c r="M677" s="957" t="s">
        <v>13</v>
      </c>
      <c r="N677" s="957" t="s">
        <v>622</v>
      </c>
      <c r="O677" s="957" t="s">
        <v>43</v>
      </c>
      <c r="P677" s="958">
        <v>0</v>
      </c>
      <c r="Q677" s="958"/>
      <c r="R677" s="958"/>
      <c r="S677" s="959" t="s">
        <v>10</v>
      </c>
      <c r="T677" s="148"/>
      <c r="U677" s="149"/>
      <c r="V677" s="148"/>
      <c r="W677" s="149"/>
      <c r="X677" s="148"/>
      <c r="Y677" s="149"/>
    </row>
    <row r="678" spans="1:25" s="150" customFormat="1" ht="40.5" hidden="1" customHeight="1">
      <c r="A678" s="1377"/>
      <c r="B678" s="1372"/>
      <c r="C678" s="954" t="s">
        <v>54</v>
      </c>
      <c r="D678" s="955" t="s">
        <v>55</v>
      </c>
      <c r="E678" s="955" t="s">
        <v>56</v>
      </c>
      <c r="F678" s="955" t="s">
        <v>56</v>
      </c>
      <c r="G678" s="955" t="s">
        <v>57</v>
      </c>
      <c r="H678" s="955" t="s">
        <v>795</v>
      </c>
      <c r="I678" s="955" t="s">
        <v>794</v>
      </c>
      <c r="J678" s="956" t="s">
        <v>98</v>
      </c>
      <c r="K678" s="957" t="s">
        <v>123</v>
      </c>
      <c r="L678" s="957" t="s">
        <v>12</v>
      </c>
      <c r="M678" s="957" t="s">
        <v>13</v>
      </c>
      <c r="N678" s="957" t="s">
        <v>703</v>
      </c>
      <c r="O678" s="957" t="s">
        <v>702</v>
      </c>
      <c r="P678" s="958">
        <v>0</v>
      </c>
      <c r="Q678" s="958"/>
      <c r="R678" s="958"/>
      <c r="S678" s="959" t="s">
        <v>10</v>
      </c>
      <c r="T678" s="148"/>
      <c r="U678" s="149"/>
      <c r="V678" s="148"/>
      <c r="W678" s="149"/>
      <c r="X678" s="148"/>
      <c r="Y678" s="149"/>
    </row>
    <row r="679" spans="1:25" s="150" customFormat="1" ht="40.5" hidden="1" customHeight="1">
      <c r="A679" s="1377"/>
      <c r="B679" s="1372"/>
      <c r="C679" s="954" t="s">
        <v>54</v>
      </c>
      <c r="D679" s="955" t="s">
        <v>55</v>
      </c>
      <c r="E679" s="955" t="s">
        <v>56</v>
      </c>
      <c r="F679" s="955" t="s">
        <v>56</v>
      </c>
      <c r="G679" s="955" t="s">
        <v>57</v>
      </c>
      <c r="H679" s="955" t="s">
        <v>795</v>
      </c>
      <c r="I679" s="955" t="s">
        <v>794</v>
      </c>
      <c r="J679" s="956" t="s">
        <v>98</v>
      </c>
      <c r="K679" s="957" t="s">
        <v>123</v>
      </c>
      <c r="L679" s="957" t="s">
        <v>12</v>
      </c>
      <c r="M679" s="957" t="s">
        <v>13</v>
      </c>
      <c r="N679" s="957" t="s">
        <v>703</v>
      </c>
      <c r="O679" s="957" t="s">
        <v>40</v>
      </c>
      <c r="P679" s="958">
        <v>0</v>
      </c>
      <c r="Q679" s="958"/>
      <c r="R679" s="958"/>
      <c r="S679" s="959" t="s">
        <v>10</v>
      </c>
      <c r="T679" s="148"/>
      <c r="U679" s="149"/>
      <c r="V679" s="148"/>
      <c r="W679" s="149"/>
      <c r="X679" s="148"/>
      <c r="Y679" s="149"/>
    </row>
    <row r="680" spans="1:25" s="150" customFormat="1" ht="40.5" hidden="1" customHeight="1">
      <c r="A680" s="1377"/>
      <c r="B680" s="1372"/>
      <c r="C680" s="954" t="s">
        <v>54</v>
      </c>
      <c r="D680" s="955" t="s">
        <v>55</v>
      </c>
      <c r="E680" s="955" t="s">
        <v>56</v>
      </c>
      <c r="F680" s="955"/>
      <c r="G680" s="955"/>
      <c r="H680" s="955"/>
      <c r="I680" s="955"/>
      <c r="J680" s="956" t="s">
        <v>98</v>
      </c>
      <c r="K680" s="957" t="s">
        <v>123</v>
      </c>
      <c r="L680" s="957" t="s">
        <v>12</v>
      </c>
      <c r="M680" s="957" t="s">
        <v>13</v>
      </c>
      <c r="N680" s="957" t="s">
        <v>710</v>
      </c>
      <c r="O680" s="957" t="s">
        <v>40</v>
      </c>
      <c r="P680" s="958">
        <v>0</v>
      </c>
      <c r="Q680" s="958"/>
      <c r="R680" s="958"/>
      <c r="S680" s="959" t="s">
        <v>10</v>
      </c>
      <c r="T680" s="148"/>
      <c r="U680" s="149"/>
      <c r="V680" s="148"/>
      <c r="W680" s="149"/>
      <c r="X680" s="148"/>
      <c r="Y680" s="149"/>
    </row>
    <row r="681" spans="1:25" s="150" customFormat="1" ht="40.5" hidden="1" customHeight="1">
      <c r="A681" s="1377"/>
      <c r="B681" s="1372"/>
      <c r="C681" s="954" t="s">
        <v>54</v>
      </c>
      <c r="D681" s="955" t="s">
        <v>55</v>
      </c>
      <c r="E681" s="955" t="s">
        <v>56</v>
      </c>
      <c r="F681" s="955"/>
      <c r="G681" s="955"/>
      <c r="H681" s="955"/>
      <c r="I681" s="955"/>
      <c r="J681" s="956" t="s">
        <v>98</v>
      </c>
      <c r="K681" s="957" t="s">
        <v>123</v>
      </c>
      <c r="L681" s="957" t="s">
        <v>12</v>
      </c>
      <c r="M681" s="957" t="s">
        <v>13</v>
      </c>
      <c r="N681" s="957" t="s">
        <v>710</v>
      </c>
      <c r="O681" s="957" t="s">
        <v>40</v>
      </c>
      <c r="P681" s="958">
        <v>0</v>
      </c>
      <c r="Q681" s="958"/>
      <c r="R681" s="958"/>
      <c r="S681" s="959" t="s">
        <v>10</v>
      </c>
      <c r="T681" s="148"/>
      <c r="U681" s="149"/>
      <c r="V681" s="148"/>
      <c r="W681" s="149"/>
      <c r="X681" s="148"/>
      <c r="Y681" s="149"/>
    </row>
    <row r="682" spans="1:25" s="150" customFormat="1" ht="40.5" hidden="1" customHeight="1">
      <c r="A682" s="1377"/>
      <c r="B682" s="1372"/>
      <c r="C682" s="954" t="s">
        <v>54</v>
      </c>
      <c r="D682" s="955" t="s">
        <v>55</v>
      </c>
      <c r="E682" s="955" t="s">
        <v>56</v>
      </c>
      <c r="F682" s="955"/>
      <c r="G682" s="955"/>
      <c r="H682" s="955"/>
      <c r="I682" s="955"/>
      <c r="J682" s="956" t="s">
        <v>98</v>
      </c>
      <c r="K682" s="957" t="s">
        <v>123</v>
      </c>
      <c r="L682" s="957" t="s">
        <v>12</v>
      </c>
      <c r="M682" s="957" t="s">
        <v>13</v>
      </c>
      <c r="N682" s="957" t="s">
        <v>713</v>
      </c>
      <c r="O682" s="957" t="s">
        <v>40</v>
      </c>
      <c r="P682" s="958">
        <v>0</v>
      </c>
      <c r="Q682" s="958"/>
      <c r="R682" s="958"/>
      <c r="S682" s="959" t="s">
        <v>10</v>
      </c>
      <c r="T682" s="148"/>
      <c r="U682" s="149"/>
      <c r="V682" s="148"/>
      <c r="W682" s="149"/>
      <c r="X682" s="148"/>
      <c r="Y682" s="149"/>
    </row>
    <row r="683" spans="1:25" s="150" customFormat="1" ht="40.5" hidden="1" customHeight="1">
      <c r="A683" s="1370" t="s">
        <v>108</v>
      </c>
      <c r="B683" s="1383"/>
      <c r="C683" s="954" t="s">
        <v>54</v>
      </c>
      <c r="D683" s="955" t="s">
        <v>55</v>
      </c>
      <c r="E683" s="955" t="s">
        <v>56</v>
      </c>
      <c r="F683" s="1011" t="s">
        <v>56</v>
      </c>
      <c r="G683" s="1011" t="s">
        <v>57</v>
      </c>
      <c r="H683" s="1011" t="s">
        <v>56</v>
      </c>
      <c r="I683" s="955" t="s">
        <v>64</v>
      </c>
      <c r="J683" s="956" t="s">
        <v>98</v>
      </c>
      <c r="K683" s="957" t="s">
        <v>109</v>
      </c>
      <c r="L683" s="957" t="s">
        <v>12</v>
      </c>
      <c r="M683" s="957" t="s">
        <v>13</v>
      </c>
      <c r="N683" s="957" t="s">
        <v>10</v>
      </c>
      <c r="O683" s="957" t="s">
        <v>14</v>
      </c>
      <c r="P683" s="958">
        <v>0</v>
      </c>
      <c r="Q683" s="958"/>
      <c r="R683" s="958"/>
      <c r="S683" s="959" t="s">
        <v>10</v>
      </c>
      <c r="T683" s="148"/>
      <c r="U683" s="149"/>
      <c r="V683" s="148"/>
      <c r="W683" s="149"/>
      <c r="X683" s="148"/>
      <c r="Y683" s="149"/>
    </row>
    <row r="684" spans="1:25" s="150" customFormat="1" ht="40.5" hidden="1" customHeight="1">
      <c r="A684" s="1370"/>
      <c r="B684" s="1383"/>
      <c r="C684" s="954" t="s">
        <v>54</v>
      </c>
      <c r="D684" s="955" t="s">
        <v>55</v>
      </c>
      <c r="E684" s="955" t="s">
        <v>56</v>
      </c>
      <c r="F684" s="1011" t="s">
        <v>56</v>
      </c>
      <c r="G684" s="1011" t="s">
        <v>57</v>
      </c>
      <c r="H684" s="1011" t="s">
        <v>56</v>
      </c>
      <c r="I684" s="955" t="s">
        <v>64</v>
      </c>
      <c r="J684" s="956" t="s">
        <v>98</v>
      </c>
      <c r="K684" s="957" t="s">
        <v>109</v>
      </c>
      <c r="L684" s="957" t="s">
        <v>52</v>
      </c>
      <c r="M684" s="957" t="s">
        <v>13</v>
      </c>
      <c r="N684" s="957" t="s">
        <v>10</v>
      </c>
      <c r="O684" s="957" t="s">
        <v>14</v>
      </c>
      <c r="P684" s="958">
        <v>0</v>
      </c>
      <c r="Q684" s="958"/>
      <c r="R684" s="958"/>
      <c r="S684" s="959" t="s">
        <v>10</v>
      </c>
      <c r="T684" s="148"/>
      <c r="U684" s="149"/>
      <c r="V684" s="148"/>
      <c r="W684" s="149"/>
      <c r="X684" s="148"/>
      <c r="Y684" s="149"/>
    </row>
    <row r="685" spans="1:25" s="150" customFormat="1" ht="40.5" hidden="1" customHeight="1">
      <c r="A685" s="1370"/>
      <c r="B685" s="1383"/>
      <c r="C685" s="954" t="s">
        <v>54</v>
      </c>
      <c r="D685" s="955" t="s">
        <v>55</v>
      </c>
      <c r="E685" s="955" t="s">
        <v>56</v>
      </c>
      <c r="F685" s="1011" t="s">
        <v>56</v>
      </c>
      <c r="G685" s="1011" t="s">
        <v>57</v>
      </c>
      <c r="H685" s="1011" t="s">
        <v>56</v>
      </c>
      <c r="I685" s="955" t="s">
        <v>64</v>
      </c>
      <c r="J685" s="956" t="s">
        <v>98</v>
      </c>
      <c r="K685" s="957" t="s">
        <v>109</v>
      </c>
      <c r="L685" s="957" t="s">
        <v>12</v>
      </c>
      <c r="M685" s="957" t="s">
        <v>13</v>
      </c>
      <c r="N685" s="957" t="s">
        <v>10</v>
      </c>
      <c r="O685" s="957" t="s">
        <v>654</v>
      </c>
      <c r="P685" s="958">
        <v>0</v>
      </c>
      <c r="Q685" s="958"/>
      <c r="R685" s="958"/>
      <c r="S685" s="959" t="s">
        <v>10</v>
      </c>
      <c r="T685" s="148"/>
      <c r="U685" s="149"/>
      <c r="V685" s="148"/>
      <c r="W685" s="149"/>
      <c r="X685" s="148"/>
      <c r="Y685" s="149"/>
    </row>
    <row r="686" spans="1:25" s="150" customFormat="1" ht="40.5" hidden="1" customHeight="1">
      <c r="A686" s="1370"/>
      <c r="B686" s="1383"/>
      <c r="C686" s="954" t="s">
        <v>54</v>
      </c>
      <c r="D686" s="955" t="s">
        <v>55</v>
      </c>
      <c r="E686" s="955" t="s">
        <v>56</v>
      </c>
      <c r="F686" s="1011" t="s">
        <v>56</v>
      </c>
      <c r="G686" s="1011" t="s">
        <v>57</v>
      </c>
      <c r="H686" s="1011" t="s">
        <v>56</v>
      </c>
      <c r="I686" s="955" t="s">
        <v>64</v>
      </c>
      <c r="J686" s="956" t="s">
        <v>98</v>
      </c>
      <c r="K686" s="957" t="s">
        <v>109</v>
      </c>
      <c r="L686" s="957" t="s">
        <v>52</v>
      </c>
      <c r="M686" s="957" t="s">
        <v>13</v>
      </c>
      <c r="N686" s="957" t="s">
        <v>10</v>
      </c>
      <c r="O686" s="957" t="s">
        <v>654</v>
      </c>
      <c r="P686" s="958">
        <v>0</v>
      </c>
      <c r="Q686" s="958"/>
      <c r="R686" s="958"/>
      <c r="S686" s="959" t="s">
        <v>10</v>
      </c>
      <c r="T686" s="148"/>
      <c r="U686" s="149"/>
      <c r="V686" s="148"/>
      <c r="W686" s="149"/>
      <c r="X686" s="148"/>
      <c r="Y686" s="149"/>
    </row>
    <row r="687" spans="1:25" s="150" customFormat="1" ht="40.5" hidden="1" customHeight="1">
      <c r="A687" s="1370"/>
      <c r="B687" s="1383"/>
      <c r="C687" s="954" t="s">
        <v>54</v>
      </c>
      <c r="D687" s="955" t="s">
        <v>55</v>
      </c>
      <c r="E687" s="955" t="s">
        <v>56</v>
      </c>
      <c r="F687" s="1011" t="s">
        <v>56</v>
      </c>
      <c r="G687" s="1011" t="s">
        <v>57</v>
      </c>
      <c r="H687" s="1011" t="s">
        <v>56</v>
      </c>
      <c r="I687" s="955" t="s">
        <v>64</v>
      </c>
      <c r="J687" s="956" t="s">
        <v>98</v>
      </c>
      <c r="K687" s="957" t="s">
        <v>109</v>
      </c>
      <c r="L687" s="957" t="s">
        <v>12</v>
      </c>
      <c r="M687" s="957" t="s">
        <v>13</v>
      </c>
      <c r="N687" s="957" t="s">
        <v>34</v>
      </c>
      <c r="O687" s="957" t="s">
        <v>25</v>
      </c>
      <c r="P687" s="958">
        <v>0</v>
      </c>
      <c r="Q687" s="958"/>
      <c r="R687" s="958"/>
      <c r="S687" s="959" t="s">
        <v>10</v>
      </c>
      <c r="T687" s="148"/>
      <c r="U687" s="149"/>
      <c r="V687" s="148"/>
      <c r="W687" s="149"/>
      <c r="X687" s="148"/>
      <c r="Y687" s="149"/>
    </row>
    <row r="688" spans="1:25" s="150" customFormat="1" ht="40.5" hidden="1" customHeight="1">
      <c r="A688" s="1370"/>
      <c r="B688" s="1383"/>
      <c r="C688" s="954" t="s">
        <v>54</v>
      </c>
      <c r="D688" s="955" t="s">
        <v>55</v>
      </c>
      <c r="E688" s="955" t="s">
        <v>56</v>
      </c>
      <c r="F688" s="1011" t="s">
        <v>56</v>
      </c>
      <c r="G688" s="1011" t="s">
        <v>57</v>
      </c>
      <c r="H688" s="1011" t="s">
        <v>56</v>
      </c>
      <c r="I688" s="955" t="s">
        <v>64</v>
      </c>
      <c r="J688" s="956" t="s">
        <v>98</v>
      </c>
      <c r="K688" s="957" t="s">
        <v>109</v>
      </c>
      <c r="L688" s="957" t="s">
        <v>52</v>
      </c>
      <c r="M688" s="957" t="s">
        <v>13</v>
      </c>
      <c r="N688" s="957" t="s">
        <v>10</v>
      </c>
      <c r="O688" s="957" t="s">
        <v>25</v>
      </c>
      <c r="P688" s="958">
        <f>'345 (2022)020.00.0019'!D22+'345 (2022)020.00.0019'!D27</f>
        <v>0</v>
      </c>
      <c r="Q688" s="958"/>
      <c r="R688" s="958"/>
      <c r="S688" s="959" t="s">
        <v>10</v>
      </c>
      <c r="T688" s="148"/>
      <c r="U688" s="149"/>
      <c r="V688" s="148"/>
      <c r="W688" s="149"/>
      <c r="X688" s="148"/>
      <c r="Y688" s="149"/>
    </row>
    <row r="689" spans="1:25" s="150" customFormat="1" ht="40.5" hidden="1" customHeight="1">
      <c r="A689" s="1370"/>
      <c r="B689" s="1383"/>
      <c r="C689" s="954" t="s">
        <v>54</v>
      </c>
      <c r="D689" s="955" t="s">
        <v>55</v>
      </c>
      <c r="E689" s="955" t="s">
        <v>56</v>
      </c>
      <c r="F689" s="1011" t="s">
        <v>56</v>
      </c>
      <c r="G689" s="1011" t="s">
        <v>57</v>
      </c>
      <c r="H689" s="1011" t="s">
        <v>56</v>
      </c>
      <c r="I689" s="955" t="s">
        <v>58</v>
      </c>
      <c r="J689" s="956" t="s">
        <v>98</v>
      </c>
      <c r="K689" s="957" t="s">
        <v>109</v>
      </c>
      <c r="L689" s="957" t="s">
        <v>12</v>
      </c>
      <c r="M689" s="957" t="s">
        <v>13</v>
      </c>
      <c r="N689" s="957" t="s">
        <v>20</v>
      </c>
      <c r="O689" s="957" t="s">
        <v>21</v>
      </c>
      <c r="P689" s="958">
        <f>'345 (2022)КРАЙ'!D16</f>
        <v>0</v>
      </c>
      <c r="Q689" s="958"/>
      <c r="R689" s="958"/>
      <c r="S689" s="959" t="s">
        <v>10</v>
      </c>
      <c r="T689" s="148"/>
      <c r="U689" s="149"/>
      <c r="V689" s="148"/>
      <c r="W689" s="149"/>
      <c r="X689" s="148"/>
      <c r="Y689" s="149"/>
    </row>
    <row r="690" spans="1:25" s="150" customFormat="1" ht="40.5" hidden="1" customHeight="1">
      <c r="A690" s="1370"/>
      <c r="B690" s="1383"/>
      <c r="C690" s="954" t="s">
        <v>54</v>
      </c>
      <c r="D690" s="955" t="s">
        <v>55</v>
      </c>
      <c r="E690" s="955" t="s">
        <v>56</v>
      </c>
      <c r="F690" s="1011" t="s">
        <v>56</v>
      </c>
      <c r="G690" s="1011" t="s">
        <v>57</v>
      </c>
      <c r="H690" s="1011" t="s">
        <v>56</v>
      </c>
      <c r="I690" s="955" t="s">
        <v>58</v>
      </c>
      <c r="J690" s="956" t="s">
        <v>98</v>
      </c>
      <c r="K690" s="957" t="s">
        <v>109</v>
      </c>
      <c r="L690" s="957" t="s">
        <v>52</v>
      </c>
      <c r="M690" s="957" t="s">
        <v>13</v>
      </c>
      <c r="N690" s="957" t="s">
        <v>10</v>
      </c>
      <c r="O690" s="957" t="s">
        <v>21</v>
      </c>
      <c r="P690" s="958">
        <f>'345 (2022)КРАЙ'!D20</f>
        <v>0</v>
      </c>
      <c r="Q690" s="958"/>
      <c r="R690" s="958"/>
      <c r="S690" s="959" t="s">
        <v>10</v>
      </c>
      <c r="T690" s="148"/>
      <c r="U690" s="149"/>
      <c r="V690" s="148"/>
      <c r="W690" s="149"/>
      <c r="X690" s="148"/>
      <c r="Y690" s="149"/>
    </row>
    <row r="691" spans="1:25" s="150" customFormat="1" ht="40.5" hidden="1" customHeight="1">
      <c r="A691" s="1370"/>
      <c r="B691" s="1383"/>
      <c r="C691" s="954" t="s">
        <v>54</v>
      </c>
      <c r="D691" s="955" t="s">
        <v>55</v>
      </c>
      <c r="E691" s="955" t="s">
        <v>56</v>
      </c>
      <c r="F691" s="955" t="s">
        <v>56</v>
      </c>
      <c r="G691" s="955" t="s">
        <v>57</v>
      </c>
      <c r="H691" s="955" t="s">
        <v>56</v>
      </c>
      <c r="I691" s="955" t="s">
        <v>793</v>
      </c>
      <c r="J691" s="956" t="s">
        <v>98</v>
      </c>
      <c r="K691" s="957" t="s">
        <v>109</v>
      </c>
      <c r="L691" s="957" t="s">
        <v>12</v>
      </c>
      <c r="M691" s="957" t="s">
        <v>13</v>
      </c>
      <c r="N691" s="957" t="s">
        <v>42</v>
      </c>
      <c r="O691" s="957" t="s">
        <v>40</v>
      </c>
      <c r="P691" s="958">
        <v>0</v>
      </c>
      <c r="Q691" s="958"/>
      <c r="R691" s="958"/>
      <c r="S691" s="959" t="s">
        <v>10</v>
      </c>
      <c r="T691" s="148"/>
      <c r="U691" s="149"/>
      <c r="V691" s="148"/>
      <c r="W691" s="149"/>
      <c r="X691" s="148"/>
      <c r="Y691" s="149"/>
    </row>
    <row r="692" spans="1:25" s="150" customFormat="1" ht="40.5" customHeight="1">
      <c r="A692" s="1370"/>
      <c r="B692" s="1383"/>
      <c r="C692" s="1239" t="s">
        <v>54</v>
      </c>
      <c r="D692" s="1240" t="s">
        <v>55</v>
      </c>
      <c r="E692" s="1240" t="s">
        <v>56</v>
      </c>
      <c r="F692" s="1240" t="s">
        <v>56</v>
      </c>
      <c r="G692" s="1240" t="s">
        <v>57</v>
      </c>
      <c r="H692" s="1240" t="s">
        <v>56</v>
      </c>
      <c r="I692" s="1240" t="s">
        <v>128</v>
      </c>
      <c r="J692" s="1241" t="s">
        <v>98</v>
      </c>
      <c r="K692" s="1242" t="s">
        <v>109</v>
      </c>
      <c r="L692" s="1242" t="s">
        <v>12</v>
      </c>
      <c r="M692" s="1242" t="s">
        <v>13</v>
      </c>
      <c r="N692" s="1242" t="s">
        <v>1109</v>
      </c>
      <c r="O692" s="1242" t="s">
        <v>43</v>
      </c>
      <c r="P692" s="1007">
        <f>'345 (2022)020.00.0019'!D17</f>
        <v>3700</v>
      </c>
      <c r="Q692" s="958"/>
      <c r="R692" s="958"/>
      <c r="S692" s="959" t="s">
        <v>10</v>
      </c>
      <c r="T692" s="148"/>
      <c r="U692" s="149"/>
      <c r="V692" s="148"/>
      <c r="W692" s="149"/>
      <c r="X692" s="148"/>
      <c r="Y692" s="149"/>
    </row>
    <row r="693" spans="1:25" s="150" customFormat="1" ht="40.5" hidden="1" customHeight="1">
      <c r="A693" s="1370"/>
      <c r="B693" s="1383"/>
      <c r="C693" s="954" t="s">
        <v>54</v>
      </c>
      <c r="D693" s="955" t="s">
        <v>55</v>
      </c>
      <c r="E693" s="955" t="s">
        <v>56</v>
      </c>
      <c r="F693" s="955"/>
      <c r="G693" s="955"/>
      <c r="H693" s="955"/>
      <c r="I693" s="955"/>
      <c r="J693" s="956" t="s">
        <v>98</v>
      </c>
      <c r="K693" s="957" t="s">
        <v>109</v>
      </c>
      <c r="L693" s="957" t="s">
        <v>12</v>
      </c>
      <c r="M693" s="957" t="s">
        <v>13</v>
      </c>
      <c r="N693" s="957" t="s">
        <v>1215</v>
      </c>
      <c r="O693" s="957" t="s">
        <v>43</v>
      </c>
      <c r="P693" s="958">
        <v>0</v>
      </c>
      <c r="Q693" s="958"/>
      <c r="R693" s="958"/>
      <c r="S693" s="959" t="s">
        <v>10</v>
      </c>
      <c r="T693" s="148"/>
      <c r="U693" s="149"/>
      <c r="V693" s="148"/>
      <c r="W693" s="149"/>
      <c r="X693" s="148"/>
      <c r="Y693" s="149"/>
    </row>
    <row r="694" spans="1:25" s="150" customFormat="1" ht="40.5" hidden="1" customHeight="1">
      <c r="A694" s="1370"/>
      <c r="B694" s="1383"/>
      <c r="C694" s="954" t="s">
        <v>54</v>
      </c>
      <c r="D694" s="955" t="s">
        <v>55</v>
      </c>
      <c r="E694" s="955" t="s">
        <v>56</v>
      </c>
      <c r="F694" s="955"/>
      <c r="G694" s="955"/>
      <c r="H694" s="955"/>
      <c r="I694" s="955"/>
      <c r="J694" s="956" t="s">
        <v>98</v>
      </c>
      <c r="K694" s="957" t="s">
        <v>109</v>
      </c>
      <c r="L694" s="957" t="s">
        <v>12</v>
      </c>
      <c r="M694" s="957" t="s">
        <v>13</v>
      </c>
      <c r="N694" s="957" t="s">
        <v>622</v>
      </c>
      <c r="O694" s="957" t="s">
        <v>43</v>
      </c>
      <c r="P694" s="958">
        <v>0</v>
      </c>
      <c r="Q694" s="958"/>
      <c r="R694" s="958"/>
      <c r="S694" s="959" t="s">
        <v>10</v>
      </c>
      <c r="T694" s="148"/>
      <c r="U694" s="149"/>
      <c r="V694" s="148"/>
      <c r="W694" s="149"/>
      <c r="X694" s="148"/>
      <c r="Y694" s="149"/>
    </row>
    <row r="695" spans="1:25" s="150" customFormat="1" ht="40.5" hidden="1" customHeight="1">
      <c r="A695" s="1370"/>
      <c r="B695" s="1383"/>
      <c r="C695" s="954" t="s">
        <v>54</v>
      </c>
      <c r="D695" s="955" t="s">
        <v>55</v>
      </c>
      <c r="E695" s="955" t="s">
        <v>56</v>
      </c>
      <c r="F695" s="955"/>
      <c r="G695" s="955"/>
      <c r="H695" s="955"/>
      <c r="I695" s="955"/>
      <c r="J695" s="956" t="s">
        <v>98</v>
      </c>
      <c r="K695" s="957" t="s">
        <v>109</v>
      </c>
      <c r="L695" s="957" t="s">
        <v>12</v>
      </c>
      <c r="M695" s="957" t="s">
        <v>13</v>
      </c>
      <c r="N695" s="957" t="s">
        <v>622</v>
      </c>
      <c r="O695" s="957" t="s">
        <v>43</v>
      </c>
      <c r="P695" s="958">
        <v>0</v>
      </c>
      <c r="Q695" s="958"/>
      <c r="R695" s="958"/>
      <c r="S695" s="959" t="s">
        <v>10</v>
      </c>
      <c r="T695" s="148"/>
      <c r="U695" s="149"/>
      <c r="V695" s="148"/>
      <c r="W695" s="149"/>
      <c r="X695" s="148"/>
      <c r="Y695" s="149"/>
    </row>
    <row r="696" spans="1:25" s="150" customFormat="1" ht="40.5" hidden="1" customHeight="1">
      <c r="A696" s="1370"/>
      <c r="B696" s="1383"/>
      <c r="C696" s="954" t="s">
        <v>54</v>
      </c>
      <c r="D696" s="955" t="s">
        <v>55</v>
      </c>
      <c r="E696" s="955" t="s">
        <v>56</v>
      </c>
      <c r="F696" s="955"/>
      <c r="G696" s="955"/>
      <c r="H696" s="955"/>
      <c r="I696" s="955"/>
      <c r="J696" s="956" t="s">
        <v>98</v>
      </c>
      <c r="K696" s="957" t="s">
        <v>109</v>
      </c>
      <c r="L696" s="957" t="s">
        <v>12</v>
      </c>
      <c r="M696" s="957" t="s">
        <v>13</v>
      </c>
      <c r="N696" s="957" t="s">
        <v>622</v>
      </c>
      <c r="O696" s="957" t="s">
        <v>43</v>
      </c>
      <c r="P696" s="958">
        <v>0</v>
      </c>
      <c r="Q696" s="958"/>
      <c r="R696" s="958"/>
      <c r="S696" s="959" t="s">
        <v>10</v>
      </c>
      <c r="T696" s="148"/>
      <c r="U696" s="149"/>
      <c r="V696" s="148"/>
      <c r="W696" s="149"/>
      <c r="X696" s="148"/>
      <c r="Y696" s="149"/>
    </row>
    <row r="697" spans="1:25" s="150" customFormat="1" ht="40.5" hidden="1" customHeight="1">
      <c r="A697" s="1370"/>
      <c r="B697" s="1383"/>
      <c r="C697" s="954" t="s">
        <v>54</v>
      </c>
      <c r="D697" s="955" t="s">
        <v>55</v>
      </c>
      <c r="E697" s="955" t="s">
        <v>56</v>
      </c>
      <c r="F697" s="955"/>
      <c r="G697" s="955"/>
      <c r="H697" s="955"/>
      <c r="I697" s="955"/>
      <c r="J697" s="956" t="s">
        <v>98</v>
      </c>
      <c r="K697" s="957" t="s">
        <v>109</v>
      </c>
      <c r="L697" s="957" t="s">
        <v>12</v>
      </c>
      <c r="M697" s="957" t="s">
        <v>13</v>
      </c>
      <c r="N697" s="957" t="s">
        <v>622</v>
      </c>
      <c r="O697" s="957" t="s">
        <v>43</v>
      </c>
      <c r="P697" s="958">
        <v>0</v>
      </c>
      <c r="Q697" s="958"/>
      <c r="R697" s="958"/>
      <c r="S697" s="959" t="s">
        <v>10</v>
      </c>
      <c r="T697" s="148"/>
      <c r="U697" s="149"/>
      <c r="V697" s="148"/>
      <c r="W697" s="149"/>
      <c r="X697" s="148"/>
      <c r="Y697" s="149"/>
    </row>
    <row r="698" spans="1:25" s="150" customFormat="1" ht="40.5" hidden="1" customHeight="1">
      <c r="A698" s="1370"/>
      <c r="B698" s="1383"/>
      <c r="C698" s="954" t="s">
        <v>54</v>
      </c>
      <c r="D698" s="955" t="s">
        <v>55</v>
      </c>
      <c r="E698" s="955" t="s">
        <v>56</v>
      </c>
      <c r="F698" s="955" t="s">
        <v>56</v>
      </c>
      <c r="G698" s="955" t="s">
        <v>57</v>
      </c>
      <c r="H698" s="955" t="s">
        <v>795</v>
      </c>
      <c r="I698" s="955" t="s">
        <v>794</v>
      </c>
      <c r="J698" s="956" t="s">
        <v>98</v>
      </c>
      <c r="K698" s="957" t="s">
        <v>109</v>
      </c>
      <c r="L698" s="957" t="s">
        <v>12</v>
      </c>
      <c r="M698" s="957" t="s">
        <v>13</v>
      </c>
      <c r="N698" s="957" t="s">
        <v>703</v>
      </c>
      <c r="O698" s="957" t="s">
        <v>702</v>
      </c>
      <c r="P698" s="958">
        <v>0</v>
      </c>
      <c r="Q698" s="958"/>
      <c r="R698" s="958"/>
      <c r="S698" s="959" t="s">
        <v>10</v>
      </c>
      <c r="T698" s="148"/>
      <c r="U698" s="149"/>
      <c r="V698" s="148"/>
      <c r="W698" s="149"/>
      <c r="X698" s="148"/>
      <c r="Y698" s="149"/>
    </row>
    <row r="699" spans="1:25" s="150" customFormat="1" ht="40.5" hidden="1" customHeight="1">
      <c r="A699" s="1370"/>
      <c r="B699" s="1383"/>
      <c r="C699" s="954" t="s">
        <v>54</v>
      </c>
      <c r="D699" s="955" t="s">
        <v>55</v>
      </c>
      <c r="E699" s="955" t="s">
        <v>56</v>
      </c>
      <c r="F699" s="955" t="s">
        <v>56</v>
      </c>
      <c r="G699" s="955" t="s">
        <v>57</v>
      </c>
      <c r="H699" s="955" t="s">
        <v>795</v>
      </c>
      <c r="I699" s="955" t="s">
        <v>794</v>
      </c>
      <c r="J699" s="956" t="s">
        <v>98</v>
      </c>
      <c r="K699" s="957" t="s">
        <v>109</v>
      </c>
      <c r="L699" s="957" t="s">
        <v>12</v>
      </c>
      <c r="M699" s="957" t="s">
        <v>13</v>
      </c>
      <c r="N699" s="957" t="s">
        <v>703</v>
      </c>
      <c r="O699" s="957" t="s">
        <v>40</v>
      </c>
      <c r="P699" s="958">
        <v>0</v>
      </c>
      <c r="Q699" s="958"/>
      <c r="R699" s="958"/>
      <c r="S699" s="959" t="s">
        <v>10</v>
      </c>
      <c r="T699" s="148"/>
      <c r="U699" s="149"/>
      <c r="V699" s="148"/>
      <c r="W699" s="149"/>
      <c r="X699" s="148"/>
      <c r="Y699" s="149"/>
    </row>
    <row r="700" spans="1:25" s="150" customFormat="1" ht="40.5" hidden="1" customHeight="1">
      <c r="A700" s="1370"/>
      <c r="B700" s="1383"/>
      <c r="C700" s="954" t="s">
        <v>54</v>
      </c>
      <c r="D700" s="955" t="s">
        <v>55</v>
      </c>
      <c r="E700" s="955" t="s">
        <v>56</v>
      </c>
      <c r="F700" s="955"/>
      <c r="G700" s="955"/>
      <c r="H700" s="955"/>
      <c r="I700" s="955"/>
      <c r="J700" s="956" t="s">
        <v>98</v>
      </c>
      <c r="K700" s="957" t="s">
        <v>109</v>
      </c>
      <c r="L700" s="957" t="s">
        <v>12</v>
      </c>
      <c r="M700" s="957" t="s">
        <v>13</v>
      </c>
      <c r="N700" s="957" t="s">
        <v>1125</v>
      </c>
      <c r="O700" s="957" t="s">
        <v>40</v>
      </c>
      <c r="P700" s="958">
        <v>0</v>
      </c>
      <c r="Q700" s="958"/>
      <c r="R700" s="958"/>
      <c r="S700" s="959" t="s">
        <v>10</v>
      </c>
      <c r="T700" s="148"/>
      <c r="U700" s="149"/>
      <c r="V700" s="148"/>
      <c r="W700" s="149"/>
      <c r="X700" s="148"/>
      <c r="Y700" s="149"/>
    </row>
    <row r="701" spans="1:25" s="150" customFormat="1" ht="40.5" hidden="1" customHeight="1">
      <c r="A701" s="1370"/>
      <c r="B701" s="1383"/>
      <c r="C701" s="954" t="s">
        <v>54</v>
      </c>
      <c r="D701" s="955" t="s">
        <v>55</v>
      </c>
      <c r="E701" s="955" t="s">
        <v>56</v>
      </c>
      <c r="F701" s="955"/>
      <c r="G701" s="955"/>
      <c r="H701" s="955"/>
      <c r="I701" s="955"/>
      <c r="J701" s="956" t="s">
        <v>98</v>
      </c>
      <c r="K701" s="957" t="s">
        <v>109</v>
      </c>
      <c r="L701" s="957" t="s">
        <v>12</v>
      </c>
      <c r="M701" s="957" t="s">
        <v>13</v>
      </c>
      <c r="N701" s="957" t="s">
        <v>710</v>
      </c>
      <c r="O701" s="957" t="s">
        <v>40</v>
      </c>
      <c r="P701" s="958">
        <v>0</v>
      </c>
      <c r="Q701" s="958"/>
      <c r="R701" s="958"/>
      <c r="S701" s="959" t="s">
        <v>10</v>
      </c>
      <c r="T701" s="148"/>
      <c r="U701" s="149"/>
      <c r="V701" s="148"/>
      <c r="W701" s="149"/>
      <c r="X701" s="148"/>
      <c r="Y701" s="149"/>
    </row>
    <row r="702" spans="1:25" s="150" customFormat="1" ht="40.5" hidden="1" customHeight="1">
      <c r="A702" s="1370"/>
      <c r="B702" s="1383"/>
      <c r="C702" s="954" t="s">
        <v>54</v>
      </c>
      <c r="D702" s="955" t="s">
        <v>55</v>
      </c>
      <c r="E702" s="955" t="s">
        <v>56</v>
      </c>
      <c r="F702" s="955"/>
      <c r="G702" s="955"/>
      <c r="H702" s="955"/>
      <c r="I702" s="955"/>
      <c r="J702" s="956" t="s">
        <v>98</v>
      </c>
      <c r="K702" s="957" t="s">
        <v>109</v>
      </c>
      <c r="L702" s="957" t="s">
        <v>12</v>
      </c>
      <c r="M702" s="957" t="s">
        <v>13</v>
      </c>
      <c r="N702" s="957" t="s">
        <v>710</v>
      </c>
      <c r="O702" s="957" t="s">
        <v>40</v>
      </c>
      <c r="P702" s="958">
        <v>0</v>
      </c>
      <c r="Q702" s="958"/>
      <c r="R702" s="958"/>
      <c r="S702" s="959" t="s">
        <v>10</v>
      </c>
      <c r="T702" s="148"/>
      <c r="U702" s="149"/>
      <c r="V702" s="148"/>
      <c r="W702" s="149"/>
      <c r="X702" s="148"/>
      <c r="Y702" s="149"/>
    </row>
    <row r="703" spans="1:25" s="150" customFormat="1" ht="40.5" hidden="1" customHeight="1">
      <c r="A703" s="1370"/>
      <c r="B703" s="1383"/>
      <c r="C703" s="954" t="s">
        <v>54</v>
      </c>
      <c r="D703" s="955" t="s">
        <v>55</v>
      </c>
      <c r="E703" s="955" t="s">
        <v>56</v>
      </c>
      <c r="F703" s="955"/>
      <c r="G703" s="955"/>
      <c r="H703" s="955"/>
      <c r="I703" s="955"/>
      <c r="J703" s="956" t="s">
        <v>98</v>
      </c>
      <c r="K703" s="957" t="s">
        <v>109</v>
      </c>
      <c r="L703" s="957" t="s">
        <v>12</v>
      </c>
      <c r="M703" s="957" t="s">
        <v>13</v>
      </c>
      <c r="N703" s="957" t="s">
        <v>710</v>
      </c>
      <c r="O703" s="957" t="s">
        <v>40</v>
      </c>
      <c r="P703" s="958">
        <v>0</v>
      </c>
      <c r="Q703" s="958"/>
      <c r="R703" s="958"/>
      <c r="S703" s="959" t="s">
        <v>10</v>
      </c>
      <c r="T703" s="148"/>
      <c r="U703" s="149"/>
      <c r="V703" s="148"/>
      <c r="W703" s="149"/>
      <c r="X703" s="148"/>
      <c r="Y703" s="149"/>
    </row>
    <row r="704" spans="1:25" s="150" customFormat="1" ht="40.5" hidden="1" customHeight="1">
      <c r="A704" s="1370"/>
      <c r="B704" s="1383"/>
      <c r="C704" s="954" t="s">
        <v>54</v>
      </c>
      <c r="D704" s="955" t="s">
        <v>55</v>
      </c>
      <c r="E704" s="955" t="s">
        <v>56</v>
      </c>
      <c r="F704" s="955"/>
      <c r="G704" s="955"/>
      <c r="H704" s="955"/>
      <c r="I704" s="955"/>
      <c r="J704" s="956" t="s">
        <v>98</v>
      </c>
      <c r="K704" s="957" t="s">
        <v>109</v>
      </c>
      <c r="L704" s="957" t="s">
        <v>12</v>
      </c>
      <c r="M704" s="957" t="s">
        <v>13</v>
      </c>
      <c r="N704" s="957" t="s">
        <v>713</v>
      </c>
      <c r="O704" s="957" t="s">
        <v>40</v>
      </c>
      <c r="P704" s="958">
        <v>0</v>
      </c>
      <c r="Q704" s="958"/>
      <c r="R704" s="958"/>
      <c r="S704" s="959" t="s">
        <v>10</v>
      </c>
      <c r="T704" s="148"/>
      <c r="U704" s="149"/>
      <c r="V704" s="148"/>
      <c r="W704" s="149"/>
      <c r="X704" s="148"/>
      <c r="Y704" s="149"/>
    </row>
    <row r="705" spans="1:25" s="150" customFormat="1" ht="40.5" hidden="1" customHeight="1">
      <c r="A705" s="1376" t="s">
        <v>969</v>
      </c>
      <c r="B705" s="1371"/>
      <c r="C705" s="954" t="s">
        <v>54</v>
      </c>
      <c r="D705" s="955" t="s">
        <v>55</v>
      </c>
      <c r="E705" s="955" t="s">
        <v>56</v>
      </c>
      <c r="F705" s="1011" t="s">
        <v>56</v>
      </c>
      <c r="G705" s="1011" t="s">
        <v>57</v>
      </c>
      <c r="H705" s="1011" t="s">
        <v>56</v>
      </c>
      <c r="I705" s="955" t="s">
        <v>64</v>
      </c>
      <c r="J705" s="956" t="s">
        <v>98</v>
      </c>
      <c r="K705" s="957" t="s">
        <v>110</v>
      </c>
      <c r="L705" s="957" t="s">
        <v>12</v>
      </c>
      <c r="M705" s="957" t="s">
        <v>13</v>
      </c>
      <c r="N705" s="957" t="s">
        <v>10</v>
      </c>
      <c r="O705" s="957" t="s">
        <v>14</v>
      </c>
      <c r="P705" s="958">
        <f>'346 (2022)ВНЕБ, 140Д'!D20+'346 (2022)ВНЕБ, 150Д'!D20+'346 (2022)ВНЕБ, 400Д'!D20</f>
        <v>0</v>
      </c>
      <c r="Q705" s="958">
        <v>0</v>
      </c>
      <c r="R705" s="958">
        <v>0</v>
      </c>
      <c r="S705" s="959" t="s">
        <v>10</v>
      </c>
      <c r="T705" s="148"/>
      <c r="U705" s="149"/>
      <c r="V705" s="148"/>
      <c r="W705" s="149"/>
      <c r="X705" s="148"/>
      <c r="Y705" s="149"/>
    </row>
    <row r="706" spans="1:25" s="150" customFormat="1" ht="40.5" hidden="1" customHeight="1">
      <c r="A706" s="1377"/>
      <c r="B706" s="1372"/>
      <c r="C706" s="954" t="s">
        <v>54</v>
      </c>
      <c r="D706" s="955" t="s">
        <v>55</v>
      </c>
      <c r="E706" s="955" t="s">
        <v>56</v>
      </c>
      <c r="F706" s="1011" t="s">
        <v>56</v>
      </c>
      <c r="G706" s="1011" t="s">
        <v>57</v>
      </c>
      <c r="H706" s="1011" t="s">
        <v>56</v>
      </c>
      <c r="I706" s="955" t="s">
        <v>64</v>
      </c>
      <c r="J706" s="956" t="s">
        <v>98</v>
      </c>
      <c r="K706" s="957" t="s">
        <v>110</v>
      </c>
      <c r="L706" s="957" t="s">
        <v>52</v>
      </c>
      <c r="M706" s="957" t="s">
        <v>13</v>
      </c>
      <c r="N706" s="957" t="s">
        <v>10</v>
      </c>
      <c r="O706" s="957" t="s">
        <v>14</v>
      </c>
      <c r="P706" s="958">
        <f>'346 (2022)ВНЕБ, 140Д'!D28+'346 (2022)ВНЕБ, 150Д'!D28+'346 (2022)ВНЕБ, 400Д'!D28</f>
        <v>0</v>
      </c>
      <c r="Q706" s="958"/>
      <c r="R706" s="958"/>
      <c r="S706" s="959" t="s">
        <v>10</v>
      </c>
      <c r="T706" s="148"/>
      <c r="U706" s="149"/>
      <c r="V706" s="148"/>
      <c r="W706" s="149"/>
      <c r="X706" s="148"/>
      <c r="Y706" s="149"/>
    </row>
    <row r="707" spans="1:25" s="150" customFormat="1" ht="40.5" hidden="1" customHeight="1">
      <c r="A707" s="1377"/>
      <c r="B707" s="1372"/>
      <c r="C707" s="954" t="s">
        <v>54</v>
      </c>
      <c r="D707" s="955" t="s">
        <v>55</v>
      </c>
      <c r="E707" s="955" t="s">
        <v>56</v>
      </c>
      <c r="F707" s="1011" t="s">
        <v>56</v>
      </c>
      <c r="G707" s="1011" t="s">
        <v>57</v>
      </c>
      <c r="H707" s="1011" t="s">
        <v>56</v>
      </c>
      <c r="I707" s="955" t="s">
        <v>64</v>
      </c>
      <c r="J707" s="956" t="s">
        <v>98</v>
      </c>
      <c r="K707" s="957" t="s">
        <v>110</v>
      </c>
      <c r="L707" s="957" t="s">
        <v>12</v>
      </c>
      <c r="M707" s="957" t="s">
        <v>13</v>
      </c>
      <c r="N707" s="957" t="s">
        <v>10</v>
      </c>
      <c r="O707" s="957" t="s">
        <v>654</v>
      </c>
      <c r="P707" s="958">
        <v>0</v>
      </c>
      <c r="Q707" s="958"/>
      <c r="R707" s="958"/>
      <c r="S707" s="959" t="s">
        <v>10</v>
      </c>
      <c r="T707" s="148"/>
      <c r="U707" s="149"/>
      <c r="V707" s="148"/>
      <c r="W707" s="149"/>
      <c r="X707" s="148"/>
      <c r="Y707" s="149"/>
    </row>
    <row r="708" spans="1:25" s="150" customFormat="1" ht="40.5" hidden="1" customHeight="1">
      <c r="A708" s="1377"/>
      <c r="B708" s="1372"/>
      <c r="C708" s="954" t="s">
        <v>54</v>
      </c>
      <c r="D708" s="955" t="s">
        <v>55</v>
      </c>
      <c r="E708" s="955" t="s">
        <v>56</v>
      </c>
      <c r="F708" s="1011" t="s">
        <v>56</v>
      </c>
      <c r="G708" s="1011" t="s">
        <v>57</v>
      </c>
      <c r="H708" s="1011" t="s">
        <v>56</v>
      </c>
      <c r="I708" s="955" t="s">
        <v>64</v>
      </c>
      <c r="J708" s="956" t="s">
        <v>98</v>
      </c>
      <c r="K708" s="957" t="s">
        <v>110</v>
      </c>
      <c r="L708" s="957" t="s">
        <v>52</v>
      </c>
      <c r="M708" s="957" t="s">
        <v>13</v>
      </c>
      <c r="N708" s="957" t="s">
        <v>10</v>
      </c>
      <c r="O708" s="957" t="s">
        <v>654</v>
      </c>
      <c r="P708" s="958">
        <v>0</v>
      </c>
      <c r="Q708" s="958"/>
      <c r="R708" s="958"/>
      <c r="S708" s="959" t="s">
        <v>10</v>
      </c>
      <c r="T708" s="148"/>
      <c r="U708" s="149"/>
      <c r="V708" s="148"/>
      <c r="W708" s="149"/>
      <c r="X708" s="148"/>
      <c r="Y708" s="149"/>
    </row>
    <row r="709" spans="1:25" s="150" customFormat="1" ht="40.5" hidden="1" customHeight="1">
      <c r="A709" s="1377"/>
      <c r="B709" s="1372"/>
      <c r="C709" s="954" t="s">
        <v>54</v>
      </c>
      <c r="D709" s="955" t="s">
        <v>55</v>
      </c>
      <c r="E709" s="955" t="s">
        <v>56</v>
      </c>
      <c r="F709" s="1011" t="s">
        <v>56</v>
      </c>
      <c r="G709" s="1011" t="s">
        <v>57</v>
      </c>
      <c r="H709" s="1011" t="s">
        <v>56</v>
      </c>
      <c r="I709" s="955" t="s">
        <v>64</v>
      </c>
      <c r="J709" s="956" t="s">
        <v>98</v>
      </c>
      <c r="K709" s="957" t="s">
        <v>110</v>
      </c>
      <c r="L709" s="957" t="s">
        <v>12</v>
      </c>
      <c r="M709" s="957" t="s">
        <v>13</v>
      </c>
      <c r="N709" s="957" t="s">
        <v>10</v>
      </c>
      <c r="O709" s="957" t="s">
        <v>655</v>
      </c>
      <c r="P709" s="958">
        <v>0</v>
      </c>
      <c r="Q709" s="958"/>
      <c r="R709" s="958"/>
      <c r="S709" s="959" t="s">
        <v>10</v>
      </c>
      <c r="T709" s="148"/>
      <c r="U709" s="149"/>
      <c r="V709" s="148"/>
      <c r="W709" s="149"/>
      <c r="X709" s="148"/>
      <c r="Y709" s="149"/>
    </row>
    <row r="710" spans="1:25" s="150" customFormat="1" ht="40.5" hidden="1" customHeight="1">
      <c r="A710" s="1377"/>
      <c r="B710" s="1372"/>
      <c r="C710" s="954" t="s">
        <v>54</v>
      </c>
      <c r="D710" s="955" t="s">
        <v>55</v>
      </c>
      <c r="E710" s="955" t="s">
        <v>56</v>
      </c>
      <c r="F710" s="1011" t="s">
        <v>56</v>
      </c>
      <c r="G710" s="1011" t="s">
        <v>57</v>
      </c>
      <c r="H710" s="1011" t="s">
        <v>56</v>
      </c>
      <c r="I710" s="955" t="s">
        <v>64</v>
      </c>
      <c r="J710" s="956" t="s">
        <v>98</v>
      </c>
      <c r="K710" s="957" t="s">
        <v>110</v>
      </c>
      <c r="L710" s="957" t="s">
        <v>52</v>
      </c>
      <c r="M710" s="957" t="s">
        <v>13</v>
      </c>
      <c r="N710" s="957" t="s">
        <v>10</v>
      </c>
      <c r="O710" s="957" t="s">
        <v>655</v>
      </c>
      <c r="P710" s="958">
        <v>0</v>
      </c>
      <c r="Q710" s="958"/>
      <c r="R710" s="958"/>
      <c r="S710" s="959" t="s">
        <v>10</v>
      </c>
      <c r="T710" s="148"/>
      <c r="U710" s="149"/>
      <c r="V710" s="148"/>
      <c r="W710" s="149"/>
      <c r="X710" s="148"/>
      <c r="Y710" s="149"/>
    </row>
    <row r="711" spans="1:25" s="150" customFormat="1" ht="40.5" customHeight="1">
      <c r="A711" s="1377"/>
      <c r="B711" s="1372"/>
      <c r="C711" s="954" t="s">
        <v>54</v>
      </c>
      <c r="D711" s="955" t="s">
        <v>55</v>
      </c>
      <c r="E711" s="955" t="s">
        <v>56</v>
      </c>
      <c r="F711" s="1011" t="s">
        <v>56</v>
      </c>
      <c r="G711" s="1011" t="s">
        <v>57</v>
      </c>
      <c r="H711" s="1011" t="s">
        <v>56</v>
      </c>
      <c r="I711" s="955" t="s">
        <v>64</v>
      </c>
      <c r="J711" s="956" t="s">
        <v>98</v>
      </c>
      <c r="K711" s="957" t="s">
        <v>110</v>
      </c>
      <c r="L711" s="957" t="s">
        <v>12</v>
      </c>
      <c r="M711" s="957" t="s">
        <v>13</v>
      </c>
      <c r="N711" s="957" t="s">
        <v>34</v>
      </c>
      <c r="O711" s="957" t="s">
        <v>25</v>
      </c>
      <c r="P711" s="958">
        <f>'346 (2022)Р-Н'!D20</f>
        <v>12338</v>
      </c>
      <c r="Q711" s="958"/>
      <c r="R711" s="958"/>
      <c r="S711" s="959" t="s">
        <v>10</v>
      </c>
      <c r="T711" s="148"/>
      <c r="U711" s="149"/>
      <c r="V711" s="148"/>
      <c r="W711" s="149"/>
      <c r="X711" s="148"/>
      <c r="Y711" s="149"/>
    </row>
    <row r="712" spans="1:25" s="150" customFormat="1" ht="40.5" customHeight="1">
      <c r="A712" s="1377"/>
      <c r="B712" s="1372"/>
      <c r="C712" s="954" t="s">
        <v>54</v>
      </c>
      <c r="D712" s="955" t="s">
        <v>55</v>
      </c>
      <c r="E712" s="955" t="s">
        <v>56</v>
      </c>
      <c r="F712" s="1011" t="s">
        <v>56</v>
      </c>
      <c r="G712" s="1011" t="s">
        <v>57</v>
      </c>
      <c r="H712" s="1011" t="s">
        <v>56</v>
      </c>
      <c r="I712" s="955" t="s">
        <v>64</v>
      </c>
      <c r="J712" s="956" t="s">
        <v>98</v>
      </c>
      <c r="K712" s="957" t="s">
        <v>110</v>
      </c>
      <c r="L712" s="957" t="s">
        <v>52</v>
      </c>
      <c r="M712" s="957" t="s">
        <v>13</v>
      </c>
      <c r="N712" s="957" t="s">
        <v>10</v>
      </c>
      <c r="O712" s="957" t="s">
        <v>25</v>
      </c>
      <c r="P712" s="958">
        <f>'346 (2022)Р-Н'!D28+'346 (2022)Р-Н'!D36</f>
        <v>11700</v>
      </c>
      <c r="Q712" s="958"/>
      <c r="R712" s="958"/>
      <c r="S712" s="959" t="s">
        <v>10</v>
      </c>
      <c r="T712" s="148"/>
      <c r="U712" s="149"/>
      <c r="V712" s="148"/>
      <c r="W712" s="149"/>
      <c r="X712" s="148"/>
      <c r="Y712" s="149"/>
    </row>
    <row r="713" spans="1:25" s="150" customFormat="1" ht="40.5" customHeight="1">
      <c r="A713" s="1377"/>
      <c r="B713" s="1372"/>
      <c r="C713" s="954" t="s">
        <v>54</v>
      </c>
      <c r="D713" s="955" t="s">
        <v>55</v>
      </c>
      <c r="E713" s="955" t="s">
        <v>56</v>
      </c>
      <c r="F713" s="1011" t="s">
        <v>56</v>
      </c>
      <c r="G713" s="1011" t="s">
        <v>57</v>
      </c>
      <c r="H713" s="1011" t="s">
        <v>56</v>
      </c>
      <c r="I713" s="955" t="s">
        <v>58</v>
      </c>
      <c r="J713" s="956" t="s">
        <v>98</v>
      </c>
      <c r="K713" s="957" t="s">
        <v>110</v>
      </c>
      <c r="L713" s="957" t="s">
        <v>12</v>
      </c>
      <c r="M713" s="957" t="s">
        <v>13</v>
      </c>
      <c r="N713" s="957" t="s">
        <v>20</v>
      </c>
      <c r="O713" s="957" t="s">
        <v>21</v>
      </c>
      <c r="P713" s="958">
        <f>'346 (2022)КРАЙ'!D28</f>
        <v>45390</v>
      </c>
      <c r="Q713" s="958">
        <f>'346 (2023)КРАЙ'!D27</f>
        <v>35600</v>
      </c>
      <c r="R713" s="958">
        <f>'346 (2024)КРАЙ'!D27</f>
        <v>35600</v>
      </c>
      <c r="S713" s="959" t="s">
        <v>10</v>
      </c>
      <c r="T713" s="148"/>
      <c r="U713" s="149"/>
      <c r="V713" s="148"/>
      <c r="W713" s="149"/>
      <c r="X713" s="148"/>
      <c r="Y713" s="149"/>
    </row>
    <row r="714" spans="1:25" s="150" customFormat="1" ht="40.5" hidden="1" customHeight="1">
      <c r="A714" s="1377"/>
      <c r="B714" s="1372"/>
      <c r="C714" s="954" t="s">
        <v>54</v>
      </c>
      <c r="D714" s="955" t="s">
        <v>55</v>
      </c>
      <c r="E714" s="955" t="s">
        <v>56</v>
      </c>
      <c r="F714" s="1011" t="s">
        <v>56</v>
      </c>
      <c r="G714" s="1011" t="s">
        <v>57</v>
      </c>
      <c r="H714" s="1011" t="s">
        <v>56</v>
      </c>
      <c r="I714" s="955" t="s">
        <v>58</v>
      </c>
      <c r="J714" s="956" t="s">
        <v>98</v>
      </c>
      <c r="K714" s="957" t="s">
        <v>110</v>
      </c>
      <c r="L714" s="957" t="s">
        <v>52</v>
      </c>
      <c r="M714" s="957" t="s">
        <v>13</v>
      </c>
      <c r="N714" s="957" t="s">
        <v>10</v>
      </c>
      <c r="O714" s="957" t="s">
        <v>21</v>
      </c>
      <c r="P714" s="958">
        <f>'346 (2022)КРАЙ'!D44</f>
        <v>0</v>
      </c>
      <c r="Q714" s="958"/>
      <c r="R714" s="958"/>
      <c r="S714" s="959" t="s">
        <v>10</v>
      </c>
      <c r="T714" s="148"/>
      <c r="U714" s="149"/>
      <c r="V714" s="148"/>
      <c r="W714" s="149"/>
      <c r="X714" s="148"/>
      <c r="Y714" s="149"/>
    </row>
    <row r="715" spans="1:25" s="150" customFormat="1" ht="40.5" hidden="1" customHeight="1">
      <c r="A715" s="1377"/>
      <c r="B715" s="1372"/>
      <c r="C715" s="954" t="s">
        <v>54</v>
      </c>
      <c r="D715" s="955" t="s">
        <v>55</v>
      </c>
      <c r="E715" s="955" t="s">
        <v>56</v>
      </c>
      <c r="F715" s="955" t="s">
        <v>56</v>
      </c>
      <c r="G715" s="955" t="s">
        <v>57</v>
      </c>
      <c r="H715" s="955" t="s">
        <v>56</v>
      </c>
      <c r="I715" s="955" t="s">
        <v>793</v>
      </c>
      <c r="J715" s="956" t="s">
        <v>98</v>
      </c>
      <c r="K715" s="957" t="s">
        <v>110</v>
      </c>
      <c r="L715" s="957" t="s">
        <v>12</v>
      </c>
      <c r="M715" s="957" t="s">
        <v>13</v>
      </c>
      <c r="N715" s="957" t="s">
        <v>42</v>
      </c>
      <c r="O715" s="957" t="s">
        <v>40</v>
      </c>
      <c r="P715" s="958">
        <f>'346 (2022)005.00.0000 ЗСК'!D24</f>
        <v>0</v>
      </c>
      <c r="Q715" s="958"/>
      <c r="R715" s="958"/>
      <c r="S715" s="959" t="s">
        <v>10</v>
      </c>
      <c r="T715" s="148"/>
      <c r="U715" s="149"/>
      <c r="V715" s="148"/>
      <c r="W715" s="149"/>
      <c r="X715" s="148"/>
      <c r="Y715" s="149"/>
    </row>
    <row r="716" spans="1:25" s="150" customFormat="1" ht="40.5" hidden="1" customHeight="1">
      <c r="A716" s="1377"/>
      <c r="B716" s="1372"/>
      <c r="C716" s="954" t="s">
        <v>54</v>
      </c>
      <c r="D716" s="955" t="s">
        <v>55</v>
      </c>
      <c r="E716" s="955" t="s">
        <v>56</v>
      </c>
      <c r="F716" s="955"/>
      <c r="G716" s="955"/>
      <c r="H716" s="955"/>
      <c r="I716" s="955"/>
      <c r="J716" s="956" t="s">
        <v>98</v>
      </c>
      <c r="K716" s="957" t="s">
        <v>110</v>
      </c>
      <c r="L716" s="957" t="s">
        <v>12</v>
      </c>
      <c r="M716" s="957" t="s">
        <v>13</v>
      </c>
      <c r="N716" s="957" t="s">
        <v>1215</v>
      </c>
      <c r="O716" s="957" t="s">
        <v>43</v>
      </c>
      <c r="P716" s="958">
        <v>0</v>
      </c>
      <c r="Q716" s="958"/>
      <c r="R716" s="958"/>
      <c r="S716" s="959" t="s">
        <v>10</v>
      </c>
      <c r="T716" s="148"/>
      <c r="U716" s="149"/>
      <c r="V716" s="148"/>
      <c r="W716" s="149"/>
      <c r="X716" s="148"/>
      <c r="Y716" s="149"/>
    </row>
    <row r="717" spans="1:25" s="150" customFormat="1" ht="40.5" hidden="1" customHeight="1">
      <c r="A717" s="1377"/>
      <c r="B717" s="1372"/>
      <c r="C717" s="954" t="s">
        <v>54</v>
      </c>
      <c r="D717" s="955" t="s">
        <v>55</v>
      </c>
      <c r="E717" s="955" t="s">
        <v>56</v>
      </c>
      <c r="F717" s="955" t="s">
        <v>56</v>
      </c>
      <c r="G717" s="955" t="s">
        <v>57</v>
      </c>
      <c r="H717" s="955" t="s">
        <v>56</v>
      </c>
      <c r="I717" s="955" t="s">
        <v>720</v>
      </c>
      <c r="J717" s="956" t="s">
        <v>98</v>
      </c>
      <c r="K717" s="957" t="s">
        <v>110</v>
      </c>
      <c r="L717" s="957" t="s">
        <v>12</v>
      </c>
      <c r="M717" s="957" t="s">
        <v>13</v>
      </c>
      <c r="N717" s="957" t="s">
        <v>797</v>
      </c>
      <c r="O717" s="957" t="s">
        <v>43</v>
      </c>
      <c r="P717" s="958">
        <f>'346 (2022)020.00.0010 НАРКОНЕТ'!D24</f>
        <v>0</v>
      </c>
      <c r="Q717" s="958"/>
      <c r="R717" s="958"/>
      <c r="S717" s="959" t="s">
        <v>10</v>
      </c>
      <c r="T717" s="148"/>
      <c r="U717" s="149"/>
      <c r="V717" s="148"/>
      <c r="W717" s="149"/>
      <c r="X717" s="148"/>
      <c r="Y717" s="149"/>
    </row>
    <row r="718" spans="1:25" s="150" customFormat="1" ht="40.5" hidden="1" customHeight="1">
      <c r="A718" s="1377"/>
      <c r="B718" s="1372"/>
      <c r="C718" s="954" t="s">
        <v>54</v>
      </c>
      <c r="D718" s="955" t="s">
        <v>55</v>
      </c>
      <c r="E718" s="955" t="s">
        <v>56</v>
      </c>
      <c r="F718" s="955" t="s">
        <v>56</v>
      </c>
      <c r="G718" s="955" t="s">
        <v>57</v>
      </c>
      <c r="H718" s="955" t="s">
        <v>56</v>
      </c>
      <c r="I718" s="955" t="s">
        <v>720</v>
      </c>
      <c r="J718" s="956" t="s">
        <v>98</v>
      </c>
      <c r="K718" s="957" t="s">
        <v>110</v>
      </c>
      <c r="L718" s="957" t="s">
        <v>12</v>
      </c>
      <c r="M718" s="957" t="s">
        <v>13</v>
      </c>
      <c r="N718" s="957" t="s">
        <v>796</v>
      </c>
      <c r="O718" s="957" t="s">
        <v>43</v>
      </c>
      <c r="P718" s="958">
        <v>0</v>
      </c>
      <c r="Q718" s="958"/>
      <c r="R718" s="958"/>
      <c r="S718" s="959" t="s">
        <v>10</v>
      </c>
      <c r="T718" s="148"/>
      <c r="U718" s="149"/>
      <c r="V718" s="148"/>
      <c r="W718" s="149"/>
      <c r="X718" s="148"/>
      <c r="Y718" s="149"/>
    </row>
    <row r="719" spans="1:25" s="150" customFormat="1" ht="40.5" hidden="1" customHeight="1">
      <c r="A719" s="1377"/>
      <c r="B719" s="1372"/>
      <c r="C719" s="954" t="s">
        <v>54</v>
      </c>
      <c r="D719" s="955" t="s">
        <v>55</v>
      </c>
      <c r="E719" s="955" t="s">
        <v>56</v>
      </c>
      <c r="F719" s="955"/>
      <c r="G719" s="955"/>
      <c r="H719" s="955"/>
      <c r="I719" s="955"/>
      <c r="J719" s="956" t="s">
        <v>98</v>
      </c>
      <c r="K719" s="957" t="s">
        <v>110</v>
      </c>
      <c r="L719" s="957" t="s">
        <v>12</v>
      </c>
      <c r="M719" s="957" t="s">
        <v>13</v>
      </c>
      <c r="N719" s="957" t="s">
        <v>1215</v>
      </c>
      <c r="O719" s="957" t="s">
        <v>43</v>
      </c>
      <c r="P719" s="958">
        <v>0</v>
      </c>
      <c r="Q719" s="958"/>
      <c r="R719" s="958"/>
      <c r="S719" s="959" t="s">
        <v>10</v>
      </c>
      <c r="T719" s="148"/>
      <c r="U719" s="149"/>
      <c r="V719" s="148"/>
      <c r="W719" s="149"/>
      <c r="X719" s="148"/>
      <c r="Y719" s="149"/>
    </row>
    <row r="720" spans="1:25" s="150" customFormat="1" ht="40.5" customHeight="1">
      <c r="A720" s="1377"/>
      <c r="B720" s="1372"/>
      <c r="C720" s="1239" t="s">
        <v>54</v>
      </c>
      <c r="D720" s="1240" t="s">
        <v>55</v>
      </c>
      <c r="E720" s="1240" t="s">
        <v>56</v>
      </c>
      <c r="F720" s="1240" t="s">
        <v>56</v>
      </c>
      <c r="G720" s="1240" t="s">
        <v>57</v>
      </c>
      <c r="H720" s="1240" t="s">
        <v>56</v>
      </c>
      <c r="I720" s="1240" t="s">
        <v>128</v>
      </c>
      <c r="J720" s="1241" t="s">
        <v>98</v>
      </c>
      <c r="K720" s="1242" t="s">
        <v>110</v>
      </c>
      <c r="L720" s="1242" t="s">
        <v>12</v>
      </c>
      <c r="M720" s="1242" t="s">
        <v>13</v>
      </c>
      <c r="N720" s="1242" t="s">
        <v>1109</v>
      </c>
      <c r="O720" s="1242" t="s">
        <v>43</v>
      </c>
      <c r="P720" s="1007">
        <f>'346 (2022)020.00.0019'!D28</f>
        <v>19600</v>
      </c>
      <c r="Q720" s="958"/>
      <c r="R720" s="958"/>
      <c r="S720" s="959" t="s">
        <v>10</v>
      </c>
      <c r="T720" s="148"/>
      <c r="U720" s="149"/>
      <c r="V720" s="148"/>
      <c r="W720" s="149"/>
      <c r="X720" s="148"/>
      <c r="Y720" s="149"/>
    </row>
    <row r="721" spans="1:25" s="150" customFormat="1" ht="40.5" hidden="1" customHeight="1">
      <c r="A721" s="1377"/>
      <c r="B721" s="1372"/>
      <c r="C721" s="954" t="s">
        <v>54</v>
      </c>
      <c r="D721" s="955" t="s">
        <v>55</v>
      </c>
      <c r="E721" s="955" t="s">
        <v>56</v>
      </c>
      <c r="F721" s="955"/>
      <c r="G721" s="955"/>
      <c r="H721" s="955"/>
      <c r="I721" s="955"/>
      <c r="J721" s="956" t="s">
        <v>98</v>
      </c>
      <c r="K721" s="957" t="s">
        <v>110</v>
      </c>
      <c r="L721" s="957" t="s">
        <v>12</v>
      </c>
      <c r="M721" s="957" t="s">
        <v>13</v>
      </c>
      <c r="N721" s="957" t="s">
        <v>622</v>
      </c>
      <c r="O721" s="957" t="s">
        <v>43</v>
      </c>
      <c r="P721" s="958">
        <v>0</v>
      </c>
      <c r="Q721" s="958"/>
      <c r="R721" s="958"/>
      <c r="S721" s="959" t="s">
        <v>10</v>
      </c>
      <c r="T721" s="148"/>
      <c r="U721" s="149"/>
      <c r="V721" s="148"/>
      <c r="W721" s="149"/>
      <c r="X721" s="148"/>
      <c r="Y721" s="149"/>
    </row>
    <row r="722" spans="1:25" s="150" customFormat="1" ht="40.5" hidden="1" customHeight="1">
      <c r="A722" s="1377"/>
      <c r="B722" s="1372"/>
      <c r="C722" s="954" t="s">
        <v>54</v>
      </c>
      <c r="D722" s="955" t="s">
        <v>55</v>
      </c>
      <c r="E722" s="955" t="s">
        <v>56</v>
      </c>
      <c r="F722" s="955"/>
      <c r="G722" s="955"/>
      <c r="H722" s="955"/>
      <c r="I722" s="955"/>
      <c r="J722" s="956" t="s">
        <v>98</v>
      </c>
      <c r="K722" s="957" t="s">
        <v>110</v>
      </c>
      <c r="L722" s="957" t="s">
        <v>12</v>
      </c>
      <c r="M722" s="957" t="s">
        <v>13</v>
      </c>
      <c r="N722" s="957" t="s">
        <v>622</v>
      </c>
      <c r="O722" s="957" t="s">
        <v>43</v>
      </c>
      <c r="P722" s="958">
        <v>0</v>
      </c>
      <c r="Q722" s="958"/>
      <c r="R722" s="958"/>
      <c r="S722" s="959" t="s">
        <v>10</v>
      </c>
      <c r="T722" s="148"/>
      <c r="U722" s="149"/>
      <c r="V722" s="148"/>
      <c r="W722" s="149"/>
      <c r="X722" s="148"/>
      <c r="Y722" s="149"/>
    </row>
    <row r="723" spans="1:25" s="150" customFormat="1" ht="40.5" hidden="1" customHeight="1">
      <c r="A723" s="1377"/>
      <c r="B723" s="1372"/>
      <c r="C723" s="954" t="s">
        <v>54</v>
      </c>
      <c r="D723" s="955" t="s">
        <v>55</v>
      </c>
      <c r="E723" s="955" t="s">
        <v>56</v>
      </c>
      <c r="F723" s="955"/>
      <c r="G723" s="955"/>
      <c r="H723" s="955"/>
      <c r="I723" s="955"/>
      <c r="J723" s="956" t="s">
        <v>98</v>
      </c>
      <c r="K723" s="957" t="s">
        <v>110</v>
      </c>
      <c r="L723" s="957" t="s">
        <v>12</v>
      </c>
      <c r="M723" s="957" t="s">
        <v>13</v>
      </c>
      <c r="N723" s="957" t="s">
        <v>622</v>
      </c>
      <c r="O723" s="957" t="s">
        <v>43</v>
      </c>
      <c r="P723" s="958">
        <v>0</v>
      </c>
      <c r="Q723" s="958"/>
      <c r="R723" s="958"/>
      <c r="S723" s="959" t="s">
        <v>10</v>
      </c>
      <c r="T723" s="148"/>
      <c r="U723" s="149"/>
      <c r="V723" s="148"/>
      <c r="W723" s="149"/>
      <c r="X723" s="148"/>
      <c r="Y723" s="149"/>
    </row>
    <row r="724" spans="1:25" s="150" customFormat="1" ht="40.5" hidden="1" customHeight="1">
      <c r="A724" s="1377"/>
      <c r="B724" s="1372"/>
      <c r="C724" s="954" t="s">
        <v>54</v>
      </c>
      <c r="D724" s="955" t="s">
        <v>55</v>
      </c>
      <c r="E724" s="955" t="s">
        <v>56</v>
      </c>
      <c r="F724" s="955" t="s">
        <v>56</v>
      </c>
      <c r="G724" s="955" t="s">
        <v>57</v>
      </c>
      <c r="H724" s="955" t="s">
        <v>795</v>
      </c>
      <c r="I724" s="955" t="s">
        <v>794</v>
      </c>
      <c r="J724" s="956" t="s">
        <v>98</v>
      </c>
      <c r="K724" s="957" t="s">
        <v>110</v>
      </c>
      <c r="L724" s="957" t="s">
        <v>12</v>
      </c>
      <c r="M724" s="957" t="s">
        <v>13</v>
      </c>
      <c r="N724" s="957" t="s">
        <v>703</v>
      </c>
      <c r="O724" s="957" t="s">
        <v>702</v>
      </c>
      <c r="P724" s="958">
        <v>0</v>
      </c>
      <c r="Q724" s="958"/>
      <c r="R724" s="958"/>
      <c r="S724" s="959" t="s">
        <v>10</v>
      </c>
      <c r="T724" s="148"/>
      <c r="U724" s="149"/>
      <c r="V724" s="148"/>
      <c r="W724" s="149"/>
      <c r="X724" s="148"/>
      <c r="Y724" s="149"/>
    </row>
    <row r="725" spans="1:25" s="150" customFormat="1" ht="40.5" hidden="1" customHeight="1">
      <c r="A725" s="1377"/>
      <c r="B725" s="1372"/>
      <c r="C725" s="954" t="s">
        <v>54</v>
      </c>
      <c r="D725" s="955" t="s">
        <v>55</v>
      </c>
      <c r="E725" s="955" t="s">
        <v>56</v>
      </c>
      <c r="F725" s="955" t="s">
        <v>56</v>
      </c>
      <c r="G725" s="955" t="s">
        <v>57</v>
      </c>
      <c r="H725" s="955" t="s">
        <v>795</v>
      </c>
      <c r="I725" s="955" t="s">
        <v>794</v>
      </c>
      <c r="J725" s="956" t="s">
        <v>98</v>
      </c>
      <c r="K725" s="957" t="s">
        <v>110</v>
      </c>
      <c r="L725" s="957" t="s">
        <v>12</v>
      </c>
      <c r="M725" s="957" t="s">
        <v>13</v>
      </c>
      <c r="N725" s="957" t="s">
        <v>703</v>
      </c>
      <c r="O725" s="957" t="s">
        <v>40</v>
      </c>
      <c r="P725" s="958">
        <v>0</v>
      </c>
      <c r="Q725" s="958"/>
      <c r="R725" s="958"/>
      <c r="S725" s="959" t="s">
        <v>10</v>
      </c>
      <c r="T725" s="148"/>
      <c r="U725" s="149"/>
      <c r="V725" s="148"/>
      <c r="W725" s="149"/>
      <c r="X725" s="148"/>
      <c r="Y725" s="149"/>
    </row>
    <row r="726" spans="1:25" s="150" customFormat="1" ht="40.5" hidden="1" customHeight="1">
      <c r="A726" s="1377"/>
      <c r="B726" s="1372"/>
      <c r="C726" s="954" t="s">
        <v>54</v>
      </c>
      <c r="D726" s="955" t="s">
        <v>55</v>
      </c>
      <c r="E726" s="955" t="s">
        <v>56</v>
      </c>
      <c r="F726" s="955" t="s">
        <v>56</v>
      </c>
      <c r="G726" s="955" t="s">
        <v>9</v>
      </c>
      <c r="H726" s="955" t="s">
        <v>63</v>
      </c>
      <c r="I726" s="955" t="s">
        <v>716</v>
      </c>
      <c r="J726" s="956" t="s">
        <v>98</v>
      </c>
      <c r="K726" s="957" t="s">
        <v>110</v>
      </c>
      <c r="L726" s="957" t="s">
        <v>12</v>
      </c>
      <c r="M726" s="957" t="s">
        <v>13</v>
      </c>
      <c r="N726" s="957" t="s">
        <v>704</v>
      </c>
      <c r="O726" s="957" t="s">
        <v>40</v>
      </c>
      <c r="P726" s="958">
        <v>0</v>
      </c>
      <c r="Q726" s="958">
        <v>0</v>
      </c>
      <c r="R726" s="958">
        <v>0</v>
      </c>
      <c r="S726" s="959" t="s">
        <v>10</v>
      </c>
      <c r="T726" s="148"/>
      <c r="U726" s="149"/>
      <c r="V726" s="148"/>
      <c r="W726" s="149"/>
      <c r="X726" s="148"/>
      <c r="Y726" s="149"/>
    </row>
    <row r="727" spans="1:25" s="150" customFormat="1" ht="40.5" hidden="1" customHeight="1">
      <c r="A727" s="1377"/>
      <c r="B727" s="1372"/>
      <c r="C727" s="954" t="s">
        <v>54</v>
      </c>
      <c r="D727" s="955" t="s">
        <v>55</v>
      </c>
      <c r="E727" s="955" t="s">
        <v>56</v>
      </c>
      <c r="F727" s="955"/>
      <c r="G727" s="955"/>
      <c r="H727" s="955"/>
      <c r="I727" s="955"/>
      <c r="J727" s="956" t="s">
        <v>98</v>
      </c>
      <c r="K727" s="957" t="s">
        <v>110</v>
      </c>
      <c r="L727" s="957" t="s">
        <v>12</v>
      </c>
      <c r="M727" s="957" t="s">
        <v>13</v>
      </c>
      <c r="N727" s="957" t="s">
        <v>1125</v>
      </c>
      <c r="O727" s="957" t="s">
        <v>40</v>
      </c>
      <c r="P727" s="958">
        <v>0</v>
      </c>
      <c r="Q727" s="958"/>
      <c r="R727" s="958"/>
      <c r="S727" s="959" t="s">
        <v>10</v>
      </c>
      <c r="T727" s="148"/>
      <c r="U727" s="149"/>
      <c r="V727" s="148"/>
      <c r="W727" s="149"/>
      <c r="X727" s="148"/>
      <c r="Y727" s="149"/>
    </row>
    <row r="728" spans="1:25" s="150" customFormat="1" ht="40.5" hidden="1" customHeight="1">
      <c r="A728" s="1377"/>
      <c r="B728" s="1372"/>
      <c r="C728" s="954" t="s">
        <v>54</v>
      </c>
      <c r="D728" s="955" t="s">
        <v>55</v>
      </c>
      <c r="E728" s="955" t="s">
        <v>56</v>
      </c>
      <c r="F728" s="955"/>
      <c r="G728" s="955"/>
      <c r="H728" s="955"/>
      <c r="I728" s="955"/>
      <c r="J728" s="956" t="s">
        <v>98</v>
      </c>
      <c r="K728" s="957" t="s">
        <v>110</v>
      </c>
      <c r="L728" s="957" t="s">
        <v>12</v>
      </c>
      <c r="M728" s="957" t="s">
        <v>13</v>
      </c>
      <c r="N728" s="957" t="s">
        <v>710</v>
      </c>
      <c r="O728" s="957" t="s">
        <v>40</v>
      </c>
      <c r="P728" s="958">
        <v>0</v>
      </c>
      <c r="Q728" s="958"/>
      <c r="R728" s="958"/>
      <c r="S728" s="959" t="s">
        <v>10</v>
      </c>
      <c r="T728" s="148"/>
      <c r="U728" s="149"/>
      <c r="V728" s="148"/>
      <c r="W728" s="149"/>
      <c r="X728" s="148"/>
      <c r="Y728" s="149"/>
    </row>
    <row r="729" spans="1:25" s="150" customFormat="1" ht="40.5" hidden="1" customHeight="1">
      <c r="A729" s="1377"/>
      <c r="B729" s="1372"/>
      <c r="C729" s="954" t="s">
        <v>54</v>
      </c>
      <c r="D729" s="955" t="s">
        <v>55</v>
      </c>
      <c r="E729" s="955" t="s">
        <v>56</v>
      </c>
      <c r="F729" s="955"/>
      <c r="G729" s="955"/>
      <c r="H729" s="955"/>
      <c r="I729" s="955"/>
      <c r="J729" s="956" t="s">
        <v>98</v>
      </c>
      <c r="K729" s="957" t="s">
        <v>110</v>
      </c>
      <c r="L729" s="957" t="s">
        <v>12</v>
      </c>
      <c r="M729" s="957" t="s">
        <v>13</v>
      </c>
      <c r="N729" s="957" t="s">
        <v>710</v>
      </c>
      <c r="O729" s="957" t="s">
        <v>40</v>
      </c>
      <c r="P729" s="958">
        <v>0</v>
      </c>
      <c r="Q729" s="958"/>
      <c r="R729" s="958"/>
      <c r="S729" s="959" t="s">
        <v>10</v>
      </c>
      <c r="T729" s="148"/>
      <c r="U729" s="149"/>
      <c r="V729" s="148"/>
      <c r="W729" s="149"/>
      <c r="X729" s="148"/>
      <c r="Y729" s="149"/>
    </row>
    <row r="730" spans="1:25" s="150" customFormat="1" ht="40.5" hidden="1" customHeight="1">
      <c r="A730" s="1377"/>
      <c r="B730" s="1372"/>
      <c r="C730" s="954" t="s">
        <v>54</v>
      </c>
      <c r="D730" s="955" t="s">
        <v>55</v>
      </c>
      <c r="E730" s="955" t="s">
        <v>56</v>
      </c>
      <c r="F730" s="955"/>
      <c r="G730" s="955"/>
      <c r="H730" s="955"/>
      <c r="I730" s="955"/>
      <c r="J730" s="956" t="s">
        <v>98</v>
      </c>
      <c r="K730" s="957" t="s">
        <v>110</v>
      </c>
      <c r="L730" s="957" t="s">
        <v>12</v>
      </c>
      <c r="M730" s="957" t="s">
        <v>13</v>
      </c>
      <c r="N730" s="957" t="s">
        <v>710</v>
      </c>
      <c r="O730" s="957" t="s">
        <v>40</v>
      </c>
      <c r="P730" s="958">
        <v>0</v>
      </c>
      <c r="Q730" s="958"/>
      <c r="R730" s="958"/>
      <c r="S730" s="959" t="s">
        <v>10</v>
      </c>
      <c r="T730" s="148"/>
      <c r="U730" s="149"/>
      <c r="V730" s="148"/>
      <c r="W730" s="149"/>
      <c r="X730" s="148"/>
      <c r="Y730" s="149"/>
    </row>
    <row r="731" spans="1:25" s="150" customFormat="1" ht="40.5" hidden="1" customHeight="1">
      <c r="A731" s="1377"/>
      <c r="B731" s="1372"/>
      <c r="C731" s="954" t="s">
        <v>54</v>
      </c>
      <c r="D731" s="955" t="s">
        <v>55</v>
      </c>
      <c r="E731" s="955" t="s">
        <v>56</v>
      </c>
      <c r="F731" s="955"/>
      <c r="G731" s="955"/>
      <c r="H731" s="955"/>
      <c r="I731" s="955"/>
      <c r="J731" s="956" t="s">
        <v>98</v>
      </c>
      <c r="K731" s="957" t="s">
        <v>110</v>
      </c>
      <c r="L731" s="957" t="s">
        <v>12</v>
      </c>
      <c r="M731" s="957" t="s">
        <v>13</v>
      </c>
      <c r="N731" s="957" t="s">
        <v>713</v>
      </c>
      <c r="O731" s="957" t="s">
        <v>40</v>
      </c>
      <c r="P731" s="958">
        <v>0</v>
      </c>
      <c r="Q731" s="958"/>
      <c r="R731" s="958"/>
      <c r="S731" s="959" t="s">
        <v>10</v>
      </c>
      <c r="T731" s="148"/>
      <c r="U731" s="149"/>
      <c r="V731" s="148"/>
      <c r="W731" s="149"/>
      <c r="X731" s="148"/>
      <c r="Y731" s="149"/>
    </row>
    <row r="732" spans="1:25" s="150" customFormat="1" ht="40.5" hidden="1" customHeight="1">
      <c r="A732" s="1376" t="s">
        <v>124</v>
      </c>
      <c r="B732" s="1371"/>
      <c r="C732" s="954" t="s">
        <v>54</v>
      </c>
      <c r="D732" s="955" t="s">
        <v>55</v>
      </c>
      <c r="E732" s="955" t="s">
        <v>56</v>
      </c>
      <c r="F732" s="1011" t="s">
        <v>56</v>
      </c>
      <c r="G732" s="1011" t="s">
        <v>57</v>
      </c>
      <c r="H732" s="1011" t="s">
        <v>56</v>
      </c>
      <c r="I732" s="955" t="s">
        <v>64</v>
      </c>
      <c r="J732" s="956" t="s">
        <v>98</v>
      </c>
      <c r="K732" s="957" t="s">
        <v>125</v>
      </c>
      <c r="L732" s="957" t="s">
        <v>12</v>
      </c>
      <c r="M732" s="957" t="s">
        <v>13</v>
      </c>
      <c r="N732" s="957" t="s">
        <v>10</v>
      </c>
      <c r="O732" s="957" t="s">
        <v>14</v>
      </c>
      <c r="P732" s="958">
        <v>0</v>
      </c>
      <c r="Q732" s="958"/>
      <c r="R732" s="958"/>
      <c r="S732" s="959" t="s">
        <v>10</v>
      </c>
      <c r="T732" s="148"/>
      <c r="U732" s="149"/>
      <c r="V732" s="148"/>
      <c r="W732" s="149"/>
      <c r="X732" s="148"/>
      <c r="Y732" s="149"/>
    </row>
    <row r="733" spans="1:25" s="150" customFormat="1" ht="40.5" hidden="1" customHeight="1">
      <c r="A733" s="1377"/>
      <c r="B733" s="1372"/>
      <c r="C733" s="954" t="s">
        <v>54</v>
      </c>
      <c r="D733" s="955" t="s">
        <v>55</v>
      </c>
      <c r="E733" s="955" t="s">
        <v>56</v>
      </c>
      <c r="F733" s="1011" t="s">
        <v>56</v>
      </c>
      <c r="G733" s="1011" t="s">
        <v>57</v>
      </c>
      <c r="H733" s="1011" t="s">
        <v>56</v>
      </c>
      <c r="I733" s="955" t="s">
        <v>64</v>
      </c>
      <c r="J733" s="956" t="s">
        <v>98</v>
      </c>
      <c r="K733" s="957" t="s">
        <v>125</v>
      </c>
      <c r="L733" s="957" t="s">
        <v>52</v>
      </c>
      <c r="M733" s="957" t="s">
        <v>13</v>
      </c>
      <c r="N733" s="957" t="s">
        <v>10</v>
      </c>
      <c r="O733" s="957" t="s">
        <v>14</v>
      </c>
      <c r="P733" s="958">
        <v>0</v>
      </c>
      <c r="Q733" s="958"/>
      <c r="R733" s="958"/>
      <c r="S733" s="959" t="s">
        <v>10</v>
      </c>
      <c r="T733" s="148"/>
      <c r="U733" s="149"/>
      <c r="V733" s="148"/>
      <c r="W733" s="149"/>
      <c r="X733" s="148"/>
      <c r="Y733" s="149"/>
    </row>
    <row r="734" spans="1:25" s="150" customFormat="1" ht="40.5" hidden="1" customHeight="1">
      <c r="A734" s="1377"/>
      <c r="B734" s="1372"/>
      <c r="C734" s="954" t="s">
        <v>54</v>
      </c>
      <c r="D734" s="955" t="s">
        <v>55</v>
      </c>
      <c r="E734" s="955" t="s">
        <v>56</v>
      </c>
      <c r="F734" s="1011" t="s">
        <v>56</v>
      </c>
      <c r="G734" s="1011" t="s">
        <v>57</v>
      </c>
      <c r="H734" s="1011" t="s">
        <v>56</v>
      </c>
      <c r="I734" s="955" t="s">
        <v>64</v>
      </c>
      <c r="J734" s="956" t="s">
        <v>98</v>
      </c>
      <c r="K734" s="957" t="s">
        <v>125</v>
      </c>
      <c r="L734" s="957" t="s">
        <v>12</v>
      </c>
      <c r="M734" s="957" t="s">
        <v>13</v>
      </c>
      <c r="N734" s="957" t="s">
        <v>10</v>
      </c>
      <c r="O734" s="957" t="s">
        <v>654</v>
      </c>
      <c r="P734" s="958">
        <v>0</v>
      </c>
      <c r="Q734" s="958"/>
      <c r="R734" s="958"/>
      <c r="S734" s="959" t="s">
        <v>10</v>
      </c>
      <c r="T734" s="148"/>
      <c r="U734" s="149"/>
      <c r="V734" s="148"/>
      <c r="W734" s="149"/>
      <c r="X734" s="148"/>
      <c r="Y734" s="149"/>
    </row>
    <row r="735" spans="1:25" s="150" customFormat="1" ht="40.5" hidden="1" customHeight="1">
      <c r="A735" s="1377"/>
      <c r="B735" s="1372"/>
      <c r="C735" s="954" t="s">
        <v>54</v>
      </c>
      <c r="D735" s="955" t="s">
        <v>55</v>
      </c>
      <c r="E735" s="955" t="s">
        <v>56</v>
      </c>
      <c r="F735" s="1011" t="s">
        <v>56</v>
      </c>
      <c r="G735" s="1011" t="s">
        <v>57</v>
      </c>
      <c r="H735" s="1011" t="s">
        <v>56</v>
      </c>
      <c r="I735" s="955" t="s">
        <v>64</v>
      </c>
      <c r="J735" s="956" t="s">
        <v>98</v>
      </c>
      <c r="K735" s="957" t="s">
        <v>125</v>
      </c>
      <c r="L735" s="957" t="s">
        <v>52</v>
      </c>
      <c r="M735" s="957" t="s">
        <v>13</v>
      </c>
      <c r="N735" s="957" t="s">
        <v>10</v>
      </c>
      <c r="O735" s="957" t="s">
        <v>654</v>
      </c>
      <c r="P735" s="958">
        <v>0</v>
      </c>
      <c r="Q735" s="958"/>
      <c r="R735" s="958"/>
      <c r="S735" s="959" t="s">
        <v>10</v>
      </c>
      <c r="T735" s="148"/>
      <c r="U735" s="149"/>
      <c r="V735" s="148"/>
      <c r="W735" s="149"/>
      <c r="X735" s="148"/>
      <c r="Y735" s="149"/>
    </row>
    <row r="736" spans="1:25" s="150" customFormat="1" ht="40.5" hidden="1" customHeight="1">
      <c r="A736" s="1377"/>
      <c r="B736" s="1372"/>
      <c r="C736" s="954" t="s">
        <v>54</v>
      </c>
      <c r="D736" s="955" t="s">
        <v>55</v>
      </c>
      <c r="E736" s="955" t="s">
        <v>56</v>
      </c>
      <c r="F736" s="1011" t="s">
        <v>56</v>
      </c>
      <c r="G736" s="1011" t="s">
        <v>57</v>
      </c>
      <c r="H736" s="1011" t="s">
        <v>56</v>
      </c>
      <c r="I736" s="955" t="s">
        <v>64</v>
      </c>
      <c r="J736" s="956" t="s">
        <v>98</v>
      </c>
      <c r="K736" s="957" t="s">
        <v>125</v>
      </c>
      <c r="L736" s="957" t="s">
        <v>12</v>
      </c>
      <c r="M736" s="957" t="s">
        <v>13</v>
      </c>
      <c r="N736" s="957" t="s">
        <v>34</v>
      </c>
      <c r="O736" s="957" t="s">
        <v>25</v>
      </c>
      <c r="P736" s="958">
        <f>'347 (2022)Р-Н'!D17</f>
        <v>0</v>
      </c>
      <c r="Q736" s="958"/>
      <c r="R736" s="958"/>
      <c r="S736" s="959" t="s">
        <v>10</v>
      </c>
      <c r="T736" s="148"/>
      <c r="U736" s="149"/>
      <c r="V736" s="148"/>
      <c r="W736" s="149"/>
      <c r="X736" s="148"/>
      <c r="Y736" s="149"/>
    </row>
    <row r="737" spans="1:25" s="150" customFormat="1" ht="40.5" hidden="1" customHeight="1">
      <c r="A737" s="1377"/>
      <c r="B737" s="1372"/>
      <c r="C737" s="954" t="s">
        <v>54</v>
      </c>
      <c r="D737" s="955" t="s">
        <v>55</v>
      </c>
      <c r="E737" s="955" t="s">
        <v>56</v>
      </c>
      <c r="F737" s="1011" t="s">
        <v>56</v>
      </c>
      <c r="G737" s="1011" t="s">
        <v>57</v>
      </c>
      <c r="H737" s="1011" t="s">
        <v>56</v>
      </c>
      <c r="I737" s="955" t="s">
        <v>64</v>
      </c>
      <c r="J737" s="956" t="s">
        <v>98</v>
      </c>
      <c r="K737" s="957" t="s">
        <v>125</v>
      </c>
      <c r="L737" s="957" t="s">
        <v>52</v>
      </c>
      <c r="M737" s="957" t="s">
        <v>13</v>
      </c>
      <c r="N737" s="957" t="s">
        <v>10</v>
      </c>
      <c r="O737" s="957" t="s">
        <v>25</v>
      </c>
      <c r="P737" s="958">
        <f>'347 (2022)Р-Н'!D22+'347 (2022)Р-Н'!D27</f>
        <v>0</v>
      </c>
      <c r="Q737" s="958"/>
      <c r="R737" s="958"/>
      <c r="S737" s="959" t="s">
        <v>10</v>
      </c>
      <c r="T737" s="148"/>
      <c r="U737" s="149"/>
      <c r="V737" s="148"/>
      <c r="W737" s="149"/>
      <c r="X737" s="148"/>
      <c r="Y737" s="149"/>
    </row>
    <row r="738" spans="1:25" s="150" customFormat="1" ht="40.5" hidden="1" customHeight="1">
      <c r="A738" s="1377"/>
      <c r="B738" s="1372"/>
      <c r="C738" s="954" t="s">
        <v>54</v>
      </c>
      <c r="D738" s="955" t="s">
        <v>55</v>
      </c>
      <c r="E738" s="955" t="s">
        <v>56</v>
      </c>
      <c r="F738" s="955" t="s">
        <v>56</v>
      </c>
      <c r="G738" s="955" t="s">
        <v>57</v>
      </c>
      <c r="H738" s="955" t="s">
        <v>56</v>
      </c>
      <c r="I738" s="955" t="s">
        <v>793</v>
      </c>
      <c r="J738" s="956" t="s">
        <v>98</v>
      </c>
      <c r="K738" s="957" t="s">
        <v>125</v>
      </c>
      <c r="L738" s="957" t="s">
        <v>12</v>
      </c>
      <c r="M738" s="957" t="s">
        <v>13</v>
      </c>
      <c r="N738" s="957" t="s">
        <v>42</v>
      </c>
      <c r="O738" s="957" t="s">
        <v>40</v>
      </c>
      <c r="P738" s="958">
        <v>0</v>
      </c>
      <c r="Q738" s="958"/>
      <c r="R738" s="958"/>
      <c r="S738" s="959" t="s">
        <v>10</v>
      </c>
      <c r="T738" s="148"/>
      <c r="U738" s="149"/>
      <c r="V738" s="148"/>
      <c r="W738" s="149"/>
      <c r="X738" s="148"/>
      <c r="Y738" s="149"/>
    </row>
    <row r="739" spans="1:25" s="150" customFormat="1" ht="40.5" hidden="1" customHeight="1">
      <c r="A739" s="1377"/>
      <c r="B739" s="1372"/>
      <c r="C739" s="954" t="s">
        <v>54</v>
      </c>
      <c r="D739" s="955" t="s">
        <v>55</v>
      </c>
      <c r="E739" s="955" t="s">
        <v>56</v>
      </c>
      <c r="F739" s="955"/>
      <c r="G739" s="955"/>
      <c r="H739" s="955"/>
      <c r="I739" s="955"/>
      <c r="J739" s="956" t="s">
        <v>98</v>
      </c>
      <c r="K739" s="957" t="s">
        <v>125</v>
      </c>
      <c r="L739" s="957" t="s">
        <v>12</v>
      </c>
      <c r="M739" s="957" t="s">
        <v>13</v>
      </c>
      <c r="N739" s="957" t="s">
        <v>622</v>
      </c>
      <c r="O739" s="957" t="s">
        <v>43</v>
      </c>
      <c r="P739" s="958">
        <v>0</v>
      </c>
      <c r="Q739" s="958"/>
      <c r="R739" s="958"/>
      <c r="S739" s="959" t="s">
        <v>10</v>
      </c>
      <c r="T739" s="148"/>
      <c r="U739" s="149"/>
      <c r="V739" s="148"/>
      <c r="W739" s="149"/>
      <c r="X739" s="148"/>
      <c r="Y739" s="149"/>
    </row>
    <row r="740" spans="1:25" s="150" customFormat="1" ht="40.5" hidden="1" customHeight="1">
      <c r="A740" s="1377"/>
      <c r="B740" s="1372"/>
      <c r="C740" s="954" t="s">
        <v>54</v>
      </c>
      <c r="D740" s="955" t="s">
        <v>55</v>
      </c>
      <c r="E740" s="955" t="s">
        <v>56</v>
      </c>
      <c r="F740" s="955"/>
      <c r="G740" s="955"/>
      <c r="H740" s="955"/>
      <c r="I740" s="955"/>
      <c r="J740" s="956" t="s">
        <v>98</v>
      </c>
      <c r="K740" s="957" t="s">
        <v>125</v>
      </c>
      <c r="L740" s="957" t="s">
        <v>12</v>
      </c>
      <c r="M740" s="957" t="s">
        <v>13</v>
      </c>
      <c r="N740" s="957" t="s">
        <v>622</v>
      </c>
      <c r="O740" s="957" t="s">
        <v>43</v>
      </c>
      <c r="P740" s="958">
        <v>0</v>
      </c>
      <c r="Q740" s="958"/>
      <c r="R740" s="958"/>
      <c r="S740" s="959" t="s">
        <v>10</v>
      </c>
      <c r="T740" s="148"/>
      <c r="U740" s="149"/>
      <c r="V740" s="148"/>
      <c r="W740" s="149"/>
      <c r="X740" s="148"/>
      <c r="Y740" s="149"/>
    </row>
    <row r="741" spans="1:25" s="150" customFormat="1" ht="40.5" hidden="1" customHeight="1">
      <c r="A741" s="1377"/>
      <c r="B741" s="1372"/>
      <c r="C741" s="954" t="s">
        <v>54</v>
      </c>
      <c r="D741" s="955" t="s">
        <v>55</v>
      </c>
      <c r="E741" s="955" t="s">
        <v>56</v>
      </c>
      <c r="F741" s="955"/>
      <c r="G741" s="955"/>
      <c r="H741" s="955"/>
      <c r="I741" s="955"/>
      <c r="J741" s="956" t="s">
        <v>98</v>
      </c>
      <c r="K741" s="957" t="s">
        <v>125</v>
      </c>
      <c r="L741" s="957" t="s">
        <v>12</v>
      </c>
      <c r="M741" s="957" t="s">
        <v>13</v>
      </c>
      <c r="N741" s="957" t="s">
        <v>622</v>
      </c>
      <c r="O741" s="957" t="s">
        <v>43</v>
      </c>
      <c r="P741" s="958">
        <v>0</v>
      </c>
      <c r="Q741" s="958"/>
      <c r="R741" s="958"/>
      <c r="S741" s="959" t="s">
        <v>10</v>
      </c>
      <c r="T741" s="148"/>
      <c r="U741" s="149"/>
      <c r="V741" s="148"/>
      <c r="W741" s="149"/>
      <c r="X741" s="148"/>
      <c r="Y741" s="149"/>
    </row>
    <row r="742" spans="1:25" s="150" customFormat="1" ht="40.5" hidden="1" customHeight="1">
      <c r="A742" s="1377"/>
      <c r="B742" s="1372"/>
      <c r="C742" s="954" t="s">
        <v>54</v>
      </c>
      <c r="D742" s="955" t="s">
        <v>55</v>
      </c>
      <c r="E742" s="955" t="s">
        <v>56</v>
      </c>
      <c r="F742" s="955"/>
      <c r="G742" s="955"/>
      <c r="H742" s="955"/>
      <c r="I742" s="955"/>
      <c r="J742" s="956" t="s">
        <v>98</v>
      </c>
      <c r="K742" s="957" t="s">
        <v>125</v>
      </c>
      <c r="L742" s="957" t="s">
        <v>12</v>
      </c>
      <c r="M742" s="957" t="s">
        <v>13</v>
      </c>
      <c r="N742" s="957" t="s">
        <v>656</v>
      </c>
      <c r="O742" s="957" t="s">
        <v>40</v>
      </c>
      <c r="P742" s="958">
        <v>0</v>
      </c>
      <c r="Q742" s="958"/>
      <c r="R742" s="958"/>
      <c r="S742" s="959" t="s">
        <v>10</v>
      </c>
      <c r="T742" s="148"/>
      <c r="U742" s="149"/>
      <c r="V742" s="148"/>
      <c r="W742" s="149"/>
      <c r="X742" s="148"/>
      <c r="Y742" s="149"/>
    </row>
    <row r="743" spans="1:25" s="150" customFormat="1" ht="40.5" hidden="1" customHeight="1">
      <c r="A743" s="1378"/>
      <c r="B743" s="1373"/>
      <c r="C743" s="954" t="s">
        <v>54</v>
      </c>
      <c r="D743" s="955" t="s">
        <v>55</v>
      </c>
      <c r="E743" s="955" t="s">
        <v>56</v>
      </c>
      <c r="F743" s="955"/>
      <c r="G743" s="955"/>
      <c r="H743" s="955"/>
      <c r="I743" s="955"/>
      <c r="J743" s="956" t="s">
        <v>98</v>
      </c>
      <c r="K743" s="957" t="s">
        <v>125</v>
      </c>
      <c r="L743" s="957" t="s">
        <v>12</v>
      </c>
      <c r="M743" s="957" t="s">
        <v>13</v>
      </c>
      <c r="N743" s="957" t="s">
        <v>656</v>
      </c>
      <c r="O743" s="957" t="s">
        <v>40</v>
      </c>
      <c r="P743" s="958">
        <v>0</v>
      </c>
      <c r="Q743" s="958"/>
      <c r="R743" s="958"/>
      <c r="S743" s="959" t="s">
        <v>10</v>
      </c>
      <c r="T743" s="148"/>
      <c r="U743" s="149"/>
      <c r="V743" s="148"/>
      <c r="W743" s="149"/>
      <c r="X743" s="148"/>
      <c r="Y743" s="149"/>
    </row>
    <row r="744" spans="1:25" s="150" customFormat="1" ht="40.5" hidden="1" customHeight="1">
      <c r="A744" s="1376" t="s">
        <v>111</v>
      </c>
      <c r="B744" s="1371"/>
      <c r="C744" s="954" t="s">
        <v>54</v>
      </c>
      <c r="D744" s="955" t="s">
        <v>55</v>
      </c>
      <c r="E744" s="955" t="s">
        <v>56</v>
      </c>
      <c r="F744" s="1011" t="s">
        <v>56</v>
      </c>
      <c r="G744" s="1011" t="s">
        <v>57</v>
      </c>
      <c r="H744" s="1011" t="s">
        <v>56</v>
      </c>
      <c r="I744" s="955" t="s">
        <v>64</v>
      </c>
      <c r="J744" s="956" t="s">
        <v>98</v>
      </c>
      <c r="K744" s="957" t="s">
        <v>112</v>
      </c>
      <c r="L744" s="957" t="s">
        <v>12</v>
      </c>
      <c r="M744" s="957" t="s">
        <v>13</v>
      </c>
      <c r="N744" s="957" t="s">
        <v>10</v>
      </c>
      <c r="O744" s="957" t="s">
        <v>14</v>
      </c>
      <c r="P744" s="958">
        <v>0</v>
      </c>
      <c r="Q744" s="958"/>
      <c r="R744" s="958"/>
      <c r="S744" s="959" t="s">
        <v>10</v>
      </c>
      <c r="T744" s="148"/>
      <c r="U744" s="149"/>
      <c r="V744" s="148"/>
      <c r="W744" s="149"/>
      <c r="X744" s="148"/>
      <c r="Y744" s="149"/>
    </row>
    <row r="745" spans="1:25" s="150" customFormat="1" ht="40.5" hidden="1" customHeight="1">
      <c r="A745" s="1377"/>
      <c r="B745" s="1372"/>
      <c r="C745" s="954" t="s">
        <v>54</v>
      </c>
      <c r="D745" s="955" t="s">
        <v>55</v>
      </c>
      <c r="E745" s="955" t="s">
        <v>56</v>
      </c>
      <c r="F745" s="1011" t="s">
        <v>56</v>
      </c>
      <c r="G745" s="1011" t="s">
        <v>57</v>
      </c>
      <c r="H745" s="1011" t="s">
        <v>56</v>
      </c>
      <c r="I745" s="955" t="s">
        <v>64</v>
      </c>
      <c r="J745" s="956" t="s">
        <v>98</v>
      </c>
      <c r="K745" s="957" t="s">
        <v>112</v>
      </c>
      <c r="L745" s="957" t="s">
        <v>52</v>
      </c>
      <c r="M745" s="957" t="s">
        <v>13</v>
      </c>
      <c r="N745" s="957" t="s">
        <v>10</v>
      </c>
      <c r="O745" s="957" t="s">
        <v>14</v>
      </c>
      <c r="P745" s="958">
        <v>0</v>
      </c>
      <c r="Q745" s="958"/>
      <c r="R745" s="958"/>
      <c r="S745" s="959" t="s">
        <v>10</v>
      </c>
      <c r="T745" s="148"/>
      <c r="U745" s="149"/>
      <c r="V745" s="148"/>
      <c r="W745" s="149"/>
      <c r="X745" s="148"/>
      <c r="Y745" s="149"/>
    </row>
    <row r="746" spans="1:25" s="150" customFormat="1" ht="40.5" hidden="1" customHeight="1">
      <c r="A746" s="1377"/>
      <c r="B746" s="1372"/>
      <c r="C746" s="954" t="s">
        <v>54</v>
      </c>
      <c r="D746" s="955" t="s">
        <v>55</v>
      </c>
      <c r="E746" s="955" t="s">
        <v>56</v>
      </c>
      <c r="F746" s="1011" t="s">
        <v>56</v>
      </c>
      <c r="G746" s="1011" t="s">
        <v>57</v>
      </c>
      <c r="H746" s="1011" t="s">
        <v>56</v>
      </c>
      <c r="I746" s="955" t="s">
        <v>64</v>
      </c>
      <c r="J746" s="956" t="s">
        <v>98</v>
      </c>
      <c r="K746" s="957" t="s">
        <v>112</v>
      </c>
      <c r="L746" s="957" t="s">
        <v>12</v>
      </c>
      <c r="M746" s="957" t="s">
        <v>13</v>
      </c>
      <c r="N746" s="957" t="s">
        <v>34</v>
      </c>
      <c r="O746" s="957" t="s">
        <v>25</v>
      </c>
      <c r="P746" s="958">
        <v>0</v>
      </c>
      <c r="Q746" s="958"/>
      <c r="R746" s="958"/>
      <c r="S746" s="959" t="s">
        <v>10</v>
      </c>
      <c r="T746" s="148"/>
      <c r="U746" s="149"/>
      <c r="V746" s="148"/>
      <c r="W746" s="149"/>
      <c r="X746" s="148"/>
      <c r="Y746" s="149"/>
    </row>
    <row r="747" spans="1:25" s="150" customFormat="1" ht="40.5" hidden="1" customHeight="1">
      <c r="A747" s="1377"/>
      <c r="B747" s="1372"/>
      <c r="C747" s="954" t="s">
        <v>54</v>
      </c>
      <c r="D747" s="955" t="s">
        <v>55</v>
      </c>
      <c r="E747" s="955" t="s">
        <v>56</v>
      </c>
      <c r="F747" s="1011" t="s">
        <v>56</v>
      </c>
      <c r="G747" s="1011" t="s">
        <v>57</v>
      </c>
      <c r="H747" s="1011" t="s">
        <v>56</v>
      </c>
      <c r="I747" s="955" t="s">
        <v>64</v>
      </c>
      <c r="J747" s="956" t="s">
        <v>98</v>
      </c>
      <c r="K747" s="957" t="s">
        <v>112</v>
      </c>
      <c r="L747" s="957" t="s">
        <v>52</v>
      </c>
      <c r="M747" s="957" t="s">
        <v>13</v>
      </c>
      <c r="N747" s="957" t="s">
        <v>10</v>
      </c>
      <c r="O747" s="957" t="s">
        <v>25</v>
      </c>
      <c r="P747" s="958">
        <v>0</v>
      </c>
      <c r="Q747" s="958"/>
      <c r="R747" s="958"/>
      <c r="S747" s="959" t="s">
        <v>10</v>
      </c>
      <c r="T747" s="148"/>
      <c r="U747" s="149"/>
      <c r="V747" s="148"/>
      <c r="W747" s="149"/>
      <c r="X747" s="148"/>
      <c r="Y747" s="149"/>
    </row>
    <row r="748" spans="1:25" s="150" customFormat="1" ht="40.5" customHeight="1">
      <c r="A748" s="1377"/>
      <c r="B748" s="1372"/>
      <c r="C748" s="954" t="s">
        <v>54</v>
      </c>
      <c r="D748" s="955" t="s">
        <v>55</v>
      </c>
      <c r="E748" s="955" t="s">
        <v>56</v>
      </c>
      <c r="F748" s="1011" t="s">
        <v>56</v>
      </c>
      <c r="G748" s="1011" t="s">
        <v>57</v>
      </c>
      <c r="H748" s="1011" t="s">
        <v>56</v>
      </c>
      <c r="I748" s="955" t="s">
        <v>58</v>
      </c>
      <c r="J748" s="956" t="s">
        <v>98</v>
      </c>
      <c r="K748" s="957" t="s">
        <v>112</v>
      </c>
      <c r="L748" s="957" t="s">
        <v>12</v>
      </c>
      <c r="M748" s="957" t="s">
        <v>13</v>
      </c>
      <c r="N748" s="957" t="s">
        <v>20</v>
      </c>
      <c r="O748" s="957" t="s">
        <v>21</v>
      </c>
      <c r="P748" s="958">
        <f>'349 (2022)КРАЙ'!D20</f>
        <v>12540</v>
      </c>
      <c r="Q748" s="958">
        <f>'349 (2023)КРАЙ'!D19</f>
        <v>18000</v>
      </c>
      <c r="R748" s="958">
        <f>'349 (2024)КРАЙ'!D19</f>
        <v>18000</v>
      </c>
      <c r="S748" s="959" t="s">
        <v>10</v>
      </c>
      <c r="T748" s="148"/>
      <c r="U748" s="149"/>
      <c r="V748" s="148"/>
      <c r="W748" s="149"/>
      <c r="X748" s="148"/>
      <c r="Y748" s="149"/>
    </row>
    <row r="749" spans="1:25" s="150" customFormat="1" ht="40.5" hidden="1" customHeight="1">
      <c r="A749" s="1377"/>
      <c r="B749" s="1372"/>
      <c r="C749" s="954" t="s">
        <v>54</v>
      </c>
      <c r="D749" s="955" t="s">
        <v>55</v>
      </c>
      <c r="E749" s="955" t="s">
        <v>56</v>
      </c>
      <c r="F749" s="1011" t="s">
        <v>56</v>
      </c>
      <c r="G749" s="1011" t="s">
        <v>57</v>
      </c>
      <c r="H749" s="1011" t="s">
        <v>56</v>
      </c>
      <c r="I749" s="955" t="s">
        <v>58</v>
      </c>
      <c r="J749" s="956" t="s">
        <v>98</v>
      </c>
      <c r="K749" s="957" t="s">
        <v>112</v>
      </c>
      <c r="L749" s="957" t="s">
        <v>52</v>
      </c>
      <c r="M749" s="957" t="s">
        <v>13</v>
      </c>
      <c r="N749" s="957" t="s">
        <v>10</v>
      </c>
      <c r="O749" s="957" t="s">
        <v>21</v>
      </c>
      <c r="P749" s="958">
        <f>'349 (2022)КРАЙ'!D28</f>
        <v>0</v>
      </c>
      <c r="Q749" s="958"/>
      <c r="R749" s="958"/>
      <c r="S749" s="959" t="s">
        <v>10</v>
      </c>
      <c r="T749" s="148"/>
      <c r="U749" s="149"/>
      <c r="V749" s="148"/>
      <c r="W749" s="149"/>
      <c r="X749" s="148"/>
      <c r="Y749" s="149"/>
    </row>
    <row r="750" spans="1:25" s="150" customFormat="1" ht="40.5" hidden="1" customHeight="1">
      <c r="A750" s="1377"/>
      <c r="B750" s="1372"/>
      <c r="C750" s="954" t="s">
        <v>54</v>
      </c>
      <c r="D750" s="955" t="s">
        <v>55</v>
      </c>
      <c r="E750" s="955" t="s">
        <v>56</v>
      </c>
      <c r="F750" s="955" t="s">
        <v>56</v>
      </c>
      <c r="G750" s="955" t="s">
        <v>57</v>
      </c>
      <c r="H750" s="955" t="s">
        <v>56</v>
      </c>
      <c r="I750" s="955" t="s">
        <v>793</v>
      </c>
      <c r="J750" s="956" t="s">
        <v>98</v>
      </c>
      <c r="K750" s="957" t="s">
        <v>112</v>
      </c>
      <c r="L750" s="957" t="s">
        <v>12</v>
      </c>
      <c r="M750" s="957" t="s">
        <v>13</v>
      </c>
      <c r="N750" s="957" t="s">
        <v>42</v>
      </c>
      <c r="O750" s="957" t="s">
        <v>40</v>
      </c>
      <c r="P750" s="958">
        <v>0</v>
      </c>
      <c r="Q750" s="958"/>
      <c r="R750" s="958"/>
      <c r="S750" s="959" t="s">
        <v>10</v>
      </c>
      <c r="T750" s="148"/>
      <c r="U750" s="149"/>
      <c r="V750" s="148"/>
      <c r="W750" s="149"/>
      <c r="X750" s="148"/>
      <c r="Y750" s="149"/>
    </row>
    <row r="751" spans="1:25" s="150" customFormat="1" ht="40.5" hidden="1" customHeight="1">
      <c r="A751" s="1377"/>
      <c r="B751" s="1372"/>
      <c r="C751" s="954" t="s">
        <v>54</v>
      </c>
      <c r="D751" s="955" t="s">
        <v>55</v>
      </c>
      <c r="E751" s="955" t="s">
        <v>56</v>
      </c>
      <c r="F751" s="955"/>
      <c r="G751" s="955"/>
      <c r="H751" s="955"/>
      <c r="I751" s="955"/>
      <c r="J751" s="956" t="s">
        <v>98</v>
      </c>
      <c r="K751" s="957" t="s">
        <v>112</v>
      </c>
      <c r="L751" s="957" t="s">
        <v>12</v>
      </c>
      <c r="M751" s="957" t="s">
        <v>13</v>
      </c>
      <c r="N751" s="957" t="s">
        <v>622</v>
      </c>
      <c r="O751" s="957" t="s">
        <v>43</v>
      </c>
      <c r="P751" s="958">
        <v>0</v>
      </c>
      <c r="Q751" s="958"/>
      <c r="R751" s="958"/>
      <c r="S751" s="959" t="s">
        <v>10</v>
      </c>
      <c r="T751" s="148"/>
      <c r="U751" s="149"/>
      <c r="V751" s="148"/>
      <c r="W751" s="149"/>
      <c r="X751" s="148"/>
      <c r="Y751" s="149"/>
    </row>
    <row r="752" spans="1:25" s="150" customFormat="1" ht="40.5" hidden="1" customHeight="1">
      <c r="A752" s="1377"/>
      <c r="B752" s="1372"/>
      <c r="C752" s="954" t="s">
        <v>54</v>
      </c>
      <c r="D752" s="955" t="s">
        <v>55</v>
      </c>
      <c r="E752" s="955" t="s">
        <v>56</v>
      </c>
      <c r="F752" s="955"/>
      <c r="G752" s="955"/>
      <c r="H752" s="955"/>
      <c r="I752" s="955"/>
      <c r="J752" s="956" t="s">
        <v>98</v>
      </c>
      <c r="K752" s="957" t="s">
        <v>112</v>
      </c>
      <c r="L752" s="957" t="s">
        <v>12</v>
      </c>
      <c r="M752" s="957" t="s">
        <v>13</v>
      </c>
      <c r="N752" s="957" t="s">
        <v>622</v>
      </c>
      <c r="O752" s="957" t="s">
        <v>43</v>
      </c>
      <c r="P752" s="958">
        <v>0</v>
      </c>
      <c r="Q752" s="958"/>
      <c r="R752" s="958"/>
      <c r="S752" s="959" t="s">
        <v>10</v>
      </c>
      <c r="T752" s="148"/>
      <c r="U752" s="149"/>
      <c r="V752" s="148"/>
      <c r="W752" s="149"/>
      <c r="X752" s="148"/>
      <c r="Y752" s="149"/>
    </row>
    <row r="753" spans="1:25" s="150" customFormat="1" ht="40.5" hidden="1" customHeight="1">
      <c r="A753" s="1377"/>
      <c r="B753" s="1372"/>
      <c r="C753" s="954" t="s">
        <v>54</v>
      </c>
      <c r="D753" s="955" t="s">
        <v>55</v>
      </c>
      <c r="E753" s="955" t="s">
        <v>56</v>
      </c>
      <c r="F753" s="955"/>
      <c r="G753" s="955"/>
      <c r="H753" s="955"/>
      <c r="I753" s="955"/>
      <c r="J753" s="956" t="s">
        <v>98</v>
      </c>
      <c r="K753" s="957" t="s">
        <v>112</v>
      </c>
      <c r="L753" s="957" t="s">
        <v>12</v>
      </c>
      <c r="M753" s="957" t="s">
        <v>13</v>
      </c>
      <c r="N753" s="957" t="s">
        <v>622</v>
      </c>
      <c r="O753" s="957" t="s">
        <v>43</v>
      </c>
      <c r="P753" s="958">
        <v>0</v>
      </c>
      <c r="Q753" s="958"/>
      <c r="R753" s="958"/>
      <c r="S753" s="959" t="s">
        <v>10</v>
      </c>
      <c r="T753" s="148"/>
      <c r="U753" s="149"/>
      <c r="V753" s="148"/>
      <c r="W753" s="149"/>
      <c r="X753" s="148"/>
      <c r="Y753" s="149"/>
    </row>
    <row r="754" spans="1:25" s="150" customFormat="1" ht="41.25" hidden="1" customHeight="1">
      <c r="A754" s="1377"/>
      <c r="B754" s="1372"/>
      <c r="C754" s="954" t="s">
        <v>54</v>
      </c>
      <c r="D754" s="955" t="s">
        <v>55</v>
      </c>
      <c r="E754" s="955" t="s">
        <v>56</v>
      </c>
      <c r="F754" s="955"/>
      <c r="G754" s="955"/>
      <c r="H754" s="955"/>
      <c r="I754" s="955"/>
      <c r="J754" s="956" t="s">
        <v>98</v>
      </c>
      <c r="K754" s="957" t="s">
        <v>112</v>
      </c>
      <c r="L754" s="957" t="s">
        <v>12</v>
      </c>
      <c r="M754" s="957" t="s">
        <v>13</v>
      </c>
      <c r="N754" s="957" t="s">
        <v>656</v>
      </c>
      <c r="O754" s="957" t="s">
        <v>40</v>
      </c>
      <c r="P754" s="958">
        <v>0</v>
      </c>
      <c r="Q754" s="958"/>
      <c r="R754" s="958"/>
      <c r="S754" s="959" t="s">
        <v>10</v>
      </c>
      <c r="T754" s="148"/>
      <c r="U754" s="149"/>
      <c r="V754" s="148"/>
      <c r="W754" s="149"/>
      <c r="X754" s="148"/>
      <c r="Y754" s="149"/>
    </row>
    <row r="755" spans="1:25" s="147" customFormat="1" ht="48" customHeight="1">
      <c r="A755" s="1000" t="s">
        <v>792</v>
      </c>
      <c r="B755" s="1001">
        <v>2645</v>
      </c>
      <c r="C755" s="1293" t="s">
        <v>10</v>
      </c>
      <c r="D755" s="1294"/>
      <c r="E755" s="1294"/>
      <c r="F755" s="1294"/>
      <c r="G755" s="1294"/>
      <c r="H755" s="1294"/>
      <c r="I755" s="1294"/>
      <c r="J755" s="1295"/>
      <c r="K755" s="1293" t="s">
        <v>10</v>
      </c>
      <c r="L755" s="1294"/>
      <c r="M755" s="1294"/>
      <c r="N755" s="1294"/>
      <c r="O755" s="1295"/>
      <c r="P755" s="1002">
        <f>SUM(P757:P760)</f>
        <v>2359703.9299999997</v>
      </c>
      <c r="Q755" s="1002">
        <f>SUM(Q757:Q760)</f>
        <v>2006034.41</v>
      </c>
      <c r="R755" s="1002">
        <f>SUM(R757:R760)</f>
        <v>2083091.66</v>
      </c>
      <c r="S755" s="1003" t="s">
        <v>10</v>
      </c>
      <c r="T755" s="146"/>
      <c r="U755" s="159"/>
      <c r="V755" s="146"/>
      <c r="W755" s="159"/>
      <c r="X755" s="146"/>
      <c r="Y755" s="159"/>
    </row>
    <row r="756" spans="1:25" s="150" customFormat="1" ht="15.75" customHeight="1">
      <c r="A756" s="952" t="s">
        <v>171</v>
      </c>
      <c r="B756" s="964"/>
      <c r="C756" s="954"/>
      <c r="D756" s="955"/>
      <c r="E756" s="955"/>
      <c r="F756" s="955"/>
      <c r="G756" s="955"/>
      <c r="H756" s="955"/>
      <c r="I756" s="955"/>
      <c r="J756" s="956"/>
      <c r="K756" s="954"/>
      <c r="L756" s="955"/>
      <c r="M756" s="955"/>
      <c r="N756" s="955"/>
      <c r="O756" s="956"/>
      <c r="P756" s="958"/>
      <c r="Q756" s="958"/>
      <c r="R756" s="958"/>
      <c r="S756" s="959" t="s">
        <v>10</v>
      </c>
      <c r="T756" s="148"/>
      <c r="U756" s="149"/>
      <c r="V756" s="148"/>
      <c r="W756" s="149"/>
      <c r="X756" s="148"/>
      <c r="Y756" s="149"/>
    </row>
    <row r="757" spans="1:25" s="150" customFormat="1" ht="42" customHeight="1">
      <c r="A757" s="1376" t="s">
        <v>113</v>
      </c>
      <c r="B757" s="1371"/>
      <c r="C757" s="954" t="s">
        <v>54</v>
      </c>
      <c r="D757" s="955" t="s">
        <v>55</v>
      </c>
      <c r="E757" s="955" t="s">
        <v>56</v>
      </c>
      <c r="F757" s="955" t="s">
        <v>56</v>
      </c>
      <c r="G757" s="955" t="s">
        <v>57</v>
      </c>
      <c r="H757" s="955" t="s">
        <v>56</v>
      </c>
      <c r="I757" s="955" t="s">
        <v>64</v>
      </c>
      <c r="J757" s="956" t="s">
        <v>791</v>
      </c>
      <c r="K757" s="957" t="s">
        <v>114</v>
      </c>
      <c r="L757" s="957" t="s">
        <v>12</v>
      </c>
      <c r="M757" s="957" t="s">
        <v>13</v>
      </c>
      <c r="N757" s="957" t="s">
        <v>10</v>
      </c>
      <c r="O757" s="957" t="s">
        <v>14</v>
      </c>
      <c r="P757" s="958">
        <f>'223 КВР 247 (2022)ВНЕБ, 130Д'!E18+'223 КВР 247 (2022)ВНЕБ, 150Д'!E18</f>
        <v>95000</v>
      </c>
      <c r="Q757" s="958">
        <f>'223 КВР 247 (2023)ВНЕБ, 130Д'!E17</f>
        <v>95000</v>
      </c>
      <c r="R757" s="958">
        <f>'223 КВР 247 (2024)ВНЕБ, 130Д'!E17</f>
        <v>95000</v>
      </c>
      <c r="S757" s="959" t="s">
        <v>10</v>
      </c>
      <c r="T757" s="148"/>
      <c r="U757" s="149"/>
      <c r="V757" s="148"/>
      <c r="W757" s="149"/>
      <c r="X757" s="148"/>
      <c r="Y757" s="149"/>
    </row>
    <row r="758" spans="1:25" s="150" customFormat="1" ht="42" hidden="1" customHeight="1">
      <c r="A758" s="1377"/>
      <c r="B758" s="1372"/>
      <c r="C758" s="954" t="s">
        <v>54</v>
      </c>
      <c r="D758" s="955" t="s">
        <v>55</v>
      </c>
      <c r="E758" s="955" t="s">
        <v>56</v>
      </c>
      <c r="F758" s="955" t="s">
        <v>56</v>
      </c>
      <c r="G758" s="955" t="s">
        <v>57</v>
      </c>
      <c r="H758" s="955" t="s">
        <v>56</v>
      </c>
      <c r="I758" s="955" t="s">
        <v>64</v>
      </c>
      <c r="J758" s="956" t="s">
        <v>791</v>
      </c>
      <c r="K758" s="957" t="s">
        <v>114</v>
      </c>
      <c r="L758" s="957" t="s">
        <v>52</v>
      </c>
      <c r="M758" s="957" t="s">
        <v>13</v>
      </c>
      <c r="N758" s="957" t="s">
        <v>10</v>
      </c>
      <c r="O758" s="957" t="s">
        <v>14</v>
      </c>
      <c r="P758" s="958">
        <v>0</v>
      </c>
      <c r="Q758" s="958"/>
      <c r="R758" s="958"/>
      <c r="S758" s="959" t="s">
        <v>10</v>
      </c>
      <c r="T758" s="148"/>
      <c r="U758" s="149"/>
      <c r="V758" s="148"/>
      <c r="W758" s="149"/>
      <c r="X758" s="148"/>
      <c r="Y758" s="149"/>
    </row>
    <row r="759" spans="1:25" s="150" customFormat="1" ht="42" customHeight="1">
      <c r="A759" s="1377"/>
      <c r="B759" s="1372"/>
      <c r="C759" s="954" t="s">
        <v>54</v>
      </c>
      <c r="D759" s="955" t="s">
        <v>55</v>
      </c>
      <c r="E759" s="955" t="s">
        <v>56</v>
      </c>
      <c r="F759" s="955" t="s">
        <v>56</v>
      </c>
      <c r="G759" s="955" t="s">
        <v>57</v>
      </c>
      <c r="H759" s="955" t="s">
        <v>56</v>
      </c>
      <c r="I759" s="955" t="s">
        <v>64</v>
      </c>
      <c r="J759" s="956" t="s">
        <v>791</v>
      </c>
      <c r="K759" s="957" t="s">
        <v>114</v>
      </c>
      <c r="L759" s="957" t="s">
        <v>12</v>
      </c>
      <c r="M759" s="957" t="s">
        <v>13</v>
      </c>
      <c r="N759" s="957" t="s">
        <v>27</v>
      </c>
      <c r="O759" s="957" t="s">
        <v>25</v>
      </c>
      <c r="P759" s="958">
        <f>'223 КВР 247 (2022)Р-Н'!E18</f>
        <v>2155385.0999999996</v>
      </c>
      <c r="Q759" s="958">
        <f>'223 КВР 247 (2023)Р-Н'!E17</f>
        <v>1911034.41</v>
      </c>
      <c r="R759" s="958">
        <f>'223 КВР 247 (2024)Р-Н'!E17</f>
        <v>1988091.66</v>
      </c>
      <c r="S759" s="959" t="s">
        <v>10</v>
      </c>
      <c r="T759" s="148"/>
      <c r="U759" s="149"/>
      <c r="V759" s="148"/>
      <c r="W759" s="149"/>
      <c r="X759" s="148"/>
      <c r="Y759" s="149"/>
    </row>
    <row r="760" spans="1:25" s="150" customFormat="1" ht="42" customHeight="1">
      <c r="A760" s="1378"/>
      <c r="B760" s="1373"/>
      <c r="C760" s="954" t="s">
        <v>54</v>
      </c>
      <c r="D760" s="955" t="s">
        <v>55</v>
      </c>
      <c r="E760" s="955" t="s">
        <v>56</v>
      </c>
      <c r="F760" s="955" t="s">
        <v>56</v>
      </c>
      <c r="G760" s="955" t="s">
        <v>57</v>
      </c>
      <c r="H760" s="955" t="s">
        <v>56</v>
      </c>
      <c r="I760" s="955" t="s">
        <v>64</v>
      </c>
      <c r="J760" s="956" t="s">
        <v>791</v>
      </c>
      <c r="K760" s="957" t="s">
        <v>114</v>
      </c>
      <c r="L760" s="957" t="s">
        <v>52</v>
      </c>
      <c r="M760" s="957" t="s">
        <v>13</v>
      </c>
      <c r="N760" s="957" t="s">
        <v>10</v>
      </c>
      <c r="O760" s="957" t="s">
        <v>25</v>
      </c>
      <c r="P760" s="958">
        <f>'223 КВР 247 (2022)Р-Н'!E26+'223 КВР 247 (2022)Р-Н'!E34</f>
        <v>109318.83</v>
      </c>
      <c r="Q760" s="958"/>
      <c r="R760" s="958"/>
      <c r="S760" s="959" t="s">
        <v>10</v>
      </c>
      <c r="T760" s="148"/>
      <c r="U760" s="149"/>
      <c r="V760" s="148"/>
      <c r="W760" s="149"/>
      <c r="X760" s="148"/>
      <c r="Y760" s="149"/>
    </row>
    <row r="761" spans="1:25" s="147" customFormat="1" ht="50.25" hidden="1" customHeight="1">
      <c r="A761" s="1000" t="s">
        <v>174</v>
      </c>
      <c r="B761" s="1001">
        <v>2650</v>
      </c>
      <c r="C761" s="1293" t="s">
        <v>10</v>
      </c>
      <c r="D761" s="1294"/>
      <c r="E761" s="1294"/>
      <c r="F761" s="1294"/>
      <c r="G761" s="1294"/>
      <c r="H761" s="1294"/>
      <c r="I761" s="1294"/>
      <c r="J761" s="1295"/>
      <c r="K761" s="1293" t="s">
        <v>10</v>
      </c>
      <c r="L761" s="1294"/>
      <c r="M761" s="1294"/>
      <c r="N761" s="1294"/>
      <c r="O761" s="1295"/>
      <c r="P761" s="1002">
        <f>P762+P766</f>
        <v>0</v>
      </c>
      <c r="Q761" s="1002">
        <f>Q762+Q766</f>
        <v>0</v>
      </c>
      <c r="R761" s="1002">
        <f>R762+R766</f>
        <v>0</v>
      </c>
      <c r="S761" s="1003" t="s">
        <v>10</v>
      </c>
      <c r="T761" s="148"/>
      <c r="U761" s="149"/>
      <c r="V761" s="148"/>
      <c r="W761" s="149"/>
      <c r="X761" s="148"/>
      <c r="Y761" s="149"/>
    </row>
    <row r="762" spans="1:25" s="147" customFormat="1" ht="64.5" hidden="1" customHeight="1">
      <c r="A762" s="1000" t="s">
        <v>175</v>
      </c>
      <c r="B762" s="1001">
        <v>2651</v>
      </c>
      <c r="C762" s="1293" t="s">
        <v>10</v>
      </c>
      <c r="D762" s="1294"/>
      <c r="E762" s="1294"/>
      <c r="F762" s="1294"/>
      <c r="G762" s="1294"/>
      <c r="H762" s="1294"/>
      <c r="I762" s="1294"/>
      <c r="J762" s="1295"/>
      <c r="K762" s="1293" t="s">
        <v>10</v>
      </c>
      <c r="L762" s="1294"/>
      <c r="M762" s="1294"/>
      <c r="N762" s="1294"/>
      <c r="O762" s="1295"/>
      <c r="P762" s="1002">
        <f>SUM(P763:P765)</f>
        <v>0</v>
      </c>
      <c r="Q762" s="1002">
        <f>SUM(Q763:Q765)</f>
        <v>0</v>
      </c>
      <c r="R762" s="1002">
        <f>SUM(R763:R765)</f>
        <v>0</v>
      </c>
      <c r="S762" s="1003" t="s">
        <v>10</v>
      </c>
      <c r="T762" s="148"/>
      <c r="U762" s="149"/>
      <c r="V762" s="148"/>
      <c r="W762" s="149"/>
      <c r="X762" s="148"/>
      <c r="Y762" s="149"/>
    </row>
    <row r="763" spans="1:25" s="150" customFormat="1" ht="41.25" hidden="1" customHeight="1">
      <c r="A763" s="952"/>
      <c r="B763" s="964"/>
      <c r="C763" s="954"/>
      <c r="D763" s="955"/>
      <c r="E763" s="955"/>
      <c r="F763" s="955"/>
      <c r="G763" s="955"/>
      <c r="H763" s="955"/>
      <c r="I763" s="955"/>
      <c r="J763" s="956"/>
      <c r="K763" s="957"/>
      <c r="L763" s="957"/>
      <c r="M763" s="957"/>
      <c r="N763" s="957"/>
      <c r="O763" s="957"/>
      <c r="P763" s="958">
        <v>0</v>
      </c>
      <c r="Q763" s="958"/>
      <c r="R763" s="958"/>
      <c r="S763" s="959" t="s">
        <v>10</v>
      </c>
      <c r="T763" s="148"/>
      <c r="U763" s="149"/>
      <c r="V763" s="148"/>
      <c r="W763" s="149"/>
      <c r="X763" s="148"/>
      <c r="Y763" s="149"/>
    </row>
    <row r="764" spans="1:25" s="150" customFormat="1" ht="41.25" hidden="1" customHeight="1">
      <c r="A764" s="952"/>
      <c r="B764" s="964"/>
      <c r="C764" s="954"/>
      <c r="D764" s="955"/>
      <c r="E764" s="955"/>
      <c r="F764" s="955"/>
      <c r="G764" s="955"/>
      <c r="H764" s="955"/>
      <c r="I764" s="955"/>
      <c r="J764" s="956"/>
      <c r="K764" s="957"/>
      <c r="L764" s="957"/>
      <c r="M764" s="957"/>
      <c r="N764" s="957"/>
      <c r="O764" s="957"/>
      <c r="P764" s="958">
        <v>0</v>
      </c>
      <c r="Q764" s="958"/>
      <c r="R764" s="958"/>
      <c r="S764" s="959" t="s">
        <v>10</v>
      </c>
      <c r="T764" s="148"/>
      <c r="U764" s="149"/>
      <c r="V764" s="148"/>
      <c r="W764" s="149"/>
      <c r="X764" s="148"/>
      <c r="Y764" s="149"/>
    </row>
    <row r="765" spans="1:25" s="150" customFormat="1" ht="41.25" hidden="1" customHeight="1">
      <c r="A765" s="952"/>
      <c r="B765" s="964"/>
      <c r="C765" s="954"/>
      <c r="D765" s="955"/>
      <c r="E765" s="955"/>
      <c r="F765" s="955"/>
      <c r="G765" s="955"/>
      <c r="H765" s="955"/>
      <c r="I765" s="955"/>
      <c r="J765" s="956"/>
      <c r="K765" s="957"/>
      <c r="L765" s="957"/>
      <c r="M765" s="957"/>
      <c r="N765" s="957"/>
      <c r="O765" s="957"/>
      <c r="P765" s="958">
        <v>0</v>
      </c>
      <c r="Q765" s="958"/>
      <c r="R765" s="958"/>
      <c r="S765" s="959" t="s">
        <v>10</v>
      </c>
      <c r="T765" s="148"/>
      <c r="U765" s="149"/>
      <c r="V765" s="148"/>
      <c r="W765" s="149"/>
      <c r="X765" s="148"/>
      <c r="Y765" s="149"/>
    </row>
    <row r="766" spans="1:25" s="147" customFormat="1" ht="50.25" hidden="1" customHeight="1">
      <c r="A766" s="1000" t="s">
        <v>176</v>
      </c>
      <c r="B766" s="1001">
        <v>2652</v>
      </c>
      <c r="C766" s="1293" t="s">
        <v>10</v>
      </c>
      <c r="D766" s="1294"/>
      <c r="E766" s="1294"/>
      <c r="F766" s="1294"/>
      <c r="G766" s="1294"/>
      <c r="H766" s="1294"/>
      <c r="I766" s="1294"/>
      <c r="J766" s="1295"/>
      <c r="K766" s="1293" t="s">
        <v>10</v>
      </c>
      <c r="L766" s="1294"/>
      <c r="M766" s="1294"/>
      <c r="N766" s="1294"/>
      <c r="O766" s="1295"/>
      <c r="P766" s="1002">
        <f>SUM(P767:P772)</f>
        <v>0</v>
      </c>
      <c r="Q766" s="1002">
        <f>SUM(Q767:Q772)</f>
        <v>0</v>
      </c>
      <c r="R766" s="1002">
        <f>SUM(R767:R772)</f>
        <v>0</v>
      </c>
      <c r="S766" s="1003" t="s">
        <v>10</v>
      </c>
      <c r="T766" s="148"/>
      <c r="U766" s="149"/>
      <c r="V766" s="148"/>
      <c r="W766" s="149"/>
      <c r="X766" s="148"/>
      <c r="Y766" s="149"/>
    </row>
    <row r="767" spans="1:25" s="150" customFormat="1" ht="41.25" hidden="1" customHeight="1">
      <c r="A767" s="1376" t="s">
        <v>72</v>
      </c>
      <c r="B767" s="1371"/>
      <c r="C767" s="954" t="s">
        <v>54</v>
      </c>
      <c r="D767" s="955" t="s">
        <v>55</v>
      </c>
      <c r="E767" s="955" t="s">
        <v>56</v>
      </c>
      <c r="F767" s="955" t="s">
        <v>56</v>
      </c>
      <c r="G767" s="955" t="s">
        <v>57</v>
      </c>
      <c r="H767" s="955" t="s">
        <v>56</v>
      </c>
      <c r="I767" s="955" t="s">
        <v>720</v>
      </c>
      <c r="J767" s="956" t="s">
        <v>659</v>
      </c>
      <c r="K767" s="957" t="s">
        <v>73</v>
      </c>
      <c r="L767" s="957" t="s">
        <v>12</v>
      </c>
      <c r="M767" s="957" t="s">
        <v>13</v>
      </c>
      <c r="N767" s="957" t="s">
        <v>508</v>
      </c>
      <c r="O767" s="957" t="s">
        <v>43</v>
      </c>
      <c r="P767" s="958">
        <v>0</v>
      </c>
      <c r="Q767" s="958"/>
      <c r="R767" s="958"/>
      <c r="S767" s="959" t="s">
        <v>10</v>
      </c>
      <c r="T767" s="148"/>
      <c r="U767" s="149"/>
      <c r="V767" s="148"/>
      <c r="W767" s="149"/>
      <c r="X767" s="148"/>
      <c r="Y767" s="149"/>
    </row>
    <row r="768" spans="1:25" s="150" customFormat="1" ht="41.25" hidden="1" customHeight="1">
      <c r="A768" s="1377"/>
      <c r="B768" s="1372"/>
      <c r="C768" s="954" t="s">
        <v>54</v>
      </c>
      <c r="D768" s="955" t="s">
        <v>55</v>
      </c>
      <c r="E768" s="955" t="s">
        <v>56</v>
      </c>
      <c r="F768" s="955" t="s">
        <v>56</v>
      </c>
      <c r="G768" s="955" t="s">
        <v>57</v>
      </c>
      <c r="H768" s="955" t="s">
        <v>56</v>
      </c>
      <c r="I768" s="955" t="s">
        <v>720</v>
      </c>
      <c r="J768" s="956" t="s">
        <v>659</v>
      </c>
      <c r="K768" s="957" t="s">
        <v>73</v>
      </c>
      <c r="L768" s="957" t="s">
        <v>12</v>
      </c>
      <c r="M768" s="957" t="s">
        <v>13</v>
      </c>
      <c r="N768" s="957" t="s">
        <v>508</v>
      </c>
      <c r="O768" s="957" t="s">
        <v>43</v>
      </c>
      <c r="P768" s="958">
        <v>0</v>
      </c>
      <c r="Q768" s="958"/>
      <c r="R768" s="958"/>
      <c r="S768" s="959" t="s">
        <v>10</v>
      </c>
      <c r="T768" s="148"/>
      <c r="U768" s="149"/>
      <c r="V768" s="148"/>
      <c r="W768" s="149"/>
      <c r="X768" s="148"/>
      <c r="Y768" s="149"/>
    </row>
    <row r="769" spans="1:25" s="150" customFormat="1" ht="41.25" hidden="1" customHeight="1">
      <c r="A769" s="1376" t="s">
        <v>120</v>
      </c>
      <c r="B769" s="1371"/>
      <c r="C769" s="954" t="s">
        <v>54</v>
      </c>
      <c r="D769" s="955" t="s">
        <v>55</v>
      </c>
      <c r="E769" s="955" t="s">
        <v>56</v>
      </c>
      <c r="F769" s="955" t="s">
        <v>56</v>
      </c>
      <c r="G769" s="955" t="s">
        <v>57</v>
      </c>
      <c r="H769" s="955" t="s">
        <v>56</v>
      </c>
      <c r="I769" s="955" t="s">
        <v>720</v>
      </c>
      <c r="J769" s="956" t="s">
        <v>659</v>
      </c>
      <c r="K769" s="957" t="s">
        <v>121</v>
      </c>
      <c r="L769" s="957" t="s">
        <v>12</v>
      </c>
      <c r="M769" s="957" t="s">
        <v>13</v>
      </c>
      <c r="N769" s="957" t="s">
        <v>1111</v>
      </c>
      <c r="O769" s="957" t="s">
        <v>43</v>
      </c>
      <c r="P769" s="958">
        <v>0</v>
      </c>
      <c r="Q769" s="958"/>
      <c r="R769" s="958"/>
      <c r="S769" s="959" t="s">
        <v>10</v>
      </c>
      <c r="T769" s="148"/>
      <c r="U769" s="149"/>
      <c r="V769" s="148"/>
      <c r="W769" s="149"/>
      <c r="X769" s="148"/>
      <c r="Y769" s="149"/>
    </row>
    <row r="770" spans="1:25" s="150" customFormat="1" ht="41.25" hidden="1" customHeight="1">
      <c r="A770" s="1377"/>
      <c r="B770" s="1372"/>
      <c r="C770" s="954" t="s">
        <v>54</v>
      </c>
      <c r="D770" s="955" t="s">
        <v>55</v>
      </c>
      <c r="E770" s="955" t="s">
        <v>56</v>
      </c>
      <c r="F770" s="955" t="s">
        <v>56</v>
      </c>
      <c r="G770" s="955" t="s">
        <v>57</v>
      </c>
      <c r="H770" s="955" t="s">
        <v>56</v>
      </c>
      <c r="I770" s="955" t="s">
        <v>720</v>
      </c>
      <c r="J770" s="956" t="s">
        <v>659</v>
      </c>
      <c r="K770" s="957" t="s">
        <v>121</v>
      </c>
      <c r="L770" s="957" t="s">
        <v>12</v>
      </c>
      <c r="M770" s="957" t="s">
        <v>13</v>
      </c>
      <c r="N770" s="957" t="s">
        <v>1113</v>
      </c>
      <c r="O770" s="957" t="s">
        <v>43</v>
      </c>
      <c r="P770" s="958">
        <v>0</v>
      </c>
      <c r="Q770" s="958"/>
      <c r="R770" s="958"/>
      <c r="S770" s="959" t="s">
        <v>10</v>
      </c>
      <c r="T770" s="148"/>
      <c r="U770" s="149"/>
      <c r="V770" s="148"/>
      <c r="W770" s="149"/>
      <c r="X770" s="148"/>
      <c r="Y770" s="149"/>
    </row>
    <row r="771" spans="1:25" s="150" customFormat="1" ht="41.25" hidden="1" customHeight="1">
      <c r="A771" s="1377"/>
      <c r="B771" s="1372"/>
      <c r="C771" s="954" t="s">
        <v>54</v>
      </c>
      <c r="D771" s="955" t="s">
        <v>55</v>
      </c>
      <c r="E771" s="955" t="s">
        <v>56</v>
      </c>
      <c r="F771" s="955" t="s">
        <v>56</v>
      </c>
      <c r="G771" s="955" t="s">
        <v>57</v>
      </c>
      <c r="H771" s="955" t="s">
        <v>56</v>
      </c>
      <c r="I771" s="955" t="s">
        <v>720</v>
      </c>
      <c r="J771" s="956" t="s">
        <v>659</v>
      </c>
      <c r="K771" s="957" t="s">
        <v>121</v>
      </c>
      <c r="L771" s="957" t="s">
        <v>12</v>
      </c>
      <c r="M771" s="957" t="s">
        <v>13</v>
      </c>
      <c r="N771" s="957" t="s">
        <v>1192</v>
      </c>
      <c r="O771" s="957" t="s">
        <v>43</v>
      </c>
      <c r="P771" s="958">
        <v>0</v>
      </c>
      <c r="Q771" s="958"/>
      <c r="R771" s="958"/>
      <c r="S771" s="959" t="s">
        <v>10</v>
      </c>
      <c r="T771" s="148"/>
      <c r="U771" s="149"/>
      <c r="V771" s="148"/>
      <c r="W771" s="149"/>
      <c r="X771" s="148"/>
      <c r="Y771" s="149"/>
    </row>
    <row r="772" spans="1:25" s="150" customFormat="1" ht="41.25" hidden="1" customHeight="1">
      <c r="A772" s="1378"/>
      <c r="B772" s="1373"/>
      <c r="C772" s="954" t="s">
        <v>54</v>
      </c>
      <c r="D772" s="955" t="s">
        <v>55</v>
      </c>
      <c r="E772" s="955" t="s">
        <v>56</v>
      </c>
      <c r="F772" s="955" t="s">
        <v>56</v>
      </c>
      <c r="G772" s="955" t="s">
        <v>57</v>
      </c>
      <c r="H772" s="955" t="s">
        <v>56</v>
      </c>
      <c r="I772" s="955" t="s">
        <v>720</v>
      </c>
      <c r="J772" s="956" t="s">
        <v>659</v>
      </c>
      <c r="K772" s="957" t="s">
        <v>121</v>
      </c>
      <c r="L772" s="957" t="s">
        <v>12</v>
      </c>
      <c r="M772" s="957" t="s">
        <v>13</v>
      </c>
      <c r="N772" s="957" t="s">
        <v>1194</v>
      </c>
      <c r="O772" s="957" t="s">
        <v>43</v>
      </c>
      <c r="P772" s="958">
        <v>0</v>
      </c>
      <c r="Q772" s="958"/>
      <c r="R772" s="958"/>
      <c r="S772" s="959" t="s">
        <v>10</v>
      </c>
      <c r="T772" s="148"/>
      <c r="U772" s="149"/>
      <c r="V772" s="148"/>
      <c r="W772" s="149"/>
      <c r="X772" s="148"/>
      <c r="Y772" s="149"/>
    </row>
    <row r="773" spans="1:25" s="160" customFormat="1" ht="50.25" hidden="1" customHeight="1">
      <c r="A773" s="1014" t="s">
        <v>177</v>
      </c>
      <c r="B773" s="1015">
        <v>3000</v>
      </c>
      <c r="C773" s="1388" t="s">
        <v>10</v>
      </c>
      <c r="D773" s="1389"/>
      <c r="E773" s="1389"/>
      <c r="F773" s="1389"/>
      <c r="G773" s="1389"/>
      <c r="H773" s="1389"/>
      <c r="I773" s="1389"/>
      <c r="J773" s="1390"/>
      <c r="K773" s="1388" t="s">
        <v>10</v>
      </c>
      <c r="L773" s="1389"/>
      <c r="M773" s="1389"/>
      <c r="N773" s="1389"/>
      <c r="O773" s="1390"/>
      <c r="P773" s="1016">
        <f>P774</f>
        <v>0</v>
      </c>
      <c r="Q773" s="1016">
        <f>Q774</f>
        <v>0</v>
      </c>
      <c r="R773" s="1016">
        <f>R774</f>
        <v>0</v>
      </c>
      <c r="S773" s="1017" t="s">
        <v>10</v>
      </c>
      <c r="T773" s="148"/>
      <c r="U773" s="149"/>
      <c r="V773" s="148"/>
      <c r="W773" s="149"/>
      <c r="X773" s="148"/>
      <c r="Y773" s="149"/>
    </row>
    <row r="774" spans="1:25" s="150" customFormat="1" ht="47.25" hidden="1" customHeight="1">
      <c r="A774" s="952" t="s">
        <v>178</v>
      </c>
      <c r="B774" s="964">
        <v>3010</v>
      </c>
      <c r="C774" s="1290" t="s">
        <v>18</v>
      </c>
      <c r="D774" s="1291"/>
      <c r="E774" s="1291"/>
      <c r="F774" s="1291"/>
      <c r="G774" s="1291"/>
      <c r="H774" s="1291"/>
      <c r="I774" s="1291"/>
      <c r="J774" s="1292"/>
      <c r="K774" s="989" t="s">
        <v>10</v>
      </c>
      <c r="L774" s="989" t="s">
        <v>12</v>
      </c>
      <c r="M774" s="990" t="s">
        <v>13</v>
      </c>
      <c r="N774" s="990" t="s">
        <v>10</v>
      </c>
      <c r="O774" s="990" t="s">
        <v>14</v>
      </c>
      <c r="P774" s="958">
        <f>'Налоги из дохода 180'!B10</f>
        <v>0</v>
      </c>
      <c r="Q774" s="958">
        <f>'Налоги из дохода 180'!C10</f>
        <v>0</v>
      </c>
      <c r="R774" s="958">
        <f>'Налоги из дохода 180'!D10</f>
        <v>0</v>
      </c>
      <c r="S774" s="959" t="s">
        <v>10</v>
      </c>
      <c r="T774" s="148"/>
      <c r="U774" s="144">
        <f>T774-P774</f>
        <v>0</v>
      </c>
      <c r="V774" s="148"/>
      <c r="W774" s="149"/>
      <c r="X774" s="148"/>
      <c r="Y774" s="149"/>
    </row>
    <row r="775" spans="1:25" s="160" customFormat="1" ht="47.25" hidden="1" customHeight="1">
      <c r="A775" s="1014" t="s">
        <v>179</v>
      </c>
      <c r="B775" s="1015">
        <v>4000</v>
      </c>
      <c r="C775" s="1388" t="s">
        <v>10</v>
      </c>
      <c r="D775" s="1389"/>
      <c r="E775" s="1389"/>
      <c r="F775" s="1389"/>
      <c r="G775" s="1389"/>
      <c r="H775" s="1389"/>
      <c r="I775" s="1389"/>
      <c r="J775" s="1390"/>
      <c r="K775" s="1388" t="s">
        <v>10</v>
      </c>
      <c r="L775" s="1389"/>
      <c r="M775" s="1389"/>
      <c r="N775" s="1389"/>
      <c r="O775" s="1390"/>
      <c r="P775" s="1016">
        <f>P776+P779+P780</f>
        <v>0</v>
      </c>
      <c r="Q775" s="1016">
        <f>Q776+Q779+Q780</f>
        <v>0</v>
      </c>
      <c r="R775" s="1016">
        <f>R776+R779+R780</f>
        <v>0</v>
      </c>
      <c r="S775" s="1017" t="s">
        <v>10</v>
      </c>
      <c r="T775" s="148"/>
      <c r="U775" s="149"/>
      <c r="V775" s="148"/>
      <c r="W775" s="149"/>
      <c r="X775" s="148"/>
      <c r="Y775" s="149"/>
    </row>
    <row r="776" spans="1:25" s="150" customFormat="1" ht="31.5" hidden="1" customHeight="1">
      <c r="A776" s="1384" t="s">
        <v>180</v>
      </c>
      <c r="B776" s="1324">
        <v>4010</v>
      </c>
      <c r="C776" s="1387" t="s">
        <v>51</v>
      </c>
      <c r="D776" s="1387"/>
      <c r="E776" s="1387"/>
      <c r="F776" s="1387"/>
      <c r="G776" s="1387"/>
      <c r="H776" s="1387"/>
      <c r="I776" s="1387"/>
      <c r="J776" s="1387"/>
      <c r="K776" s="989" t="s">
        <v>10</v>
      </c>
      <c r="L776" s="989" t="s">
        <v>12</v>
      </c>
      <c r="M776" s="990" t="s">
        <v>13</v>
      </c>
      <c r="N776" s="990" t="s">
        <v>10</v>
      </c>
      <c r="O776" s="990" t="s">
        <v>14</v>
      </c>
      <c r="P776" s="958">
        <v>0</v>
      </c>
      <c r="Q776" s="958">
        <v>0</v>
      </c>
      <c r="R776" s="958">
        <v>0</v>
      </c>
      <c r="S776" s="959" t="s">
        <v>10</v>
      </c>
      <c r="T776" s="148"/>
      <c r="U776" s="144">
        <f>T776-P776</f>
        <v>0</v>
      </c>
      <c r="V776" s="148"/>
      <c r="W776" s="149"/>
      <c r="X776" s="148"/>
      <c r="Y776" s="149"/>
    </row>
    <row r="777" spans="1:25" s="150" customFormat="1" ht="31.5" hidden="1" customHeight="1">
      <c r="A777" s="1385"/>
      <c r="B777" s="1325"/>
      <c r="C777" s="1387" t="s">
        <v>51</v>
      </c>
      <c r="D777" s="1387"/>
      <c r="E777" s="1387"/>
      <c r="F777" s="1387"/>
      <c r="G777" s="1387"/>
      <c r="H777" s="1387"/>
      <c r="I777" s="1387"/>
      <c r="J777" s="1387"/>
      <c r="K777" s="989" t="s">
        <v>10</v>
      </c>
      <c r="L777" s="989" t="s">
        <v>12</v>
      </c>
      <c r="M777" s="990" t="s">
        <v>13</v>
      </c>
      <c r="N777" s="990" t="s">
        <v>10</v>
      </c>
      <c r="O777" s="990" t="s">
        <v>654</v>
      </c>
      <c r="P777" s="958">
        <v>0</v>
      </c>
      <c r="Q777" s="958">
        <v>0</v>
      </c>
      <c r="R777" s="958">
        <v>0</v>
      </c>
      <c r="S777" s="959" t="s">
        <v>10</v>
      </c>
      <c r="T777" s="148"/>
      <c r="U777" s="144"/>
      <c r="V777" s="148"/>
      <c r="W777" s="149"/>
      <c r="X777" s="148"/>
      <c r="Y777" s="149"/>
    </row>
    <row r="778" spans="1:25" s="150" customFormat="1" ht="31.5" hidden="1" customHeight="1">
      <c r="A778" s="1385"/>
      <c r="B778" s="1325"/>
      <c r="C778" s="1387" t="s">
        <v>51</v>
      </c>
      <c r="D778" s="1387"/>
      <c r="E778" s="1387"/>
      <c r="F778" s="1387"/>
      <c r="G778" s="1387"/>
      <c r="H778" s="1387"/>
      <c r="I778" s="1387"/>
      <c r="J778" s="1387"/>
      <c r="K778" s="989" t="s">
        <v>10</v>
      </c>
      <c r="L778" s="989" t="s">
        <v>12</v>
      </c>
      <c r="M778" s="990" t="s">
        <v>13</v>
      </c>
      <c r="N778" s="990" t="s">
        <v>10</v>
      </c>
      <c r="O778" s="990" t="s">
        <v>655</v>
      </c>
      <c r="P778" s="958">
        <v>0</v>
      </c>
      <c r="Q778" s="958">
        <v>0</v>
      </c>
      <c r="R778" s="958">
        <v>0</v>
      </c>
      <c r="S778" s="959" t="s">
        <v>10</v>
      </c>
      <c r="T778" s="148"/>
      <c r="U778" s="144">
        <f>T778-P778</f>
        <v>0</v>
      </c>
      <c r="V778" s="148"/>
      <c r="W778" s="149"/>
      <c r="X778" s="148"/>
      <c r="Y778" s="149"/>
    </row>
    <row r="779" spans="1:25" s="150" customFormat="1" ht="31.5" hidden="1" customHeight="1">
      <c r="A779" s="1385"/>
      <c r="B779" s="1325"/>
      <c r="C779" s="1387" t="s">
        <v>51</v>
      </c>
      <c r="D779" s="1387"/>
      <c r="E779" s="1387"/>
      <c r="F779" s="1387"/>
      <c r="G779" s="1387"/>
      <c r="H779" s="1387"/>
      <c r="I779" s="1387"/>
      <c r="J779" s="1387"/>
      <c r="K779" s="989" t="s">
        <v>10</v>
      </c>
      <c r="L779" s="989" t="s">
        <v>12</v>
      </c>
      <c r="M779" s="990" t="s">
        <v>13</v>
      </c>
      <c r="N779" s="990" t="s">
        <v>10</v>
      </c>
      <c r="O779" s="990" t="s">
        <v>25</v>
      </c>
      <c r="P779" s="958">
        <v>0</v>
      </c>
      <c r="Q779" s="958">
        <v>0</v>
      </c>
      <c r="R779" s="958">
        <v>0</v>
      </c>
      <c r="S779" s="959" t="s">
        <v>10</v>
      </c>
      <c r="T779" s="148"/>
      <c r="U779" s="144">
        <f>T779-P779</f>
        <v>0</v>
      </c>
      <c r="V779" s="148"/>
      <c r="W779" s="149"/>
      <c r="X779" s="148"/>
      <c r="Y779" s="149"/>
    </row>
    <row r="780" spans="1:25" s="150" customFormat="1" ht="31.5" hidden="1" customHeight="1">
      <c r="A780" s="1386"/>
      <c r="B780" s="1326"/>
      <c r="C780" s="1387" t="s">
        <v>51</v>
      </c>
      <c r="D780" s="1387"/>
      <c r="E780" s="1387"/>
      <c r="F780" s="1387"/>
      <c r="G780" s="1387"/>
      <c r="H780" s="1387"/>
      <c r="I780" s="1387"/>
      <c r="J780" s="1387"/>
      <c r="K780" s="989" t="s">
        <v>10</v>
      </c>
      <c r="L780" s="989" t="s">
        <v>12</v>
      </c>
      <c r="M780" s="990" t="s">
        <v>13</v>
      </c>
      <c r="N780" s="990" t="s">
        <v>10</v>
      </c>
      <c r="O780" s="990" t="s">
        <v>21</v>
      </c>
      <c r="P780" s="958">
        <v>0</v>
      </c>
      <c r="Q780" s="958">
        <v>0</v>
      </c>
      <c r="R780" s="958">
        <v>0</v>
      </c>
      <c r="S780" s="959" t="s">
        <v>10</v>
      </c>
      <c r="T780" s="148"/>
      <c r="U780" s="144">
        <f>T780-P780</f>
        <v>0</v>
      </c>
      <c r="V780" s="148"/>
      <c r="W780" s="149"/>
      <c r="X780" s="148"/>
      <c r="Y780" s="149"/>
    </row>
    <row r="781" spans="1:25" ht="15.75">
      <c r="T781" s="148"/>
      <c r="U781" s="149"/>
      <c r="V781" s="148"/>
      <c r="W781" s="149"/>
      <c r="X781" s="148"/>
      <c r="Y781" s="149"/>
    </row>
    <row r="782" spans="1:25" ht="15.75">
      <c r="K782" s="161"/>
      <c r="P782" s="162"/>
      <c r="T782" s="148"/>
      <c r="U782" s="149"/>
      <c r="V782" s="148"/>
      <c r="W782" s="149"/>
      <c r="X782" s="148"/>
      <c r="Y782" s="149"/>
    </row>
    <row r="783" spans="1:25" ht="15.75">
      <c r="K783" s="161"/>
      <c r="P783" s="162"/>
      <c r="T783" s="148"/>
      <c r="U783" s="149"/>
      <c r="V783" s="148"/>
      <c r="W783" s="149"/>
      <c r="X783" s="148"/>
      <c r="Y783" s="149"/>
    </row>
    <row r="784" spans="1:25" ht="15.75">
      <c r="T784" s="148"/>
      <c r="U784" s="149"/>
      <c r="V784" s="148"/>
      <c r="W784" s="149"/>
      <c r="X784" s="148"/>
      <c r="Y784" s="149"/>
    </row>
    <row r="785" spans="1:25" ht="15.75">
      <c r="T785" s="148"/>
      <c r="U785" s="149"/>
      <c r="V785" s="148"/>
      <c r="W785" s="149"/>
      <c r="X785" s="148"/>
      <c r="Y785" s="149"/>
    </row>
    <row r="786" spans="1:25" ht="15.75">
      <c r="T786" s="148"/>
      <c r="U786" s="149"/>
      <c r="V786" s="148"/>
      <c r="W786" s="149"/>
      <c r="X786" s="148"/>
      <c r="Y786" s="149"/>
    </row>
    <row r="787" spans="1:25" ht="15.75">
      <c r="T787" s="148"/>
      <c r="U787" s="149"/>
      <c r="V787" s="148"/>
      <c r="W787" s="149"/>
      <c r="X787" s="148"/>
      <c r="Y787" s="149"/>
    </row>
    <row r="788" spans="1:25" ht="15.75">
      <c r="P788" s="161"/>
      <c r="T788" s="148"/>
      <c r="U788" s="149"/>
      <c r="V788" s="148"/>
      <c r="W788" s="149"/>
      <c r="X788" s="148"/>
      <c r="Y788" s="149"/>
    </row>
    <row r="789" spans="1:25" ht="15.75">
      <c r="P789" s="162"/>
      <c r="T789" s="148"/>
      <c r="U789" s="149"/>
      <c r="V789" s="148"/>
      <c r="W789" s="149"/>
      <c r="X789" s="148"/>
      <c r="Y789" s="149"/>
    </row>
    <row r="790" spans="1:25" ht="15.7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62"/>
      <c r="T790" s="148"/>
      <c r="U790" s="149"/>
      <c r="V790" s="148"/>
      <c r="W790" s="149"/>
      <c r="X790" s="148"/>
      <c r="Y790" s="149"/>
    </row>
    <row r="791" spans="1:25" ht="15.7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T791" s="148"/>
      <c r="U791" s="149"/>
      <c r="V791" s="148"/>
      <c r="W791" s="149"/>
      <c r="X791" s="148"/>
      <c r="Y791" s="149"/>
    </row>
    <row r="792" spans="1:25" ht="15.7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T792" s="148"/>
      <c r="U792" s="149"/>
      <c r="V792" s="148"/>
      <c r="W792" s="149"/>
      <c r="X792" s="148"/>
      <c r="Y792" s="149"/>
    </row>
    <row r="793" spans="1:25" ht="15.7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T793" s="148"/>
      <c r="U793" s="149"/>
      <c r="V793" s="148"/>
      <c r="W793" s="149"/>
      <c r="X793" s="148"/>
      <c r="Y793" s="149"/>
    </row>
    <row r="794" spans="1:25" ht="15.7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T794" s="148"/>
      <c r="U794" s="149"/>
      <c r="V794" s="148"/>
      <c r="W794" s="149"/>
      <c r="X794" s="148"/>
      <c r="Y794" s="149"/>
    </row>
    <row r="795" spans="1:25" ht="15.7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T795" s="148"/>
      <c r="U795" s="149"/>
      <c r="V795" s="148"/>
      <c r="W795" s="149"/>
      <c r="X795" s="148"/>
      <c r="Y795" s="149"/>
    </row>
    <row r="796" spans="1:25" ht="15.7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T796" s="148"/>
      <c r="U796" s="149"/>
      <c r="V796" s="148"/>
      <c r="W796" s="149"/>
      <c r="X796" s="148"/>
      <c r="Y796" s="149"/>
    </row>
    <row r="797" spans="1:25" ht="15.7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T797" s="148"/>
      <c r="U797" s="149"/>
      <c r="V797" s="148"/>
      <c r="W797" s="149"/>
      <c r="X797" s="148"/>
      <c r="Y797" s="149"/>
    </row>
    <row r="798" spans="1:25" ht="15.7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T798" s="148"/>
      <c r="U798" s="149"/>
      <c r="V798" s="148"/>
      <c r="W798" s="149"/>
      <c r="X798" s="148"/>
      <c r="Y798" s="149"/>
    </row>
    <row r="799" spans="1:25" ht="15.7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T799" s="148"/>
      <c r="U799" s="149"/>
      <c r="V799" s="148"/>
      <c r="W799" s="149"/>
      <c r="X799" s="148"/>
      <c r="Y799" s="149"/>
    </row>
    <row r="800" spans="1:25" ht="15.7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T800" s="148"/>
      <c r="U800" s="149"/>
      <c r="V800" s="148"/>
      <c r="W800" s="149"/>
      <c r="X800" s="148"/>
      <c r="Y800" s="149"/>
    </row>
    <row r="801" spans="1:25" ht="15.7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T801" s="148"/>
      <c r="U801" s="149"/>
      <c r="V801" s="148"/>
      <c r="W801" s="149"/>
      <c r="X801" s="148"/>
      <c r="Y801" s="149"/>
    </row>
    <row r="802" spans="1:25" ht="15.7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T802" s="148"/>
      <c r="U802" s="149"/>
      <c r="V802" s="148"/>
      <c r="W802" s="149"/>
      <c r="X802" s="148"/>
      <c r="Y802" s="149"/>
    </row>
    <row r="803" spans="1:25" ht="15.7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T803" s="148"/>
      <c r="U803" s="149"/>
      <c r="V803" s="148"/>
      <c r="W803" s="149"/>
      <c r="X803" s="148"/>
      <c r="Y803" s="149"/>
    </row>
    <row r="804" spans="1:25" ht="15.7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T804" s="148"/>
      <c r="U804" s="149"/>
      <c r="V804" s="148"/>
      <c r="W804" s="149"/>
      <c r="X804" s="148"/>
      <c r="Y804" s="149"/>
    </row>
    <row r="805" spans="1:25" ht="15.7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T805" s="148"/>
      <c r="U805" s="149"/>
      <c r="V805" s="148"/>
      <c r="W805" s="149"/>
      <c r="X805" s="148"/>
      <c r="Y805" s="149"/>
    </row>
    <row r="806" spans="1:25" ht="15.7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T806" s="148"/>
      <c r="U806" s="149"/>
      <c r="V806" s="148"/>
      <c r="W806" s="149"/>
      <c r="X806" s="148"/>
      <c r="Y806" s="149"/>
    </row>
    <row r="807" spans="1:25" ht="15.7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T807" s="148"/>
      <c r="U807" s="149"/>
      <c r="V807" s="148"/>
      <c r="W807" s="149"/>
      <c r="X807" s="148"/>
      <c r="Y807" s="149"/>
    </row>
    <row r="808" spans="1:25" ht="15.7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T808" s="148"/>
      <c r="U808" s="149"/>
      <c r="V808" s="148"/>
      <c r="W808" s="149"/>
      <c r="X808" s="148"/>
      <c r="Y808" s="149"/>
    </row>
    <row r="809" spans="1:25" ht="15.7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T809" s="148"/>
      <c r="U809" s="149"/>
      <c r="V809" s="148"/>
      <c r="W809" s="149"/>
      <c r="X809" s="148"/>
      <c r="Y809" s="149"/>
    </row>
    <row r="810" spans="1:25" ht="15.7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T810" s="148"/>
      <c r="U810" s="149"/>
      <c r="V810" s="148"/>
      <c r="W810" s="149"/>
      <c r="X810" s="148"/>
      <c r="Y810" s="149"/>
    </row>
    <row r="811" spans="1:25" ht="15.7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T811" s="148"/>
      <c r="U811" s="149"/>
      <c r="V811" s="148"/>
      <c r="W811" s="149"/>
      <c r="X811" s="148"/>
      <c r="Y811" s="149"/>
    </row>
    <row r="812" spans="1:25" ht="15.7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T812" s="148"/>
      <c r="U812" s="149"/>
      <c r="V812" s="148"/>
      <c r="W812" s="149"/>
      <c r="X812" s="148"/>
      <c r="Y812" s="149"/>
    </row>
    <row r="813" spans="1:25" ht="15.7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T813" s="148"/>
      <c r="U813" s="149"/>
      <c r="V813" s="148"/>
      <c r="W813" s="149"/>
      <c r="X813" s="148"/>
      <c r="Y813" s="149"/>
    </row>
    <row r="814" spans="1:25" ht="15.7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T814" s="148"/>
      <c r="U814" s="149"/>
      <c r="V814" s="148"/>
      <c r="W814" s="149"/>
      <c r="X814" s="148"/>
      <c r="Y814" s="149"/>
    </row>
    <row r="815" spans="1:25" ht="15.7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T815" s="148"/>
      <c r="U815" s="149"/>
      <c r="V815" s="148"/>
      <c r="W815" s="149"/>
      <c r="X815" s="148"/>
      <c r="Y815" s="149"/>
    </row>
    <row r="816" spans="1:25" ht="15.7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T816" s="146"/>
      <c r="U816" s="159"/>
      <c r="V816" s="146"/>
      <c r="W816" s="159"/>
      <c r="X816" s="146"/>
      <c r="Y816" s="159"/>
    </row>
    <row r="817" spans="1:25" ht="15.7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T817" s="148"/>
      <c r="U817" s="149"/>
      <c r="V817" s="148"/>
      <c r="W817" s="149"/>
      <c r="X817" s="148"/>
      <c r="Y817" s="149"/>
    </row>
    <row r="818" spans="1:25" ht="15.7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T818" s="148"/>
      <c r="U818" s="149"/>
      <c r="V818" s="148"/>
      <c r="W818" s="149"/>
      <c r="X818" s="148"/>
      <c r="Y818" s="149"/>
    </row>
  </sheetData>
  <sheetProtection formatColumns="0" formatRows="0" autoFilter="0"/>
  <protectedRanges>
    <protectedRange sqref="Q330:S333" name="Диапазон1_12"/>
    <protectedRange sqref="Q324:S324 S325" name="Диапазон1_15"/>
    <protectedRange sqref="Q352:S352" name="Диапазон1_18_3"/>
    <protectedRange sqref="Q351:S351" name="Диапазон1_13_1"/>
    <protectedRange sqref="Q334:S336" name="Диапазон1_12_1"/>
    <protectedRange sqref="S209 Q210:S215" name="Диапазон1_5"/>
    <protectedRange sqref="Q337:S337" name="Диапазон1_8"/>
    <protectedRange sqref="S344" name="Диапазон1_9"/>
    <protectedRange sqref="Q624:S632 Q634:S643" name="Диапазон1_20"/>
    <protectedRange sqref="Q540:S541" name="Диапазон1_21"/>
    <protectedRange sqref="Q425:S439" name="Диапазон1_26"/>
    <protectedRange sqref="Q683:S683" name="Диапазон1"/>
    <protectedRange sqref="Q199:R199 Q191:S198 S199:S208" name="Диапазон1_30"/>
    <protectedRange sqref="Q369:S370" name="Диапазон1_32"/>
    <protectedRange sqref="Q238:S238" name="Диапазон1_37"/>
    <protectedRange sqref="Q732:S741" name="Диапазон1_11"/>
    <protectedRange sqref="Q742:S742" name="Диапазон1_39"/>
    <protectedRange sqref="Q743:S743" name="Диапазон1_41"/>
    <protectedRange sqref="Q542:S545 Q561:S561 Q563:S568 S562" name="Диапазон1_42"/>
    <protectedRange sqref="Q536:S536" name="Диапазон1_44"/>
    <protectedRange sqref="Q538:S539" name="Диапазон1_45"/>
    <protectedRange sqref="S774:S775" name="Диапазон1_46"/>
    <protectedRange sqref="Q375:S383 Q387:S387 Q389:S414" name="Диапазон1_48"/>
    <protectedRange sqref="S779:S780 Q778:R780 Q776:S777" name="Диапазон1_49"/>
    <protectedRange sqref="Q371:S372 Q521:S535" name="Диапазон1_50"/>
    <protectedRange sqref="Q497:S497" name="Диапазон1_5_5"/>
    <protectedRange sqref="Q373:S374" name="Диапазон1_52"/>
    <protectedRange sqref="Q462:S462 Q706:S706 Q489:S490 Q570:S570 Q745:S745" name="Диапазон1_3_1_3"/>
    <protectedRange sqref="S345" name="Диапазон1_12_1_1"/>
    <protectedRange sqref="Q763:S765" name="Диапазон1_46_1"/>
    <protectedRange sqref="Q546:S546" name="Диапазон1_42_1"/>
    <protectedRange sqref="Q499:S500" name="Диапазон1_42_1_1"/>
    <protectedRange sqref="Q416:S418" name="Диапазон1_48_1"/>
    <protectedRange sqref="Q419:S419" name="Диапазон1_48_2"/>
    <protectedRange sqref="Q420:S420" name="Диапазон1_48_3"/>
    <protectedRange sqref="Q589:S590 Q592:S597 S591" name="Диапазон1_6_2_1"/>
    <protectedRange sqref="Q547:S549" name="Диапазон1_42_1_2"/>
    <protectedRange sqref="Q501:S501 Q515:S520 Q503:S508" name="Диапазон1_42_1_3"/>
    <protectedRange sqref="Q421:S424" name="Диапазон1_48_4"/>
    <protectedRange sqref="Q342:S342" name="Диапазон1_13_1_1"/>
    <protectedRange sqref="Q338:S340" name="Диапазон1_12_1_2"/>
    <protectedRange sqref="Q341:S341" name="Диапазон1_8_1"/>
    <protectedRange sqref="Q343:S343" name="Диапазон1_9_1"/>
    <protectedRange sqref="Q509:S509" name="Диапазон1_42_1_3_2"/>
    <protectedRange sqref="S778" name="Диапазон1_49_2"/>
    <protectedRange sqref="Q767:S770" name="Диапазон1_49_1_1"/>
    <protectedRange sqref="Q415:S415" name="Диапазон1_48_5"/>
    <protectedRange sqref="Q384:S386" name="Диапазон1_48_6"/>
    <protectedRange sqref="Q599:S599" name="Диапазон1_3_1_3_1"/>
    <protectedRange sqref="Q615:S616 Q618:S622 S617" name="Диапазон1_6_2_1_1"/>
    <protectedRange sqref="Q388:S388" name="Диапазон1_48_7"/>
    <protectedRange sqref="Q502:S502" name="Диапазон1_42_1_3_1"/>
    <protectedRange sqref="Q510:S514" name="Диапазон1_42_1_3_3"/>
    <protectedRange sqref="Q550:S560" name="Диапазон1_42_2"/>
    <protectedRange sqref="Q633:S633" name="Диапазон1_20_1"/>
    <protectedRange sqref="Q771:S772" name="Диапазон1_49_1_1_1"/>
  </protectedRanges>
  <autoFilter ref="A29:Y780">
    <filterColumn colId="8"/>
    <filterColumn colId="9"/>
    <filterColumn colId="10"/>
    <filterColumn colId="11"/>
    <filterColumn colId="13"/>
    <filterColumn colId="14"/>
    <filterColumn colId="15">
      <filters blank="1">
        <filter val="1 132 319,51"/>
        <filter val="1 368 155,09"/>
        <filter val="1 484 280,00"/>
        <filter val="1 500,00"/>
        <filter val="1 927 200,00"/>
        <filter val="10 000,00"/>
        <filter val="100 000,00"/>
        <filter val="102 500,00"/>
        <filter val="105 650,99"/>
        <filter val="108 151,83"/>
        <filter val="109 318,83"/>
        <filter val="109 582,19"/>
        <filter val="11 181,32"/>
        <filter val="11 700,00"/>
        <filter val="112 563,00"/>
        <filter val="12 259 242,42"/>
        <filter val="12 338,00"/>
        <filter val="12 427 642,78"/>
        <filter val="12 540,00"/>
        <filter val="12 720,24"/>
        <filter val="12 912,40"/>
        <filter val="13 981 421,11"/>
        <filter val="135 943,91"/>
        <filter val="143 442,14"/>
        <filter val="149 820,00"/>
        <filter val="155 116,50"/>
        <filter val="159 790,00"/>
        <filter val="162 252,92"/>
        <filter val="166 600,00"/>
        <filter val="169 000,00"/>
        <filter val="17 537 043,00"/>
        <filter val="18 749 872,00"/>
        <filter val="184 024,58"/>
        <filter val="19 600,00"/>
        <filter val="193 956,58"/>
        <filter val="2 155 385,10"/>
        <filter val="2 199 486,88"/>
        <filter val="2 359 703,93"/>
        <filter val="203 378,80"/>
        <filter val="208 225,50"/>
        <filter val="21 630 146,91"/>
        <filter val="21 732 646,91"/>
        <filter val="228 000,00"/>
        <filter val="239 600,00"/>
        <filter val="25 020,00"/>
        <filter val="250 000,00"/>
        <filter val="252 349,58"/>
        <filter val="3 376,76"/>
        <filter val="3 700,00"/>
        <filter val="3 753 148,12"/>
        <filter val="31 189 539,23"/>
        <filter val="31 362 861,00"/>
        <filter val="313 640,00"/>
        <filter val="325 404,00"/>
        <filter val="341 960,49"/>
        <filter val="36 028,13"/>
        <filter val="36 994,87"/>
        <filter val="361 931,77"/>
        <filter val="367,00"/>
        <filter val="37 377,86"/>
        <filter val="37 409,72"/>
        <filter val="382,99"/>
        <filter val="385 892,00"/>
        <filter val="4 215 781,11"/>
        <filter val="42 120,00"/>
        <filter val="420 549,78"/>
        <filter val="434 000,00"/>
        <filter val="44 101,78"/>
        <filter val="45 390,00"/>
        <filter val="457 959,50"/>
        <filter val="46 964,67"/>
        <filter val="468 106,89"/>
        <filter val="49 000,08"/>
        <filter val="510 549,78"/>
        <filter val="52 500,00"/>
        <filter val="54 840,24"/>
        <filter val="55 575,42"/>
        <filter val="55 938,19"/>
        <filter val="582 000,00"/>
        <filter val="623 887,03"/>
        <filter val="695 500,00"/>
        <filter val="7 500,00"/>
        <filter val="708 523,00"/>
        <filter val="731 120,30"/>
        <filter val="78 256,00"/>
        <filter val="8 570,00"/>
        <filter val="8 989 538,49"/>
        <filter val="80 000,00"/>
        <filter val="81 650,00"/>
        <filter val="84 000,00"/>
        <filter val="9 456 892,32"/>
        <filter val="910 000,00"/>
        <filter val="95 000,00"/>
      </filters>
    </filterColumn>
    <filterColumn colId="20"/>
  </autoFilter>
  <mergeCells count="334">
    <mergeCell ref="V28:W28"/>
    <mergeCell ref="X28:Y28"/>
    <mergeCell ref="A338:A343"/>
    <mergeCell ref="B338:B343"/>
    <mergeCell ref="A251:A254"/>
    <mergeCell ref="B251:B254"/>
    <mergeCell ref="A273:A276"/>
    <mergeCell ref="C131:J131"/>
    <mergeCell ref="C134:J134"/>
    <mergeCell ref="C135:J135"/>
    <mergeCell ref="C136:J136"/>
    <mergeCell ref="C137:J137"/>
    <mergeCell ref="C138:J138"/>
    <mergeCell ref="C129:J129"/>
    <mergeCell ref="C169:J169"/>
    <mergeCell ref="C162:J162"/>
    <mergeCell ref="C163:J163"/>
    <mergeCell ref="C164:J164"/>
    <mergeCell ref="C148:J148"/>
    <mergeCell ref="C149:J149"/>
    <mergeCell ref="C130:J130"/>
    <mergeCell ref="A317:A320"/>
    <mergeCell ref="B317:B320"/>
    <mergeCell ref="K325:O325"/>
    <mergeCell ref="K773:O773"/>
    <mergeCell ref="C774:J774"/>
    <mergeCell ref="C775:J775"/>
    <mergeCell ref="K775:O775"/>
    <mergeCell ref="K762:O762"/>
    <mergeCell ref="C766:J766"/>
    <mergeCell ref="K766:O766"/>
    <mergeCell ref="A56:A58"/>
    <mergeCell ref="C57:J57"/>
    <mergeCell ref="C58:J58"/>
    <mergeCell ref="C68:J68"/>
    <mergeCell ref="C69:J69"/>
    <mergeCell ref="C60:J60"/>
    <mergeCell ref="C61:J61"/>
    <mergeCell ref="C62:J62"/>
    <mergeCell ref="C109:J109"/>
    <mergeCell ref="C110:J110"/>
    <mergeCell ref="C111:J111"/>
    <mergeCell ref="C113:J113"/>
    <mergeCell ref="C121:J121"/>
    <mergeCell ref="C115:J115"/>
    <mergeCell ref="K761:O761"/>
    <mergeCell ref="K755:O755"/>
    <mergeCell ref="B666:B682"/>
    <mergeCell ref="C776:J776"/>
    <mergeCell ref="C779:J779"/>
    <mergeCell ref="C780:J780"/>
    <mergeCell ref="C778:J778"/>
    <mergeCell ref="C63:J63"/>
    <mergeCell ref="C773:J773"/>
    <mergeCell ref="C146:J146"/>
    <mergeCell ref="C147:J147"/>
    <mergeCell ref="C114:J114"/>
    <mergeCell ref="C128:J128"/>
    <mergeCell ref="C152:J152"/>
    <mergeCell ref="C153:J153"/>
    <mergeCell ref="C154:J154"/>
    <mergeCell ref="C155:J155"/>
    <mergeCell ref="C777:J777"/>
    <mergeCell ref="C325:J325"/>
    <mergeCell ref="C344:J344"/>
    <mergeCell ref="C236:J236"/>
    <mergeCell ref="C87:J87"/>
    <mergeCell ref="C107:J107"/>
    <mergeCell ref="C150:J150"/>
    <mergeCell ref="C151:J151"/>
    <mergeCell ref="C180:J180"/>
    <mergeCell ref="C176:J176"/>
    <mergeCell ref="A767:A768"/>
    <mergeCell ref="A769:A772"/>
    <mergeCell ref="A732:A743"/>
    <mergeCell ref="B732:B743"/>
    <mergeCell ref="A744:A754"/>
    <mergeCell ref="B744:B754"/>
    <mergeCell ref="B705:B731"/>
    <mergeCell ref="A776:A780"/>
    <mergeCell ref="B776:B780"/>
    <mergeCell ref="B767:B768"/>
    <mergeCell ref="B769:B772"/>
    <mergeCell ref="A624:A643"/>
    <mergeCell ref="B624:B643"/>
    <mergeCell ref="C762:J762"/>
    <mergeCell ref="C755:J755"/>
    <mergeCell ref="A757:A760"/>
    <mergeCell ref="B757:B760"/>
    <mergeCell ref="A644:A661"/>
    <mergeCell ref="B644:B661"/>
    <mergeCell ref="A662:A665"/>
    <mergeCell ref="C761:J761"/>
    <mergeCell ref="B662:B665"/>
    <mergeCell ref="A683:A704"/>
    <mergeCell ref="B683:B704"/>
    <mergeCell ref="A705:A731"/>
    <mergeCell ref="A666:A682"/>
    <mergeCell ref="A569:A597"/>
    <mergeCell ref="B569:B597"/>
    <mergeCell ref="C623:J623"/>
    <mergeCell ref="K623:O623"/>
    <mergeCell ref="A461:A487"/>
    <mergeCell ref="A488:A535"/>
    <mergeCell ref="A536:A539"/>
    <mergeCell ref="A598:A622"/>
    <mergeCell ref="B598:B622"/>
    <mergeCell ref="A449:A456"/>
    <mergeCell ref="B442:B568"/>
    <mergeCell ref="A540:A568"/>
    <mergeCell ref="C366:J366"/>
    <mergeCell ref="K366:O366"/>
    <mergeCell ref="C367:J367"/>
    <mergeCell ref="K367:O367"/>
    <mergeCell ref="C440:J440"/>
    <mergeCell ref="K440:O440"/>
    <mergeCell ref="A457:A460"/>
    <mergeCell ref="C368:J368"/>
    <mergeCell ref="K368:O368"/>
    <mergeCell ref="A369:A424"/>
    <mergeCell ref="B369:B424"/>
    <mergeCell ref="A425:A439"/>
    <mergeCell ref="B425:B439"/>
    <mergeCell ref="A442:A448"/>
    <mergeCell ref="A352:A359"/>
    <mergeCell ref="B352:B359"/>
    <mergeCell ref="A360:A365"/>
    <mergeCell ref="B360:B365"/>
    <mergeCell ref="A326:A329"/>
    <mergeCell ref="B326:B329"/>
    <mergeCell ref="A330:A333"/>
    <mergeCell ref="B330:B333"/>
    <mergeCell ref="A334:A337"/>
    <mergeCell ref="B334:B337"/>
    <mergeCell ref="K344:O344"/>
    <mergeCell ref="C345:J345"/>
    <mergeCell ref="K345:O345"/>
    <mergeCell ref="A346:A351"/>
    <mergeCell ref="B346:B351"/>
    <mergeCell ref="A321:A324"/>
    <mergeCell ref="B321:B324"/>
    <mergeCell ref="C311:J311"/>
    <mergeCell ref="K311:O311"/>
    <mergeCell ref="A312:A315"/>
    <mergeCell ref="B312:B315"/>
    <mergeCell ref="K209:O209"/>
    <mergeCell ref="A210:A215"/>
    <mergeCell ref="B210:B215"/>
    <mergeCell ref="A216:A221"/>
    <mergeCell ref="B216:B221"/>
    <mergeCell ref="A277:A280"/>
    <mergeCell ref="B277:B280"/>
    <mergeCell ref="C293:J293"/>
    <mergeCell ref="C316:J316"/>
    <mergeCell ref="K316:O316"/>
    <mergeCell ref="A285:A288"/>
    <mergeCell ref="B285:B288"/>
    <mergeCell ref="K293:O293"/>
    <mergeCell ref="C294:J294"/>
    <mergeCell ref="K294:O294"/>
    <mergeCell ref="C295:J295"/>
    <mergeCell ref="A301:A309"/>
    <mergeCell ref="B301:B309"/>
    <mergeCell ref="K295:O295"/>
    <mergeCell ref="A296:A300"/>
    <mergeCell ref="B296:B300"/>
    <mergeCell ref="A289:A292"/>
    <mergeCell ref="B289:B292"/>
    <mergeCell ref="A281:A284"/>
    <mergeCell ref="B281:B284"/>
    <mergeCell ref="A222:A227"/>
    <mergeCell ref="B222:B227"/>
    <mergeCell ref="C229:J229"/>
    <mergeCell ref="K229:O229"/>
    <mergeCell ref="A230:A235"/>
    <mergeCell ref="B230:B235"/>
    <mergeCell ref="A247:A250"/>
    <mergeCell ref="B247:B250"/>
    <mergeCell ref="K236:O236"/>
    <mergeCell ref="A255:A263"/>
    <mergeCell ref="B255:B263"/>
    <mergeCell ref="A264:A272"/>
    <mergeCell ref="B264:B272"/>
    <mergeCell ref="B273:B276"/>
    <mergeCell ref="A191:A199"/>
    <mergeCell ref="B191:B199"/>
    <mergeCell ref="A200:A208"/>
    <mergeCell ref="B200:B208"/>
    <mergeCell ref="A237:A246"/>
    <mergeCell ref="B237:B246"/>
    <mergeCell ref="C177:J177"/>
    <mergeCell ref="C178:J178"/>
    <mergeCell ref="A181:A190"/>
    <mergeCell ref="B181:B190"/>
    <mergeCell ref="C209:J209"/>
    <mergeCell ref="C179:J179"/>
    <mergeCell ref="C172:J172"/>
    <mergeCell ref="C173:J173"/>
    <mergeCell ref="C174:J174"/>
    <mergeCell ref="C175:J175"/>
    <mergeCell ref="C132:J132"/>
    <mergeCell ref="C133:J133"/>
    <mergeCell ref="C125:J125"/>
    <mergeCell ref="C127:J127"/>
    <mergeCell ref="C126:J126"/>
    <mergeCell ref="C139:J139"/>
    <mergeCell ref="C140:J140"/>
    <mergeCell ref="C141:J141"/>
    <mergeCell ref="C142:J142"/>
    <mergeCell ref="C143:J143"/>
    <mergeCell ref="C156:J156"/>
    <mergeCell ref="C157:J157"/>
    <mergeCell ref="C158:J158"/>
    <mergeCell ref="C159:J159"/>
    <mergeCell ref="C160:J160"/>
    <mergeCell ref="C161:J161"/>
    <mergeCell ref="C144:J144"/>
    <mergeCell ref="C145:J145"/>
    <mergeCell ref="C171:J171"/>
    <mergeCell ref="C77:J77"/>
    <mergeCell ref="C78:J78"/>
    <mergeCell ref="C79:J79"/>
    <mergeCell ref="C80:J80"/>
    <mergeCell ref="C88:J88"/>
    <mergeCell ref="C89:J89"/>
    <mergeCell ref="C83:J83"/>
    <mergeCell ref="C84:J84"/>
    <mergeCell ref="C50:J50"/>
    <mergeCell ref="C51:J51"/>
    <mergeCell ref="C52:J52"/>
    <mergeCell ref="C81:J81"/>
    <mergeCell ref="C82:J82"/>
    <mergeCell ref="Q1:S1"/>
    <mergeCell ref="Q2:S2"/>
    <mergeCell ref="Q3:S3"/>
    <mergeCell ref="Q4:S4"/>
    <mergeCell ref="Q5:S5"/>
    <mergeCell ref="C41:J41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C124:J124"/>
    <mergeCell ref="K178:O178"/>
    <mergeCell ref="C42:J42"/>
    <mergeCell ref="C25:J27"/>
    <mergeCell ref="K25:O26"/>
    <mergeCell ref="P25:S25"/>
    <mergeCell ref="C46:J46"/>
    <mergeCell ref="C47:J47"/>
    <mergeCell ref="C48:J48"/>
    <mergeCell ref="C49:J49"/>
    <mergeCell ref="C53:J53"/>
    <mergeCell ref="C104:J104"/>
    <mergeCell ref="C71:J71"/>
    <mergeCell ref="C72:J72"/>
    <mergeCell ref="C43:J43"/>
    <mergeCell ref="C44:J44"/>
    <mergeCell ref="C64:J64"/>
    <mergeCell ref="C65:J65"/>
    <mergeCell ref="C66:J66"/>
    <mergeCell ref="C67:J67"/>
    <mergeCell ref="C59:J59"/>
    <mergeCell ref="C70:J70"/>
    <mergeCell ref="C75:J75"/>
    <mergeCell ref="C76:J76"/>
    <mergeCell ref="C120:J120"/>
    <mergeCell ref="C123:J123"/>
    <mergeCell ref="K179:O179"/>
    <mergeCell ref="C45:J45"/>
    <mergeCell ref="K180:O180"/>
    <mergeCell ref="C166:J166"/>
    <mergeCell ref="C167:J167"/>
    <mergeCell ref="C168:J168"/>
    <mergeCell ref="C170:J170"/>
    <mergeCell ref="C54:J54"/>
    <mergeCell ref="C55:J55"/>
    <mergeCell ref="C56:J56"/>
    <mergeCell ref="C122:J122"/>
    <mergeCell ref="C108:J108"/>
    <mergeCell ref="C118:J118"/>
    <mergeCell ref="C119:J119"/>
    <mergeCell ref="C105:J105"/>
    <mergeCell ref="C106:J106"/>
    <mergeCell ref="C74:J74"/>
    <mergeCell ref="C85:J85"/>
    <mergeCell ref="C86:J86"/>
    <mergeCell ref="C103:J103"/>
    <mergeCell ref="C73:J73"/>
    <mergeCell ref="C165:J165"/>
    <mergeCell ref="C90:J90"/>
    <mergeCell ref="C91:J91"/>
    <mergeCell ref="C92:J92"/>
    <mergeCell ref="C93:J93"/>
    <mergeCell ref="C94:J94"/>
    <mergeCell ref="C95:J95"/>
    <mergeCell ref="C112:J112"/>
    <mergeCell ref="C116:J116"/>
    <mergeCell ref="C117:J117"/>
    <mergeCell ref="C96:J96"/>
    <mergeCell ref="C97:J97"/>
    <mergeCell ref="C98:J98"/>
    <mergeCell ref="C99:J99"/>
    <mergeCell ref="C100:J100"/>
    <mergeCell ref="C101:J101"/>
    <mergeCell ref="C102:J102"/>
  </mergeCells>
  <pageMargins left="0.39370078740157483" right="0.39370078740157483" top="0.9055118110236221" bottom="0.82677165354330717" header="0.55118110236220474" footer="0.78740157480314965"/>
  <pageSetup paperSize="9" scale="60" fitToHeight="0" orientation="landscape" r:id="rId1"/>
  <headerFooter alignWithMargins="0"/>
  <rowBreaks count="1" manualBreakCount="1">
    <brk id="576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5" tint="-0.499984740745262"/>
    <pageSetUpPr fitToPage="1"/>
  </sheetPr>
  <dimension ref="A2:F20"/>
  <sheetViews>
    <sheetView view="pageBreakPreview" zoomScaleSheetLayoutView="100" workbookViewId="0"/>
  </sheetViews>
  <sheetFormatPr defaultColWidth="9.140625" defaultRowHeight="15"/>
  <cols>
    <col min="1" max="1" width="91" customWidth="1"/>
    <col min="2" max="4" width="26.42578125" customWidth="1"/>
    <col min="5" max="6" width="20.140625" customWidth="1"/>
  </cols>
  <sheetData>
    <row r="2" spans="1:6">
      <c r="D2" t="s">
        <v>422</v>
      </c>
    </row>
    <row r="4" spans="1:6">
      <c r="A4" t="s">
        <v>421</v>
      </c>
    </row>
    <row r="5" spans="1:6">
      <c r="B5" s="1422"/>
      <c r="C5" s="1422"/>
      <c r="D5" s="1422"/>
    </row>
    <row r="6" spans="1:6">
      <c r="A6" s="1422" t="s">
        <v>0</v>
      </c>
      <c r="B6" s="1422" t="s">
        <v>135</v>
      </c>
      <c r="C6" s="1422"/>
      <c r="D6" s="1422"/>
    </row>
    <row r="7" spans="1:6">
      <c r="A7" s="1422"/>
      <c r="B7" t="s">
        <v>972</v>
      </c>
      <c r="C7" t="s">
        <v>973</v>
      </c>
      <c r="D7" t="s">
        <v>974</v>
      </c>
    </row>
    <row r="8" spans="1:6">
      <c r="A8">
        <v>1</v>
      </c>
      <c r="B8">
        <v>2</v>
      </c>
      <c r="C8">
        <v>3</v>
      </c>
      <c r="D8">
        <v>4</v>
      </c>
    </row>
    <row r="9" spans="1:6">
      <c r="A9" t="s">
        <v>267</v>
      </c>
    </row>
    <row r="10" spans="1:6" ht="51" customHeight="1">
      <c r="A10" t="s">
        <v>199</v>
      </c>
      <c r="B10">
        <f>'Раздел 1'!P176+'Раздел 1'!P177</f>
        <v>0</v>
      </c>
      <c r="C10">
        <f>'Раздел 1'!Q176+'Раздел 1'!Q177</f>
        <v>0</v>
      </c>
      <c r="D10">
        <f>'Раздел 1'!R176+'Раздел 1'!R177</f>
        <v>0</v>
      </c>
      <c r="F10" t="s">
        <v>1063</v>
      </c>
    </row>
    <row r="11" spans="1:6">
      <c r="A11" t="s">
        <v>268</v>
      </c>
    </row>
    <row r="12" spans="1:6" ht="51" customHeight="1">
      <c r="A12" t="s">
        <v>199</v>
      </c>
      <c r="B12">
        <f>'Раздел 1'!P175</f>
        <v>0</v>
      </c>
      <c r="C12">
        <f>'Раздел 1'!Q175</f>
        <v>0</v>
      </c>
      <c r="D12">
        <f>'Раздел 1'!R175</f>
        <v>0</v>
      </c>
      <c r="F12" t="s">
        <v>1032</v>
      </c>
    </row>
    <row r="13" spans="1:6">
      <c r="A13" t="s">
        <v>247</v>
      </c>
      <c r="B13">
        <f>B10+B12</f>
        <v>0</v>
      </c>
      <c r="C13">
        <f>C10+C12</f>
        <v>0</v>
      </c>
      <c r="D13">
        <f>D10+D12</f>
        <v>0</v>
      </c>
    </row>
    <row r="16" spans="1:6" ht="18" customHeight="1">
      <c r="A16" t="s">
        <v>668</v>
      </c>
      <c r="D16" t="s">
        <v>1135</v>
      </c>
    </row>
    <row r="17" spans="1:4" ht="18" customHeight="1">
      <c r="A17" t="s">
        <v>260</v>
      </c>
      <c r="B17" t="s">
        <v>131</v>
      </c>
      <c r="D17" t="s">
        <v>132</v>
      </c>
    </row>
    <row r="18" spans="1:4" ht="18" customHeight="1"/>
    <row r="19" spans="1:4" ht="18" customHeight="1">
      <c r="A19" t="s">
        <v>670</v>
      </c>
      <c r="D19" t="s">
        <v>1136</v>
      </c>
    </row>
    <row r="20" spans="1:4" ht="18" customHeight="1">
      <c r="B20" t="s">
        <v>131</v>
      </c>
      <c r="D20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Лист100">
    <tabColor rgb="FFFFC000"/>
    <pageSetUpPr fitToPage="1"/>
  </sheetPr>
  <dimension ref="A1:O205"/>
  <sheetViews>
    <sheetView view="pageBreakPreview" topLeftCell="A7" zoomScale="80" zoomScaleNormal="50" zoomScaleSheetLayoutView="80" workbookViewId="0">
      <selection activeCell="J19" sqref="J19"/>
    </sheetView>
  </sheetViews>
  <sheetFormatPr defaultRowHeight="18.75"/>
  <cols>
    <col min="1" max="1" width="7.7109375" style="114" customWidth="1"/>
    <col min="2" max="2" width="69.42578125" style="114" customWidth="1"/>
    <col min="3" max="3" width="15.28515625" style="114" customWidth="1"/>
    <col min="4" max="4" width="18" style="114" customWidth="1"/>
    <col min="5" max="5" width="20.5703125" style="114" customWidth="1"/>
    <col min="6" max="6" width="39.7109375" style="114" customWidth="1"/>
    <col min="7" max="7" width="27" style="114" customWidth="1"/>
    <col min="8" max="9" width="19.85546875" style="114" customWidth="1"/>
    <col min="10" max="10" width="35.42578125" style="465" customWidth="1"/>
    <col min="11" max="12" width="21.28515625" style="466" customWidth="1"/>
    <col min="13" max="14" width="9.140625" style="114"/>
    <col min="15" max="15" width="12" style="467" bestFit="1" customWidth="1"/>
    <col min="16" max="256" width="9.140625" style="114"/>
    <col min="257" max="257" width="7.7109375" style="114" customWidth="1"/>
    <col min="258" max="258" width="69.42578125" style="114" customWidth="1"/>
    <col min="259" max="259" width="15.28515625" style="114" customWidth="1"/>
    <col min="260" max="260" width="18" style="114" customWidth="1"/>
    <col min="261" max="261" width="20.5703125" style="114" customWidth="1"/>
    <col min="262" max="262" width="39.7109375" style="114" customWidth="1"/>
    <col min="263" max="263" width="16.42578125" style="114" customWidth="1"/>
    <col min="264" max="264" width="15.140625" style="114" customWidth="1"/>
    <col min="265" max="265" width="16.28515625" style="114" customWidth="1"/>
    <col min="266" max="266" width="9.140625" style="114"/>
    <col min="267" max="267" width="12.28515625" style="114" customWidth="1"/>
    <col min="268" max="270" width="9.140625" style="114"/>
    <col min="271" max="271" width="12" style="114" bestFit="1" customWidth="1"/>
    <col min="272" max="512" width="9.140625" style="114"/>
    <col min="513" max="513" width="7.7109375" style="114" customWidth="1"/>
    <col min="514" max="514" width="69.42578125" style="114" customWidth="1"/>
    <col min="515" max="515" width="15.28515625" style="114" customWidth="1"/>
    <col min="516" max="516" width="18" style="114" customWidth="1"/>
    <col min="517" max="517" width="20.5703125" style="114" customWidth="1"/>
    <col min="518" max="518" width="39.7109375" style="114" customWidth="1"/>
    <col min="519" max="519" width="16.42578125" style="114" customWidth="1"/>
    <col min="520" max="520" width="15.140625" style="114" customWidth="1"/>
    <col min="521" max="521" width="16.28515625" style="114" customWidth="1"/>
    <col min="522" max="522" width="9.140625" style="114"/>
    <col min="523" max="523" width="12.28515625" style="114" customWidth="1"/>
    <col min="524" max="526" width="9.140625" style="114"/>
    <col min="527" max="527" width="12" style="114" bestFit="1" customWidth="1"/>
    <col min="528" max="768" width="9.140625" style="114"/>
    <col min="769" max="769" width="7.7109375" style="114" customWidth="1"/>
    <col min="770" max="770" width="69.42578125" style="114" customWidth="1"/>
    <col min="771" max="771" width="15.28515625" style="114" customWidth="1"/>
    <col min="772" max="772" width="18" style="114" customWidth="1"/>
    <col min="773" max="773" width="20.5703125" style="114" customWidth="1"/>
    <col min="774" max="774" width="39.7109375" style="114" customWidth="1"/>
    <col min="775" max="775" width="16.42578125" style="114" customWidth="1"/>
    <col min="776" max="776" width="15.140625" style="114" customWidth="1"/>
    <col min="777" max="777" width="16.28515625" style="114" customWidth="1"/>
    <col min="778" max="778" width="9.140625" style="114"/>
    <col min="779" max="779" width="12.28515625" style="114" customWidth="1"/>
    <col min="780" max="782" width="9.140625" style="114"/>
    <col min="783" max="783" width="12" style="114" bestFit="1" customWidth="1"/>
    <col min="784" max="1024" width="9.140625" style="114"/>
    <col min="1025" max="1025" width="7.7109375" style="114" customWidth="1"/>
    <col min="1026" max="1026" width="69.42578125" style="114" customWidth="1"/>
    <col min="1027" max="1027" width="15.28515625" style="114" customWidth="1"/>
    <col min="1028" max="1028" width="18" style="114" customWidth="1"/>
    <col min="1029" max="1029" width="20.5703125" style="114" customWidth="1"/>
    <col min="1030" max="1030" width="39.7109375" style="114" customWidth="1"/>
    <col min="1031" max="1031" width="16.42578125" style="114" customWidth="1"/>
    <col min="1032" max="1032" width="15.140625" style="114" customWidth="1"/>
    <col min="1033" max="1033" width="16.28515625" style="114" customWidth="1"/>
    <col min="1034" max="1034" width="9.140625" style="114"/>
    <col min="1035" max="1035" width="12.28515625" style="114" customWidth="1"/>
    <col min="1036" max="1038" width="9.140625" style="114"/>
    <col min="1039" max="1039" width="12" style="114" bestFit="1" customWidth="1"/>
    <col min="1040" max="1280" width="9.140625" style="114"/>
    <col min="1281" max="1281" width="7.7109375" style="114" customWidth="1"/>
    <col min="1282" max="1282" width="69.42578125" style="114" customWidth="1"/>
    <col min="1283" max="1283" width="15.28515625" style="114" customWidth="1"/>
    <col min="1284" max="1284" width="18" style="114" customWidth="1"/>
    <col min="1285" max="1285" width="20.5703125" style="114" customWidth="1"/>
    <col min="1286" max="1286" width="39.7109375" style="114" customWidth="1"/>
    <col min="1287" max="1287" width="16.42578125" style="114" customWidth="1"/>
    <col min="1288" max="1288" width="15.140625" style="114" customWidth="1"/>
    <col min="1289" max="1289" width="16.28515625" style="114" customWidth="1"/>
    <col min="1290" max="1290" width="9.140625" style="114"/>
    <col min="1291" max="1291" width="12.28515625" style="114" customWidth="1"/>
    <col min="1292" max="1294" width="9.140625" style="114"/>
    <col min="1295" max="1295" width="12" style="114" bestFit="1" customWidth="1"/>
    <col min="1296" max="1536" width="9.140625" style="114"/>
    <col min="1537" max="1537" width="7.7109375" style="114" customWidth="1"/>
    <col min="1538" max="1538" width="69.42578125" style="114" customWidth="1"/>
    <col min="1539" max="1539" width="15.28515625" style="114" customWidth="1"/>
    <col min="1540" max="1540" width="18" style="114" customWidth="1"/>
    <col min="1541" max="1541" width="20.5703125" style="114" customWidth="1"/>
    <col min="1542" max="1542" width="39.7109375" style="114" customWidth="1"/>
    <col min="1543" max="1543" width="16.42578125" style="114" customWidth="1"/>
    <col min="1544" max="1544" width="15.140625" style="114" customWidth="1"/>
    <col min="1545" max="1545" width="16.28515625" style="114" customWidth="1"/>
    <col min="1546" max="1546" width="9.140625" style="114"/>
    <col min="1547" max="1547" width="12.28515625" style="114" customWidth="1"/>
    <col min="1548" max="1550" width="9.140625" style="114"/>
    <col min="1551" max="1551" width="12" style="114" bestFit="1" customWidth="1"/>
    <col min="1552" max="1792" width="9.140625" style="114"/>
    <col min="1793" max="1793" width="7.7109375" style="114" customWidth="1"/>
    <col min="1794" max="1794" width="69.42578125" style="114" customWidth="1"/>
    <col min="1795" max="1795" width="15.28515625" style="114" customWidth="1"/>
    <col min="1796" max="1796" width="18" style="114" customWidth="1"/>
    <col min="1797" max="1797" width="20.5703125" style="114" customWidth="1"/>
    <col min="1798" max="1798" width="39.7109375" style="114" customWidth="1"/>
    <col min="1799" max="1799" width="16.42578125" style="114" customWidth="1"/>
    <col min="1800" max="1800" width="15.140625" style="114" customWidth="1"/>
    <col min="1801" max="1801" width="16.28515625" style="114" customWidth="1"/>
    <col min="1802" max="1802" width="9.140625" style="114"/>
    <col min="1803" max="1803" width="12.28515625" style="114" customWidth="1"/>
    <col min="1804" max="1806" width="9.140625" style="114"/>
    <col min="1807" max="1807" width="12" style="114" bestFit="1" customWidth="1"/>
    <col min="1808" max="2048" width="9.140625" style="114"/>
    <col min="2049" max="2049" width="7.7109375" style="114" customWidth="1"/>
    <col min="2050" max="2050" width="69.42578125" style="114" customWidth="1"/>
    <col min="2051" max="2051" width="15.28515625" style="114" customWidth="1"/>
    <col min="2052" max="2052" width="18" style="114" customWidth="1"/>
    <col min="2053" max="2053" width="20.5703125" style="114" customWidth="1"/>
    <col min="2054" max="2054" width="39.7109375" style="114" customWidth="1"/>
    <col min="2055" max="2055" width="16.42578125" style="114" customWidth="1"/>
    <col min="2056" max="2056" width="15.140625" style="114" customWidth="1"/>
    <col min="2057" max="2057" width="16.28515625" style="114" customWidth="1"/>
    <col min="2058" max="2058" width="9.140625" style="114"/>
    <col min="2059" max="2059" width="12.28515625" style="114" customWidth="1"/>
    <col min="2060" max="2062" width="9.140625" style="114"/>
    <col min="2063" max="2063" width="12" style="114" bestFit="1" customWidth="1"/>
    <col min="2064" max="2304" width="9.140625" style="114"/>
    <col min="2305" max="2305" width="7.7109375" style="114" customWidth="1"/>
    <col min="2306" max="2306" width="69.42578125" style="114" customWidth="1"/>
    <col min="2307" max="2307" width="15.28515625" style="114" customWidth="1"/>
    <col min="2308" max="2308" width="18" style="114" customWidth="1"/>
    <col min="2309" max="2309" width="20.5703125" style="114" customWidth="1"/>
    <col min="2310" max="2310" width="39.7109375" style="114" customWidth="1"/>
    <col min="2311" max="2311" width="16.42578125" style="114" customWidth="1"/>
    <col min="2312" max="2312" width="15.140625" style="114" customWidth="1"/>
    <col min="2313" max="2313" width="16.28515625" style="114" customWidth="1"/>
    <col min="2314" max="2314" width="9.140625" style="114"/>
    <col min="2315" max="2315" width="12.28515625" style="114" customWidth="1"/>
    <col min="2316" max="2318" width="9.140625" style="114"/>
    <col min="2319" max="2319" width="12" style="114" bestFit="1" customWidth="1"/>
    <col min="2320" max="2560" width="9.140625" style="114"/>
    <col min="2561" max="2561" width="7.7109375" style="114" customWidth="1"/>
    <col min="2562" max="2562" width="69.42578125" style="114" customWidth="1"/>
    <col min="2563" max="2563" width="15.28515625" style="114" customWidth="1"/>
    <col min="2564" max="2564" width="18" style="114" customWidth="1"/>
    <col min="2565" max="2565" width="20.5703125" style="114" customWidth="1"/>
    <col min="2566" max="2566" width="39.7109375" style="114" customWidth="1"/>
    <col min="2567" max="2567" width="16.42578125" style="114" customWidth="1"/>
    <col min="2568" max="2568" width="15.140625" style="114" customWidth="1"/>
    <col min="2569" max="2569" width="16.28515625" style="114" customWidth="1"/>
    <col min="2570" max="2570" width="9.140625" style="114"/>
    <col min="2571" max="2571" width="12.28515625" style="114" customWidth="1"/>
    <col min="2572" max="2574" width="9.140625" style="114"/>
    <col min="2575" max="2575" width="12" style="114" bestFit="1" customWidth="1"/>
    <col min="2576" max="2816" width="9.140625" style="114"/>
    <col min="2817" max="2817" width="7.7109375" style="114" customWidth="1"/>
    <col min="2818" max="2818" width="69.42578125" style="114" customWidth="1"/>
    <col min="2819" max="2819" width="15.28515625" style="114" customWidth="1"/>
    <col min="2820" max="2820" width="18" style="114" customWidth="1"/>
    <col min="2821" max="2821" width="20.5703125" style="114" customWidth="1"/>
    <col min="2822" max="2822" width="39.7109375" style="114" customWidth="1"/>
    <col min="2823" max="2823" width="16.42578125" style="114" customWidth="1"/>
    <col min="2824" max="2824" width="15.140625" style="114" customWidth="1"/>
    <col min="2825" max="2825" width="16.28515625" style="114" customWidth="1"/>
    <col min="2826" max="2826" width="9.140625" style="114"/>
    <col min="2827" max="2827" width="12.28515625" style="114" customWidth="1"/>
    <col min="2828" max="2830" width="9.140625" style="114"/>
    <col min="2831" max="2831" width="12" style="114" bestFit="1" customWidth="1"/>
    <col min="2832" max="3072" width="9.140625" style="114"/>
    <col min="3073" max="3073" width="7.7109375" style="114" customWidth="1"/>
    <col min="3074" max="3074" width="69.42578125" style="114" customWidth="1"/>
    <col min="3075" max="3075" width="15.28515625" style="114" customWidth="1"/>
    <col min="3076" max="3076" width="18" style="114" customWidth="1"/>
    <col min="3077" max="3077" width="20.5703125" style="114" customWidth="1"/>
    <col min="3078" max="3078" width="39.7109375" style="114" customWidth="1"/>
    <col min="3079" max="3079" width="16.42578125" style="114" customWidth="1"/>
    <col min="3080" max="3080" width="15.140625" style="114" customWidth="1"/>
    <col min="3081" max="3081" width="16.28515625" style="114" customWidth="1"/>
    <col min="3082" max="3082" width="9.140625" style="114"/>
    <col min="3083" max="3083" width="12.28515625" style="114" customWidth="1"/>
    <col min="3084" max="3086" width="9.140625" style="114"/>
    <col min="3087" max="3087" width="12" style="114" bestFit="1" customWidth="1"/>
    <col min="3088" max="3328" width="9.140625" style="114"/>
    <col min="3329" max="3329" width="7.7109375" style="114" customWidth="1"/>
    <col min="3330" max="3330" width="69.42578125" style="114" customWidth="1"/>
    <col min="3331" max="3331" width="15.28515625" style="114" customWidth="1"/>
    <col min="3332" max="3332" width="18" style="114" customWidth="1"/>
    <col min="3333" max="3333" width="20.5703125" style="114" customWidth="1"/>
    <col min="3334" max="3334" width="39.7109375" style="114" customWidth="1"/>
    <col min="3335" max="3335" width="16.42578125" style="114" customWidth="1"/>
    <col min="3336" max="3336" width="15.140625" style="114" customWidth="1"/>
    <col min="3337" max="3337" width="16.28515625" style="114" customWidth="1"/>
    <col min="3338" max="3338" width="9.140625" style="114"/>
    <col min="3339" max="3339" width="12.28515625" style="114" customWidth="1"/>
    <col min="3340" max="3342" width="9.140625" style="114"/>
    <col min="3343" max="3343" width="12" style="114" bestFit="1" customWidth="1"/>
    <col min="3344" max="3584" width="9.140625" style="114"/>
    <col min="3585" max="3585" width="7.7109375" style="114" customWidth="1"/>
    <col min="3586" max="3586" width="69.42578125" style="114" customWidth="1"/>
    <col min="3587" max="3587" width="15.28515625" style="114" customWidth="1"/>
    <col min="3588" max="3588" width="18" style="114" customWidth="1"/>
    <col min="3589" max="3589" width="20.5703125" style="114" customWidth="1"/>
    <col min="3590" max="3590" width="39.7109375" style="114" customWidth="1"/>
    <col min="3591" max="3591" width="16.42578125" style="114" customWidth="1"/>
    <col min="3592" max="3592" width="15.140625" style="114" customWidth="1"/>
    <col min="3593" max="3593" width="16.28515625" style="114" customWidth="1"/>
    <col min="3594" max="3594" width="9.140625" style="114"/>
    <col min="3595" max="3595" width="12.28515625" style="114" customWidth="1"/>
    <col min="3596" max="3598" width="9.140625" style="114"/>
    <col min="3599" max="3599" width="12" style="114" bestFit="1" customWidth="1"/>
    <col min="3600" max="3840" width="9.140625" style="114"/>
    <col min="3841" max="3841" width="7.7109375" style="114" customWidth="1"/>
    <col min="3842" max="3842" width="69.42578125" style="114" customWidth="1"/>
    <col min="3843" max="3843" width="15.28515625" style="114" customWidth="1"/>
    <col min="3844" max="3844" width="18" style="114" customWidth="1"/>
    <col min="3845" max="3845" width="20.5703125" style="114" customWidth="1"/>
    <col min="3846" max="3846" width="39.7109375" style="114" customWidth="1"/>
    <col min="3847" max="3847" width="16.42578125" style="114" customWidth="1"/>
    <col min="3848" max="3848" width="15.140625" style="114" customWidth="1"/>
    <col min="3849" max="3849" width="16.28515625" style="114" customWidth="1"/>
    <col min="3850" max="3850" width="9.140625" style="114"/>
    <col min="3851" max="3851" width="12.28515625" style="114" customWidth="1"/>
    <col min="3852" max="3854" width="9.140625" style="114"/>
    <col min="3855" max="3855" width="12" style="114" bestFit="1" customWidth="1"/>
    <col min="3856" max="4096" width="9.140625" style="114"/>
    <col min="4097" max="4097" width="7.7109375" style="114" customWidth="1"/>
    <col min="4098" max="4098" width="69.42578125" style="114" customWidth="1"/>
    <col min="4099" max="4099" width="15.28515625" style="114" customWidth="1"/>
    <col min="4100" max="4100" width="18" style="114" customWidth="1"/>
    <col min="4101" max="4101" width="20.5703125" style="114" customWidth="1"/>
    <col min="4102" max="4102" width="39.7109375" style="114" customWidth="1"/>
    <col min="4103" max="4103" width="16.42578125" style="114" customWidth="1"/>
    <col min="4104" max="4104" width="15.140625" style="114" customWidth="1"/>
    <col min="4105" max="4105" width="16.28515625" style="114" customWidth="1"/>
    <col min="4106" max="4106" width="9.140625" style="114"/>
    <col min="4107" max="4107" width="12.28515625" style="114" customWidth="1"/>
    <col min="4108" max="4110" width="9.140625" style="114"/>
    <col min="4111" max="4111" width="12" style="114" bestFit="1" customWidth="1"/>
    <col min="4112" max="4352" width="9.140625" style="114"/>
    <col min="4353" max="4353" width="7.7109375" style="114" customWidth="1"/>
    <col min="4354" max="4354" width="69.42578125" style="114" customWidth="1"/>
    <col min="4355" max="4355" width="15.28515625" style="114" customWidth="1"/>
    <col min="4356" max="4356" width="18" style="114" customWidth="1"/>
    <col min="4357" max="4357" width="20.5703125" style="114" customWidth="1"/>
    <col min="4358" max="4358" width="39.7109375" style="114" customWidth="1"/>
    <col min="4359" max="4359" width="16.42578125" style="114" customWidth="1"/>
    <col min="4360" max="4360" width="15.140625" style="114" customWidth="1"/>
    <col min="4361" max="4361" width="16.28515625" style="114" customWidth="1"/>
    <col min="4362" max="4362" width="9.140625" style="114"/>
    <col min="4363" max="4363" width="12.28515625" style="114" customWidth="1"/>
    <col min="4364" max="4366" width="9.140625" style="114"/>
    <col min="4367" max="4367" width="12" style="114" bestFit="1" customWidth="1"/>
    <col min="4368" max="4608" width="9.140625" style="114"/>
    <col min="4609" max="4609" width="7.7109375" style="114" customWidth="1"/>
    <col min="4610" max="4610" width="69.42578125" style="114" customWidth="1"/>
    <col min="4611" max="4611" width="15.28515625" style="114" customWidth="1"/>
    <col min="4612" max="4612" width="18" style="114" customWidth="1"/>
    <col min="4613" max="4613" width="20.5703125" style="114" customWidth="1"/>
    <col min="4614" max="4614" width="39.7109375" style="114" customWidth="1"/>
    <col min="4615" max="4615" width="16.42578125" style="114" customWidth="1"/>
    <col min="4616" max="4616" width="15.140625" style="114" customWidth="1"/>
    <col min="4617" max="4617" width="16.28515625" style="114" customWidth="1"/>
    <col min="4618" max="4618" width="9.140625" style="114"/>
    <col min="4619" max="4619" width="12.28515625" style="114" customWidth="1"/>
    <col min="4620" max="4622" width="9.140625" style="114"/>
    <col min="4623" max="4623" width="12" style="114" bestFit="1" customWidth="1"/>
    <col min="4624" max="4864" width="9.140625" style="114"/>
    <col min="4865" max="4865" width="7.7109375" style="114" customWidth="1"/>
    <col min="4866" max="4866" width="69.42578125" style="114" customWidth="1"/>
    <col min="4867" max="4867" width="15.28515625" style="114" customWidth="1"/>
    <col min="4868" max="4868" width="18" style="114" customWidth="1"/>
    <col min="4869" max="4869" width="20.5703125" style="114" customWidth="1"/>
    <col min="4870" max="4870" width="39.7109375" style="114" customWidth="1"/>
    <col min="4871" max="4871" width="16.42578125" style="114" customWidth="1"/>
    <col min="4872" max="4872" width="15.140625" style="114" customWidth="1"/>
    <col min="4873" max="4873" width="16.28515625" style="114" customWidth="1"/>
    <col min="4874" max="4874" width="9.140625" style="114"/>
    <col min="4875" max="4875" width="12.28515625" style="114" customWidth="1"/>
    <col min="4876" max="4878" width="9.140625" style="114"/>
    <col min="4879" max="4879" width="12" style="114" bestFit="1" customWidth="1"/>
    <col min="4880" max="5120" width="9.140625" style="114"/>
    <col min="5121" max="5121" width="7.7109375" style="114" customWidth="1"/>
    <col min="5122" max="5122" width="69.42578125" style="114" customWidth="1"/>
    <col min="5123" max="5123" width="15.28515625" style="114" customWidth="1"/>
    <col min="5124" max="5124" width="18" style="114" customWidth="1"/>
    <col min="5125" max="5125" width="20.5703125" style="114" customWidth="1"/>
    <col min="5126" max="5126" width="39.7109375" style="114" customWidth="1"/>
    <col min="5127" max="5127" width="16.42578125" style="114" customWidth="1"/>
    <col min="5128" max="5128" width="15.140625" style="114" customWidth="1"/>
    <col min="5129" max="5129" width="16.28515625" style="114" customWidth="1"/>
    <col min="5130" max="5130" width="9.140625" style="114"/>
    <col min="5131" max="5131" width="12.28515625" style="114" customWidth="1"/>
    <col min="5132" max="5134" width="9.140625" style="114"/>
    <col min="5135" max="5135" width="12" style="114" bestFit="1" customWidth="1"/>
    <col min="5136" max="5376" width="9.140625" style="114"/>
    <col min="5377" max="5377" width="7.7109375" style="114" customWidth="1"/>
    <col min="5378" max="5378" width="69.42578125" style="114" customWidth="1"/>
    <col min="5379" max="5379" width="15.28515625" style="114" customWidth="1"/>
    <col min="5380" max="5380" width="18" style="114" customWidth="1"/>
    <col min="5381" max="5381" width="20.5703125" style="114" customWidth="1"/>
    <col min="5382" max="5382" width="39.7109375" style="114" customWidth="1"/>
    <col min="5383" max="5383" width="16.42578125" style="114" customWidth="1"/>
    <col min="5384" max="5384" width="15.140625" style="114" customWidth="1"/>
    <col min="5385" max="5385" width="16.28515625" style="114" customWidth="1"/>
    <col min="5386" max="5386" width="9.140625" style="114"/>
    <col min="5387" max="5387" width="12.28515625" style="114" customWidth="1"/>
    <col min="5388" max="5390" width="9.140625" style="114"/>
    <col min="5391" max="5391" width="12" style="114" bestFit="1" customWidth="1"/>
    <col min="5392" max="5632" width="9.140625" style="114"/>
    <col min="5633" max="5633" width="7.7109375" style="114" customWidth="1"/>
    <col min="5634" max="5634" width="69.42578125" style="114" customWidth="1"/>
    <col min="5635" max="5635" width="15.28515625" style="114" customWidth="1"/>
    <col min="5636" max="5636" width="18" style="114" customWidth="1"/>
    <col min="5637" max="5637" width="20.5703125" style="114" customWidth="1"/>
    <col min="5638" max="5638" width="39.7109375" style="114" customWidth="1"/>
    <col min="5639" max="5639" width="16.42578125" style="114" customWidth="1"/>
    <col min="5640" max="5640" width="15.140625" style="114" customWidth="1"/>
    <col min="5641" max="5641" width="16.28515625" style="114" customWidth="1"/>
    <col min="5642" max="5642" width="9.140625" style="114"/>
    <col min="5643" max="5643" width="12.28515625" style="114" customWidth="1"/>
    <col min="5644" max="5646" width="9.140625" style="114"/>
    <col min="5647" max="5647" width="12" style="114" bestFit="1" customWidth="1"/>
    <col min="5648" max="5888" width="9.140625" style="114"/>
    <col min="5889" max="5889" width="7.7109375" style="114" customWidth="1"/>
    <col min="5890" max="5890" width="69.42578125" style="114" customWidth="1"/>
    <col min="5891" max="5891" width="15.28515625" style="114" customWidth="1"/>
    <col min="5892" max="5892" width="18" style="114" customWidth="1"/>
    <col min="5893" max="5893" width="20.5703125" style="114" customWidth="1"/>
    <col min="5894" max="5894" width="39.7109375" style="114" customWidth="1"/>
    <col min="5895" max="5895" width="16.42578125" style="114" customWidth="1"/>
    <col min="5896" max="5896" width="15.140625" style="114" customWidth="1"/>
    <col min="5897" max="5897" width="16.28515625" style="114" customWidth="1"/>
    <col min="5898" max="5898" width="9.140625" style="114"/>
    <col min="5899" max="5899" width="12.28515625" style="114" customWidth="1"/>
    <col min="5900" max="5902" width="9.140625" style="114"/>
    <col min="5903" max="5903" width="12" style="114" bestFit="1" customWidth="1"/>
    <col min="5904" max="6144" width="9.140625" style="114"/>
    <col min="6145" max="6145" width="7.7109375" style="114" customWidth="1"/>
    <col min="6146" max="6146" width="69.42578125" style="114" customWidth="1"/>
    <col min="6147" max="6147" width="15.28515625" style="114" customWidth="1"/>
    <col min="6148" max="6148" width="18" style="114" customWidth="1"/>
    <col min="6149" max="6149" width="20.5703125" style="114" customWidth="1"/>
    <col min="6150" max="6150" width="39.7109375" style="114" customWidth="1"/>
    <col min="6151" max="6151" width="16.42578125" style="114" customWidth="1"/>
    <col min="6152" max="6152" width="15.140625" style="114" customWidth="1"/>
    <col min="6153" max="6153" width="16.28515625" style="114" customWidth="1"/>
    <col min="6154" max="6154" width="9.140625" style="114"/>
    <col min="6155" max="6155" width="12.28515625" style="114" customWidth="1"/>
    <col min="6156" max="6158" width="9.140625" style="114"/>
    <col min="6159" max="6159" width="12" style="114" bestFit="1" customWidth="1"/>
    <col min="6160" max="6400" width="9.140625" style="114"/>
    <col min="6401" max="6401" width="7.7109375" style="114" customWidth="1"/>
    <col min="6402" max="6402" width="69.42578125" style="114" customWidth="1"/>
    <col min="6403" max="6403" width="15.28515625" style="114" customWidth="1"/>
    <col min="6404" max="6404" width="18" style="114" customWidth="1"/>
    <col min="6405" max="6405" width="20.5703125" style="114" customWidth="1"/>
    <col min="6406" max="6406" width="39.7109375" style="114" customWidth="1"/>
    <col min="6407" max="6407" width="16.42578125" style="114" customWidth="1"/>
    <col min="6408" max="6408" width="15.140625" style="114" customWidth="1"/>
    <col min="6409" max="6409" width="16.28515625" style="114" customWidth="1"/>
    <col min="6410" max="6410" width="9.140625" style="114"/>
    <col min="6411" max="6411" width="12.28515625" style="114" customWidth="1"/>
    <col min="6412" max="6414" width="9.140625" style="114"/>
    <col min="6415" max="6415" width="12" style="114" bestFit="1" customWidth="1"/>
    <col min="6416" max="6656" width="9.140625" style="114"/>
    <col min="6657" max="6657" width="7.7109375" style="114" customWidth="1"/>
    <col min="6658" max="6658" width="69.42578125" style="114" customWidth="1"/>
    <col min="6659" max="6659" width="15.28515625" style="114" customWidth="1"/>
    <col min="6660" max="6660" width="18" style="114" customWidth="1"/>
    <col min="6661" max="6661" width="20.5703125" style="114" customWidth="1"/>
    <col min="6662" max="6662" width="39.7109375" style="114" customWidth="1"/>
    <col min="6663" max="6663" width="16.42578125" style="114" customWidth="1"/>
    <col min="6664" max="6664" width="15.140625" style="114" customWidth="1"/>
    <col min="6665" max="6665" width="16.28515625" style="114" customWidth="1"/>
    <col min="6666" max="6666" width="9.140625" style="114"/>
    <col min="6667" max="6667" width="12.28515625" style="114" customWidth="1"/>
    <col min="6668" max="6670" width="9.140625" style="114"/>
    <col min="6671" max="6671" width="12" style="114" bestFit="1" customWidth="1"/>
    <col min="6672" max="6912" width="9.140625" style="114"/>
    <col min="6913" max="6913" width="7.7109375" style="114" customWidth="1"/>
    <col min="6914" max="6914" width="69.42578125" style="114" customWidth="1"/>
    <col min="6915" max="6915" width="15.28515625" style="114" customWidth="1"/>
    <col min="6916" max="6916" width="18" style="114" customWidth="1"/>
    <col min="6917" max="6917" width="20.5703125" style="114" customWidth="1"/>
    <col min="6918" max="6918" width="39.7109375" style="114" customWidth="1"/>
    <col min="6919" max="6919" width="16.42578125" style="114" customWidth="1"/>
    <col min="6920" max="6920" width="15.140625" style="114" customWidth="1"/>
    <col min="6921" max="6921" width="16.28515625" style="114" customWidth="1"/>
    <col min="6922" max="6922" width="9.140625" style="114"/>
    <col min="6923" max="6923" width="12.28515625" style="114" customWidth="1"/>
    <col min="6924" max="6926" width="9.140625" style="114"/>
    <col min="6927" max="6927" width="12" style="114" bestFit="1" customWidth="1"/>
    <col min="6928" max="7168" width="9.140625" style="114"/>
    <col min="7169" max="7169" width="7.7109375" style="114" customWidth="1"/>
    <col min="7170" max="7170" width="69.42578125" style="114" customWidth="1"/>
    <col min="7171" max="7171" width="15.28515625" style="114" customWidth="1"/>
    <col min="7172" max="7172" width="18" style="114" customWidth="1"/>
    <col min="7173" max="7173" width="20.5703125" style="114" customWidth="1"/>
    <col min="7174" max="7174" width="39.7109375" style="114" customWidth="1"/>
    <col min="7175" max="7175" width="16.42578125" style="114" customWidth="1"/>
    <col min="7176" max="7176" width="15.140625" style="114" customWidth="1"/>
    <col min="7177" max="7177" width="16.28515625" style="114" customWidth="1"/>
    <col min="7178" max="7178" width="9.140625" style="114"/>
    <col min="7179" max="7179" width="12.28515625" style="114" customWidth="1"/>
    <col min="7180" max="7182" width="9.140625" style="114"/>
    <col min="7183" max="7183" width="12" style="114" bestFit="1" customWidth="1"/>
    <col min="7184" max="7424" width="9.140625" style="114"/>
    <col min="7425" max="7425" width="7.7109375" style="114" customWidth="1"/>
    <col min="7426" max="7426" width="69.42578125" style="114" customWidth="1"/>
    <col min="7427" max="7427" width="15.28515625" style="114" customWidth="1"/>
    <col min="7428" max="7428" width="18" style="114" customWidth="1"/>
    <col min="7429" max="7429" width="20.5703125" style="114" customWidth="1"/>
    <col min="7430" max="7430" width="39.7109375" style="114" customWidth="1"/>
    <col min="7431" max="7431" width="16.42578125" style="114" customWidth="1"/>
    <col min="7432" max="7432" width="15.140625" style="114" customWidth="1"/>
    <col min="7433" max="7433" width="16.28515625" style="114" customWidth="1"/>
    <col min="7434" max="7434" width="9.140625" style="114"/>
    <col min="7435" max="7435" width="12.28515625" style="114" customWidth="1"/>
    <col min="7436" max="7438" width="9.140625" style="114"/>
    <col min="7439" max="7439" width="12" style="114" bestFit="1" customWidth="1"/>
    <col min="7440" max="7680" width="9.140625" style="114"/>
    <col min="7681" max="7681" width="7.7109375" style="114" customWidth="1"/>
    <col min="7682" max="7682" width="69.42578125" style="114" customWidth="1"/>
    <col min="7683" max="7683" width="15.28515625" style="114" customWidth="1"/>
    <col min="7684" max="7684" width="18" style="114" customWidth="1"/>
    <col min="7685" max="7685" width="20.5703125" style="114" customWidth="1"/>
    <col min="7686" max="7686" width="39.7109375" style="114" customWidth="1"/>
    <col min="7687" max="7687" width="16.42578125" style="114" customWidth="1"/>
    <col min="7688" max="7688" width="15.140625" style="114" customWidth="1"/>
    <col min="7689" max="7689" width="16.28515625" style="114" customWidth="1"/>
    <col min="7690" max="7690" width="9.140625" style="114"/>
    <col min="7691" max="7691" width="12.28515625" style="114" customWidth="1"/>
    <col min="7692" max="7694" width="9.140625" style="114"/>
    <col min="7695" max="7695" width="12" style="114" bestFit="1" customWidth="1"/>
    <col min="7696" max="7936" width="9.140625" style="114"/>
    <col min="7937" max="7937" width="7.7109375" style="114" customWidth="1"/>
    <col min="7938" max="7938" width="69.42578125" style="114" customWidth="1"/>
    <col min="7939" max="7939" width="15.28515625" style="114" customWidth="1"/>
    <col min="7940" max="7940" width="18" style="114" customWidth="1"/>
    <col min="7941" max="7941" width="20.5703125" style="114" customWidth="1"/>
    <col min="7942" max="7942" width="39.7109375" style="114" customWidth="1"/>
    <col min="7943" max="7943" width="16.42578125" style="114" customWidth="1"/>
    <col min="7944" max="7944" width="15.140625" style="114" customWidth="1"/>
    <col min="7945" max="7945" width="16.28515625" style="114" customWidth="1"/>
    <col min="7946" max="7946" width="9.140625" style="114"/>
    <col min="7947" max="7947" width="12.28515625" style="114" customWidth="1"/>
    <col min="7948" max="7950" width="9.140625" style="114"/>
    <col min="7951" max="7951" width="12" style="114" bestFit="1" customWidth="1"/>
    <col min="7952" max="8192" width="9.140625" style="114"/>
    <col min="8193" max="8193" width="7.7109375" style="114" customWidth="1"/>
    <col min="8194" max="8194" width="69.42578125" style="114" customWidth="1"/>
    <col min="8195" max="8195" width="15.28515625" style="114" customWidth="1"/>
    <col min="8196" max="8196" width="18" style="114" customWidth="1"/>
    <col min="8197" max="8197" width="20.5703125" style="114" customWidth="1"/>
    <col min="8198" max="8198" width="39.7109375" style="114" customWidth="1"/>
    <col min="8199" max="8199" width="16.42578125" style="114" customWidth="1"/>
    <col min="8200" max="8200" width="15.140625" style="114" customWidth="1"/>
    <col min="8201" max="8201" width="16.28515625" style="114" customWidth="1"/>
    <col min="8202" max="8202" width="9.140625" style="114"/>
    <col min="8203" max="8203" width="12.28515625" style="114" customWidth="1"/>
    <col min="8204" max="8206" width="9.140625" style="114"/>
    <col min="8207" max="8207" width="12" style="114" bestFit="1" customWidth="1"/>
    <col min="8208" max="8448" width="9.140625" style="114"/>
    <col min="8449" max="8449" width="7.7109375" style="114" customWidth="1"/>
    <col min="8450" max="8450" width="69.42578125" style="114" customWidth="1"/>
    <col min="8451" max="8451" width="15.28515625" style="114" customWidth="1"/>
    <col min="8452" max="8452" width="18" style="114" customWidth="1"/>
    <col min="8453" max="8453" width="20.5703125" style="114" customWidth="1"/>
    <col min="8454" max="8454" width="39.7109375" style="114" customWidth="1"/>
    <col min="8455" max="8455" width="16.42578125" style="114" customWidth="1"/>
    <col min="8456" max="8456" width="15.140625" style="114" customWidth="1"/>
    <col min="8457" max="8457" width="16.28515625" style="114" customWidth="1"/>
    <col min="8458" max="8458" width="9.140625" style="114"/>
    <col min="8459" max="8459" width="12.28515625" style="114" customWidth="1"/>
    <col min="8460" max="8462" width="9.140625" style="114"/>
    <col min="8463" max="8463" width="12" style="114" bestFit="1" customWidth="1"/>
    <col min="8464" max="8704" width="9.140625" style="114"/>
    <col min="8705" max="8705" width="7.7109375" style="114" customWidth="1"/>
    <col min="8706" max="8706" width="69.42578125" style="114" customWidth="1"/>
    <col min="8707" max="8707" width="15.28515625" style="114" customWidth="1"/>
    <col min="8708" max="8708" width="18" style="114" customWidth="1"/>
    <col min="8709" max="8709" width="20.5703125" style="114" customWidth="1"/>
    <col min="8710" max="8710" width="39.7109375" style="114" customWidth="1"/>
    <col min="8711" max="8711" width="16.42578125" style="114" customWidth="1"/>
    <col min="8712" max="8712" width="15.140625" style="114" customWidth="1"/>
    <col min="8713" max="8713" width="16.28515625" style="114" customWidth="1"/>
    <col min="8714" max="8714" width="9.140625" style="114"/>
    <col min="8715" max="8715" width="12.28515625" style="114" customWidth="1"/>
    <col min="8716" max="8718" width="9.140625" style="114"/>
    <col min="8719" max="8719" width="12" style="114" bestFit="1" customWidth="1"/>
    <col min="8720" max="8960" width="9.140625" style="114"/>
    <col min="8961" max="8961" width="7.7109375" style="114" customWidth="1"/>
    <col min="8962" max="8962" width="69.42578125" style="114" customWidth="1"/>
    <col min="8963" max="8963" width="15.28515625" style="114" customWidth="1"/>
    <col min="8964" max="8964" width="18" style="114" customWidth="1"/>
    <col min="8965" max="8965" width="20.5703125" style="114" customWidth="1"/>
    <col min="8966" max="8966" width="39.7109375" style="114" customWidth="1"/>
    <col min="8967" max="8967" width="16.42578125" style="114" customWidth="1"/>
    <col min="8968" max="8968" width="15.140625" style="114" customWidth="1"/>
    <col min="8969" max="8969" width="16.28515625" style="114" customWidth="1"/>
    <col min="8970" max="8970" width="9.140625" style="114"/>
    <col min="8971" max="8971" width="12.28515625" style="114" customWidth="1"/>
    <col min="8972" max="8974" width="9.140625" style="114"/>
    <col min="8975" max="8975" width="12" style="114" bestFit="1" customWidth="1"/>
    <col min="8976" max="9216" width="9.140625" style="114"/>
    <col min="9217" max="9217" width="7.7109375" style="114" customWidth="1"/>
    <col min="9218" max="9218" width="69.42578125" style="114" customWidth="1"/>
    <col min="9219" max="9219" width="15.28515625" style="114" customWidth="1"/>
    <col min="9220" max="9220" width="18" style="114" customWidth="1"/>
    <col min="9221" max="9221" width="20.5703125" style="114" customWidth="1"/>
    <col min="9222" max="9222" width="39.7109375" style="114" customWidth="1"/>
    <col min="9223" max="9223" width="16.42578125" style="114" customWidth="1"/>
    <col min="9224" max="9224" width="15.140625" style="114" customWidth="1"/>
    <col min="9225" max="9225" width="16.28515625" style="114" customWidth="1"/>
    <col min="9226" max="9226" width="9.140625" style="114"/>
    <col min="9227" max="9227" width="12.28515625" style="114" customWidth="1"/>
    <col min="9228" max="9230" width="9.140625" style="114"/>
    <col min="9231" max="9231" width="12" style="114" bestFit="1" customWidth="1"/>
    <col min="9232" max="9472" width="9.140625" style="114"/>
    <col min="9473" max="9473" width="7.7109375" style="114" customWidth="1"/>
    <col min="9474" max="9474" width="69.42578125" style="114" customWidth="1"/>
    <col min="9475" max="9475" width="15.28515625" style="114" customWidth="1"/>
    <col min="9476" max="9476" width="18" style="114" customWidth="1"/>
    <col min="9477" max="9477" width="20.5703125" style="114" customWidth="1"/>
    <col min="9478" max="9478" width="39.7109375" style="114" customWidth="1"/>
    <col min="9479" max="9479" width="16.42578125" style="114" customWidth="1"/>
    <col min="9480" max="9480" width="15.140625" style="114" customWidth="1"/>
    <col min="9481" max="9481" width="16.28515625" style="114" customWidth="1"/>
    <col min="9482" max="9482" width="9.140625" style="114"/>
    <col min="9483" max="9483" width="12.28515625" style="114" customWidth="1"/>
    <col min="9484" max="9486" width="9.140625" style="114"/>
    <col min="9487" max="9487" width="12" style="114" bestFit="1" customWidth="1"/>
    <col min="9488" max="9728" width="9.140625" style="114"/>
    <col min="9729" max="9729" width="7.7109375" style="114" customWidth="1"/>
    <col min="9730" max="9730" width="69.42578125" style="114" customWidth="1"/>
    <col min="9731" max="9731" width="15.28515625" style="114" customWidth="1"/>
    <col min="9732" max="9732" width="18" style="114" customWidth="1"/>
    <col min="9733" max="9733" width="20.5703125" style="114" customWidth="1"/>
    <col min="9734" max="9734" width="39.7109375" style="114" customWidth="1"/>
    <col min="9735" max="9735" width="16.42578125" style="114" customWidth="1"/>
    <col min="9736" max="9736" width="15.140625" style="114" customWidth="1"/>
    <col min="9737" max="9737" width="16.28515625" style="114" customWidth="1"/>
    <col min="9738" max="9738" width="9.140625" style="114"/>
    <col min="9739" max="9739" width="12.28515625" style="114" customWidth="1"/>
    <col min="9740" max="9742" width="9.140625" style="114"/>
    <col min="9743" max="9743" width="12" style="114" bestFit="1" customWidth="1"/>
    <col min="9744" max="9984" width="9.140625" style="114"/>
    <col min="9985" max="9985" width="7.7109375" style="114" customWidth="1"/>
    <col min="9986" max="9986" width="69.42578125" style="114" customWidth="1"/>
    <col min="9987" max="9987" width="15.28515625" style="114" customWidth="1"/>
    <col min="9988" max="9988" width="18" style="114" customWidth="1"/>
    <col min="9989" max="9989" width="20.5703125" style="114" customWidth="1"/>
    <col min="9990" max="9990" width="39.7109375" style="114" customWidth="1"/>
    <col min="9991" max="9991" width="16.42578125" style="114" customWidth="1"/>
    <col min="9992" max="9992" width="15.140625" style="114" customWidth="1"/>
    <col min="9993" max="9993" width="16.28515625" style="114" customWidth="1"/>
    <col min="9994" max="9994" width="9.140625" style="114"/>
    <col min="9995" max="9995" width="12.28515625" style="114" customWidth="1"/>
    <col min="9996" max="9998" width="9.140625" style="114"/>
    <col min="9999" max="9999" width="12" style="114" bestFit="1" customWidth="1"/>
    <col min="10000" max="10240" width="9.140625" style="114"/>
    <col min="10241" max="10241" width="7.7109375" style="114" customWidth="1"/>
    <col min="10242" max="10242" width="69.42578125" style="114" customWidth="1"/>
    <col min="10243" max="10243" width="15.28515625" style="114" customWidth="1"/>
    <col min="10244" max="10244" width="18" style="114" customWidth="1"/>
    <col min="10245" max="10245" width="20.5703125" style="114" customWidth="1"/>
    <col min="10246" max="10246" width="39.7109375" style="114" customWidth="1"/>
    <col min="10247" max="10247" width="16.42578125" style="114" customWidth="1"/>
    <col min="10248" max="10248" width="15.140625" style="114" customWidth="1"/>
    <col min="10249" max="10249" width="16.28515625" style="114" customWidth="1"/>
    <col min="10250" max="10250" width="9.140625" style="114"/>
    <col min="10251" max="10251" width="12.28515625" style="114" customWidth="1"/>
    <col min="10252" max="10254" width="9.140625" style="114"/>
    <col min="10255" max="10255" width="12" style="114" bestFit="1" customWidth="1"/>
    <col min="10256" max="10496" width="9.140625" style="114"/>
    <col min="10497" max="10497" width="7.7109375" style="114" customWidth="1"/>
    <col min="10498" max="10498" width="69.42578125" style="114" customWidth="1"/>
    <col min="10499" max="10499" width="15.28515625" style="114" customWidth="1"/>
    <col min="10500" max="10500" width="18" style="114" customWidth="1"/>
    <col min="10501" max="10501" width="20.5703125" style="114" customWidth="1"/>
    <col min="10502" max="10502" width="39.7109375" style="114" customWidth="1"/>
    <col min="10503" max="10503" width="16.42578125" style="114" customWidth="1"/>
    <col min="10504" max="10504" width="15.140625" style="114" customWidth="1"/>
    <col min="10505" max="10505" width="16.28515625" style="114" customWidth="1"/>
    <col min="10506" max="10506" width="9.140625" style="114"/>
    <col min="10507" max="10507" width="12.28515625" style="114" customWidth="1"/>
    <col min="10508" max="10510" width="9.140625" style="114"/>
    <col min="10511" max="10511" width="12" style="114" bestFit="1" customWidth="1"/>
    <col min="10512" max="10752" width="9.140625" style="114"/>
    <col min="10753" max="10753" width="7.7109375" style="114" customWidth="1"/>
    <col min="10754" max="10754" width="69.42578125" style="114" customWidth="1"/>
    <col min="10755" max="10755" width="15.28515625" style="114" customWidth="1"/>
    <col min="10756" max="10756" width="18" style="114" customWidth="1"/>
    <col min="10757" max="10757" width="20.5703125" style="114" customWidth="1"/>
    <col min="10758" max="10758" width="39.7109375" style="114" customWidth="1"/>
    <col min="10759" max="10759" width="16.42578125" style="114" customWidth="1"/>
    <col min="10760" max="10760" width="15.140625" style="114" customWidth="1"/>
    <col min="10761" max="10761" width="16.28515625" style="114" customWidth="1"/>
    <col min="10762" max="10762" width="9.140625" style="114"/>
    <col min="10763" max="10763" width="12.28515625" style="114" customWidth="1"/>
    <col min="10764" max="10766" width="9.140625" style="114"/>
    <col min="10767" max="10767" width="12" style="114" bestFit="1" customWidth="1"/>
    <col min="10768" max="11008" width="9.140625" style="114"/>
    <col min="11009" max="11009" width="7.7109375" style="114" customWidth="1"/>
    <col min="11010" max="11010" width="69.42578125" style="114" customWidth="1"/>
    <col min="11011" max="11011" width="15.28515625" style="114" customWidth="1"/>
    <col min="11012" max="11012" width="18" style="114" customWidth="1"/>
    <col min="11013" max="11013" width="20.5703125" style="114" customWidth="1"/>
    <col min="11014" max="11014" width="39.7109375" style="114" customWidth="1"/>
    <col min="11015" max="11015" width="16.42578125" style="114" customWidth="1"/>
    <col min="11016" max="11016" width="15.140625" style="114" customWidth="1"/>
    <col min="11017" max="11017" width="16.28515625" style="114" customWidth="1"/>
    <col min="11018" max="11018" width="9.140625" style="114"/>
    <col min="11019" max="11019" width="12.28515625" style="114" customWidth="1"/>
    <col min="11020" max="11022" width="9.140625" style="114"/>
    <col min="11023" max="11023" width="12" style="114" bestFit="1" customWidth="1"/>
    <col min="11024" max="11264" width="9.140625" style="114"/>
    <col min="11265" max="11265" width="7.7109375" style="114" customWidth="1"/>
    <col min="11266" max="11266" width="69.42578125" style="114" customWidth="1"/>
    <col min="11267" max="11267" width="15.28515625" style="114" customWidth="1"/>
    <col min="11268" max="11268" width="18" style="114" customWidth="1"/>
    <col min="11269" max="11269" width="20.5703125" style="114" customWidth="1"/>
    <col min="11270" max="11270" width="39.7109375" style="114" customWidth="1"/>
    <col min="11271" max="11271" width="16.42578125" style="114" customWidth="1"/>
    <col min="11272" max="11272" width="15.140625" style="114" customWidth="1"/>
    <col min="11273" max="11273" width="16.28515625" style="114" customWidth="1"/>
    <col min="11274" max="11274" width="9.140625" style="114"/>
    <col min="11275" max="11275" width="12.28515625" style="114" customWidth="1"/>
    <col min="11276" max="11278" width="9.140625" style="114"/>
    <col min="11279" max="11279" width="12" style="114" bestFit="1" customWidth="1"/>
    <col min="11280" max="11520" width="9.140625" style="114"/>
    <col min="11521" max="11521" width="7.7109375" style="114" customWidth="1"/>
    <col min="11522" max="11522" width="69.42578125" style="114" customWidth="1"/>
    <col min="11523" max="11523" width="15.28515625" style="114" customWidth="1"/>
    <col min="11524" max="11524" width="18" style="114" customWidth="1"/>
    <col min="11525" max="11525" width="20.5703125" style="114" customWidth="1"/>
    <col min="11526" max="11526" width="39.7109375" style="114" customWidth="1"/>
    <col min="11527" max="11527" width="16.42578125" style="114" customWidth="1"/>
    <col min="11528" max="11528" width="15.140625" style="114" customWidth="1"/>
    <col min="11529" max="11529" width="16.28515625" style="114" customWidth="1"/>
    <col min="11530" max="11530" width="9.140625" style="114"/>
    <col min="11531" max="11531" width="12.28515625" style="114" customWidth="1"/>
    <col min="11532" max="11534" width="9.140625" style="114"/>
    <col min="11535" max="11535" width="12" style="114" bestFit="1" customWidth="1"/>
    <col min="11536" max="11776" width="9.140625" style="114"/>
    <col min="11777" max="11777" width="7.7109375" style="114" customWidth="1"/>
    <col min="11778" max="11778" width="69.42578125" style="114" customWidth="1"/>
    <col min="11779" max="11779" width="15.28515625" style="114" customWidth="1"/>
    <col min="11780" max="11780" width="18" style="114" customWidth="1"/>
    <col min="11781" max="11781" width="20.5703125" style="114" customWidth="1"/>
    <col min="11782" max="11782" width="39.7109375" style="114" customWidth="1"/>
    <col min="11783" max="11783" width="16.42578125" style="114" customWidth="1"/>
    <col min="11784" max="11784" width="15.140625" style="114" customWidth="1"/>
    <col min="11785" max="11785" width="16.28515625" style="114" customWidth="1"/>
    <col min="11786" max="11786" width="9.140625" style="114"/>
    <col min="11787" max="11787" width="12.28515625" style="114" customWidth="1"/>
    <col min="11788" max="11790" width="9.140625" style="114"/>
    <col min="11791" max="11791" width="12" style="114" bestFit="1" customWidth="1"/>
    <col min="11792" max="12032" width="9.140625" style="114"/>
    <col min="12033" max="12033" width="7.7109375" style="114" customWidth="1"/>
    <col min="12034" max="12034" width="69.42578125" style="114" customWidth="1"/>
    <col min="12035" max="12035" width="15.28515625" style="114" customWidth="1"/>
    <col min="12036" max="12036" width="18" style="114" customWidth="1"/>
    <col min="12037" max="12037" width="20.5703125" style="114" customWidth="1"/>
    <col min="12038" max="12038" width="39.7109375" style="114" customWidth="1"/>
    <col min="12039" max="12039" width="16.42578125" style="114" customWidth="1"/>
    <col min="12040" max="12040" width="15.140625" style="114" customWidth="1"/>
    <col min="12041" max="12041" width="16.28515625" style="114" customWidth="1"/>
    <col min="12042" max="12042" width="9.140625" style="114"/>
    <col min="12043" max="12043" width="12.28515625" style="114" customWidth="1"/>
    <col min="12044" max="12046" width="9.140625" style="114"/>
    <col min="12047" max="12047" width="12" style="114" bestFit="1" customWidth="1"/>
    <col min="12048" max="12288" width="9.140625" style="114"/>
    <col min="12289" max="12289" width="7.7109375" style="114" customWidth="1"/>
    <col min="12290" max="12290" width="69.42578125" style="114" customWidth="1"/>
    <col min="12291" max="12291" width="15.28515625" style="114" customWidth="1"/>
    <col min="12292" max="12292" width="18" style="114" customWidth="1"/>
    <col min="12293" max="12293" width="20.5703125" style="114" customWidth="1"/>
    <col min="12294" max="12294" width="39.7109375" style="114" customWidth="1"/>
    <col min="12295" max="12295" width="16.42578125" style="114" customWidth="1"/>
    <col min="12296" max="12296" width="15.140625" style="114" customWidth="1"/>
    <col min="12297" max="12297" width="16.28515625" style="114" customWidth="1"/>
    <col min="12298" max="12298" width="9.140625" style="114"/>
    <col min="12299" max="12299" width="12.28515625" style="114" customWidth="1"/>
    <col min="12300" max="12302" width="9.140625" style="114"/>
    <col min="12303" max="12303" width="12" style="114" bestFit="1" customWidth="1"/>
    <col min="12304" max="12544" width="9.140625" style="114"/>
    <col min="12545" max="12545" width="7.7109375" style="114" customWidth="1"/>
    <col min="12546" max="12546" width="69.42578125" style="114" customWidth="1"/>
    <col min="12547" max="12547" width="15.28515625" style="114" customWidth="1"/>
    <col min="12548" max="12548" width="18" style="114" customWidth="1"/>
    <col min="12549" max="12549" width="20.5703125" style="114" customWidth="1"/>
    <col min="12550" max="12550" width="39.7109375" style="114" customWidth="1"/>
    <col min="12551" max="12551" width="16.42578125" style="114" customWidth="1"/>
    <col min="12552" max="12552" width="15.140625" style="114" customWidth="1"/>
    <col min="12553" max="12553" width="16.28515625" style="114" customWidth="1"/>
    <col min="12554" max="12554" width="9.140625" style="114"/>
    <col min="12555" max="12555" width="12.28515625" style="114" customWidth="1"/>
    <col min="12556" max="12558" width="9.140625" style="114"/>
    <col min="12559" max="12559" width="12" style="114" bestFit="1" customWidth="1"/>
    <col min="12560" max="12800" width="9.140625" style="114"/>
    <col min="12801" max="12801" width="7.7109375" style="114" customWidth="1"/>
    <col min="12802" max="12802" width="69.42578125" style="114" customWidth="1"/>
    <col min="12803" max="12803" width="15.28515625" style="114" customWidth="1"/>
    <col min="12804" max="12804" width="18" style="114" customWidth="1"/>
    <col min="12805" max="12805" width="20.5703125" style="114" customWidth="1"/>
    <col min="12806" max="12806" width="39.7109375" style="114" customWidth="1"/>
    <col min="12807" max="12807" width="16.42578125" style="114" customWidth="1"/>
    <col min="12808" max="12808" width="15.140625" style="114" customWidth="1"/>
    <col min="12809" max="12809" width="16.28515625" style="114" customWidth="1"/>
    <col min="12810" max="12810" width="9.140625" style="114"/>
    <col min="12811" max="12811" width="12.28515625" style="114" customWidth="1"/>
    <col min="12812" max="12814" width="9.140625" style="114"/>
    <col min="12815" max="12815" width="12" style="114" bestFit="1" customWidth="1"/>
    <col min="12816" max="13056" width="9.140625" style="114"/>
    <col min="13057" max="13057" width="7.7109375" style="114" customWidth="1"/>
    <col min="13058" max="13058" width="69.42578125" style="114" customWidth="1"/>
    <col min="13059" max="13059" width="15.28515625" style="114" customWidth="1"/>
    <col min="13060" max="13060" width="18" style="114" customWidth="1"/>
    <col min="13061" max="13061" width="20.5703125" style="114" customWidth="1"/>
    <col min="13062" max="13062" width="39.7109375" style="114" customWidth="1"/>
    <col min="13063" max="13063" width="16.42578125" style="114" customWidth="1"/>
    <col min="13064" max="13064" width="15.140625" style="114" customWidth="1"/>
    <col min="13065" max="13065" width="16.28515625" style="114" customWidth="1"/>
    <col min="13066" max="13066" width="9.140625" style="114"/>
    <col min="13067" max="13067" width="12.28515625" style="114" customWidth="1"/>
    <col min="13068" max="13070" width="9.140625" style="114"/>
    <col min="13071" max="13071" width="12" style="114" bestFit="1" customWidth="1"/>
    <col min="13072" max="13312" width="9.140625" style="114"/>
    <col min="13313" max="13313" width="7.7109375" style="114" customWidth="1"/>
    <col min="13314" max="13314" width="69.42578125" style="114" customWidth="1"/>
    <col min="13315" max="13315" width="15.28515625" style="114" customWidth="1"/>
    <col min="13316" max="13316" width="18" style="114" customWidth="1"/>
    <col min="13317" max="13317" width="20.5703125" style="114" customWidth="1"/>
    <col min="13318" max="13318" width="39.7109375" style="114" customWidth="1"/>
    <col min="13319" max="13319" width="16.42578125" style="114" customWidth="1"/>
    <col min="13320" max="13320" width="15.140625" style="114" customWidth="1"/>
    <col min="13321" max="13321" width="16.28515625" style="114" customWidth="1"/>
    <col min="13322" max="13322" width="9.140625" style="114"/>
    <col min="13323" max="13323" width="12.28515625" style="114" customWidth="1"/>
    <col min="13324" max="13326" width="9.140625" style="114"/>
    <col min="13327" max="13327" width="12" style="114" bestFit="1" customWidth="1"/>
    <col min="13328" max="13568" width="9.140625" style="114"/>
    <col min="13569" max="13569" width="7.7109375" style="114" customWidth="1"/>
    <col min="13570" max="13570" width="69.42578125" style="114" customWidth="1"/>
    <col min="13571" max="13571" width="15.28515625" style="114" customWidth="1"/>
    <col min="13572" max="13572" width="18" style="114" customWidth="1"/>
    <col min="13573" max="13573" width="20.5703125" style="114" customWidth="1"/>
    <col min="13574" max="13574" width="39.7109375" style="114" customWidth="1"/>
    <col min="13575" max="13575" width="16.42578125" style="114" customWidth="1"/>
    <col min="13576" max="13576" width="15.140625" style="114" customWidth="1"/>
    <col min="13577" max="13577" width="16.28515625" style="114" customWidth="1"/>
    <col min="13578" max="13578" width="9.140625" style="114"/>
    <col min="13579" max="13579" width="12.28515625" style="114" customWidth="1"/>
    <col min="13580" max="13582" width="9.140625" style="114"/>
    <col min="13583" max="13583" width="12" style="114" bestFit="1" customWidth="1"/>
    <col min="13584" max="13824" width="9.140625" style="114"/>
    <col min="13825" max="13825" width="7.7109375" style="114" customWidth="1"/>
    <col min="13826" max="13826" width="69.42578125" style="114" customWidth="1"/>
    <col min="13827" max="13827" width="15.28515625" style="114" customWidth="1"/>
    <col min="13828" max="13828" width="18" style="114" customWidth="1"/>
    <col min="13829" max="13829" width="20.5703125" style="114" customWidth="1"/>
    <col min="13830" max="13830" width="39.7109375" style="114" customWidth="1"/>
    <col min="13831" max="13831" width="16.42578125" style="114" customWidth="1"/>
    <col min="13832" max="13832" width="15.140625" style="114" customWidth="1"/>
    <col min="13833" max="13833" width="16.28515625" style="114" customWidth="1"/>
    <col min="13834" max="13834" width="9.140625" style="114"/>
    <col min="13835" max="13835" width="12.28515625" style="114" customWidth="1"/>
    <col min="13836" max="13838" width="9.140625" style="114"/>
    <col min="13839" max="13839" width="12" style="114" bestFit="1" customWidth="1"/>
    <col min="13840" max="14080" width="9.140625" style="114"/>
    <col min="14081" max="14081" width="7.7109375" style="114" customWidth="1"/>
    <col min="14082" max="14082" width="69.42578125" style="114" customWidth="1"/>
    <col min="14083" max="14083" width="15.28515625" style="114" customWidth="1"/>
    <col min="14084" max="14084" width="18" style="114" customWidth="1"/>
    <col min="14085" max="14085" width="20.5703125" style="114" customWidth="1"/>
    <col min="14086" max="14086" width="39.7109375" style="114" customWidth="1"/>
    <col min="14087" max="14087" width="16.42578125" style="114" customWidth="1"/>
    <col min="14088" max="14088" width="15.140625" style="114" customWidth="1"/>
    <col min="14089" max="14089" width="16.28515625" style="114" customWidth="1"/>
    <col min="14090" max="14090" width="9.140625" style="114"/>
    <col min="14091" max="14091" width="12.28515625" style="114" customWidth="1"/>
    <col min="14092" max="14094" width="9.140625" style="114"/>
    <col min="14095" max="14095" width="12" style="114" bestFit="1" customWidth="1"/>
    <col min="14096" max="14336" width="9.140625" style="114"/>
    <col min="14337" max="14337" width="7.7109375" style="114" customWidth="1"/>
    <col min="14338" max="14338" width="69.42578125" style="114" customWidth="1"/>
    <col min="14339" max="14339" width="15.28515625" style="114" customWidth="1"/>
    <col min="14340" max="14340" width="18" style="114" customWidth="1"/>
    <col min="14341" max="14341" width="20.5703125" style="114" customWidth="1"/>
    <col min="14342" max="14342" width="39.7109375" style="114" customWidth="1"/>
    <col min="14343" max="14343" width="16.42578125" style="114" customWidth="1"/>
    <col min="14344" max="14344" width="15.140625" style="114" customWidth="1"/>
    <col min="14345" max="14345" width="16.28515625" style="114" customWidth="1"/>
    <col min="14346" max="14346" width="9.140625" style="114"/>
    <col min="14347" max="14347" width="12.28515625" style="114" customWidth="1"/>
    <col min="14348" max="14350" width="9.140625" style="114"/>
    <col min="14351" max="14351" width="12" style="114" bestFit="1" customWidth="1"/>
    <col min="14352" max="14592" width="9.140625" style="114"/>
    <col min="14593" max="14593" width="7.7109375" style="114" customWidth="1"/>
    <col min="14594" max="14594" width="69.42578125" style="114" customWidth="1"/>
    <col min="14595" max="14595" width="15.28515625" style="114" customWidth="1"/>
    <col min="14596" max="14596" width="18" style="114" customWidth="1"/>
    <col min="14597" max="14597" width="20.5703125" style="114" customWidth="1"/>
    <col min="14598" max="14598" width="39.7109375" style="114" customWidth="1"/>
    <col min="14599" max="14599" width="16.42578125" style="114" customWidth="1"/>
    <col min="14600" max="14600" width="15.140625" style="114" customWidth="1"/>
    <col min="14601" max="14601" width="16.28515625" style="114" customWidth="1"/>
    <col min="14602" max="14602" width="9.140625" style="114"/>
    <col min="14603" max="14603" width="12.28515625" style="114" customWidth="1"/>
    <col min="14604" max="14606" width="9.140625" style="114"/>
    <col min="14607" max="14607" width="12" style="114" bestFit="1" customWidth="1"/>
    <col min="14608" max="14848" width="9.140625" style="114"/>
    <col min="14849" max="14849" width="7.7109375" style="114" customWidth="1"/>
    <col min="14850" max="14850" width="69.42578125" style="114" customWidth="1"/>
    <col min="14851" max="14851" width="15.28515625" style="114" customWidth="1"/>
    <col min="14852" max="14852" width="18" style="114" customWidth="1"/>
    <col min="14853" max="14853" width="20.5703125" style="114" customWidth="1"/>
    <col min="14854" max="14854" width="39.7109375" style="114" customWidth="1"/>
    <col min="14855" max="14855" width="16.42578125" style="114" customWidth="1"/>
    <col min="14856" max="14856" width="15.140625" style="114" customWidth="1"/>
    <col min="14857" max="14857" width="16.28515625" style="114" customWidth="1"/>
    <col min="14858" max="14858" width="9.140625" style="114"/>
    <col min="14859" max="14859" width="12.28515625" style="114" customWidth="1"/>
    <col min="14860" max="14862" width="9.140625" style="114"/>
    <col min="14863" max="14863" width="12" style="114" bestFit="1" customWidth="1"/>
    <col min="14864" max="15104" width="9.140625" style="114"/>
    <col min="15105" max="15105" width="7.7109375" style="114" customWidth="1"/>
    <col min="15106" max="15106" width="69.42578125" style="114" customWidth="1"/>
    <col min="15107" max="15107" width="15.28515625" style="114" customWidth="1"/>
    <col min="15108" max="15108" width="18" style="114" customWidth="1"/>
    <col min="15109" max="15109" width="20.5703125" style="114" customWidth="1"/>
    <col min="15110" max="15110" width="39.7109375" style="114" customWidth="1"/>
    <col min="15111" max="15111" width="16.42578125" style="114" customWidth="1"/>
    <col min="15112" max="15112" width="15.140625" style="114" customWidth="1"/>
    <col min="15113" max="15113" width="16.28515625" style="114" customWidth="1"/>
    <col min="15114" max="15114" width="9.140625" style="114"/>
    <col min="15115" max="15115" width="12.28515625" style="114" customWidth="1"/>
    <col min="15116" max="15118" width="9.140625" style="114"/>
    <col min="15119" max="15119" width="12" style="114" bestFit="1" customWidth="1"/>
    <col min="15120" max="15360" width="9.140625" style="114"/>
    <col min="15361" max="15361" width="7.7109375" style="114" customWidth="1"/>
    <col min="15362" max="15362" width="69.42578125" style="114" customWidth="1"/>
    <col min="15363" max="15363" width="15.28515625" style="114" customWidth="1"/>
    <col min="15364" max="15364" width="18" style="114" customWidth="1"/>
    <col min="15365" max="15365" width="20.5703125" style="114" customWidth="1"/>
    <col min="15366" max="15366" width="39.7109375" style="114" customWidth="1"/>
    <col min="15367" max="15367" width="16.42578125" style="114" customWidth="1"/>
    <col min="15368" max="15368" width="15.140625" style="114" customWidth="1"/>
    <col min="15369" max="15369" width="16.28515625" style="114" customWidth="1"/>
    <col min="15370" max="15370" width="9.140625" style="114"/>
    <col min="15371" max="15371" width="12.28515625" style="114" customWidth="1"/>
    <col min="15372" max="15374" width="9.140625" style="114"/>
    <col min="15375" max="15375" width="12" style="114" bestFit="1" customWidth="1"/>
    <col min="15376" max="15616" width="9.140625" style="114"/>
    <col min="15617" max="15617" width="7.7109375" style="114" customWidth="1"/>
    <col min="15618" max="15618" width="69.42578125" style="114" customWidth="1"/>
    <col min="15619" max="15619" width="15.28515625" style="114" customWidth="1"/>
    <col min="15620" max="15620" width="18" style="114" customWidth="1"/>
    <col min="15621" max="15621" width="20.5703125" style="114" customWidth="1"/>
    <col min="15622" max="15622" width="39.7109375" style="114" customWidth="1"/>
    <col min="15623" max="15623" width="16.42578125" style="114" customWidth="1"/>
    <col min="15624" max="15624" width="15.140625" style="114" customWidth="1"/>
    <col min="15625" max="15625" width="16.28515625" style="114" customWidth="1"/>
    <col min="15626" max="15626" width="9.140625" style="114"/>
    <col min="15627" max="15627" width="12.28515625" style="114" customWidth="1"/>
    <col min="15628" max="15630" width="9.140625" style="114"/>
    <col min="15631" max="15631" width="12" style="114" bestFit="1" customWidth="1"/>
    <col min="15632" max="15872" width="9.140625" style="114"/>
    <col min="15873" max="15873" width="7.7109375" style="114" customWidth="1"/>
    <col min="15874" max="15874" width="69.42578125" style="114" customWidth="1"/>
    <col min="15875" max="15875" width="15.28515625" style="114" customWidth="1"/>
    <col min="15876" max="15876" width="18" style="114" customWidth="1"/>
    <col min="15877" max="15877" width="20.5703125" style="114" customWidth="1"/>
    <col min="15878" max="15878" width="39.7109375" style="114" customWidth="1"/>
    <col min="15879" max="15879" width="16.42578125" style="114" customWidth="1"/>
    <col min="15880" max="15880" width="15.140625" style="114" customWidth="1"/>
    <col min="15881" max="15881" width="16.28515625" style="114" customWidth="1"/>
    <col min="15882" max="15882" width="9.140625" style="114"/>
    <col min="15883" max="15883" width="12.28515625" style="114" customWidth="1"/>
    <col min="15884" max="15886" width="9.140625" style="114"/>
    <col min="15887" max="15887" width="12" style="114" bestFit="1" customWidth="1"/>
    <col min="15888" max="16128" width="9.140625" style="114"/>
    <col min="16129" max="16129" width="7.7109375" style="114" customWidth="1"/>
    <col min="16130" max="16130" width="69.42578125" style="114" customWidth="1"/>
    <col min="16131" max="16131" width="15.28515625" style="114" customWidth="1"/>
    <col min="16132" max="16132" width="18" style="114" customWidth="1"/>
    <col min="16133" max="16133" width="20.5703125" style="114" customWidth="1"/>
    <col min="16134" max="16134" width="39.7109375" style="114" customWidth="1"/>
    <col min="16135" max="16135" width="16.42578125" style="114" customWidth="1"/>
    <col min="16136" max="16136" width="15.140625" style="114" customWidth="1"/>
    <col min="16137" max="16137" width="16.28515625" style="114" customWidth="1"/>
    <col min="16138" max="16138" width="9.140625" style="114"/>
    <col min="16139" max="16139" width="12.28515625" style="114" customWidth="1"/>
    <col min="16140" max="16142" width="9.140625" style="114"/>
    <col min="16143" max="16143" width="12" style="114" bestFit="1" customWidth="1"/>
    <col min="16144" max="16384" width="9.140625" style="114"/>
  </cols>
  <sheetData>
    <row r="1" spans="1:15">
      <c r="A1" s="464"/>
      <c r="B1" s="464"/>
      <c r="C1" s="464"/>
      <c r="D1" s="464"/>
      <c r="E1" s="464"/>
      <c r="F1" s="72" t="s">
        <v>433</v>
      </c>
      <c r="G1" s="71"/>
      <c r="H1" s="464"/>
    </row>
    <row r="2" spans="1:15">
      <c r="A2" s="464"/>
      <c r="B2" s="464"/>
      <c r="C2" s="464"/>
      <c r="D2" s="464"/>
      <c r="E2" s="464"/>
      <c r="F2" s="4"/>
      <c r="G2" s="4"/>
      <c r="H2" s="464"/>
    </row>
    <row r="3" spans="1:15">
      <c r="A3" s="1462" t="s">
        <v>532</v>
      </c>
      <c r="B3" s="1505"/>
      <c r="C3" s="1505"/>
      <c r="D3" s="1505"/>
      <c r="E3" s="1505"/>
      <c r="F3" s="1505"/>
      <c r="G3" s="468"/>
      <c r="H3" s="464"/>
      <c r="K3" s="469"/>
      <c r="L3" s="469"/>
    </row>
    <row r="4" spans="1:15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470"/>
      <c r="K4" s="338"/>
      <c r="L4" s="471"/>
    </row>
    <row r="5" spans="1:15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472"/>
      <c r="K5" s="340"/>
      <c r="L5" s="340"/>
    </row>
    <row r="6" spans="1:15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465"/>
      <c r="K6" s="341"/>
      <c r="L6" s="341"/>
    </row>
    <row r="7" spans="1:15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465"/>
      <c r="K7" s="341"/>
      <c r="L7" s="341"/>
    </row>
    <row r="8" spans="1:15">
      <c r="A8" s="79"/>
      <c r="B8" s="464"/>
      <c r="C8" s="464"/>
      <c r="D8" s="464"/>
      <c r="E8" s="464"/>
      <c r="F8" s="464"/>
      <c r="G8" s="464"/>
      <c r="H8" s="464"/>
    </row>
    <row r="9" spans="1:15" s="350" customFormat="1" ht="56.25">
      <c r="A9" s="81" t="s">
        <v>282</v>
      </c>
      <c r="B9" s="81" t="s">
        <v>297</v>
      </c>
      <c r="C9" s="81" t="s">
        <v>346</v>
      </c>
      <c r="D9" s="473" t="s">
        <v>347</v>
      </c>
      <c r="E9" s="81" t="s">
        <v>348</v>
      </c>
      <c r="F9" s="81" t="s">
        <v>349</v>
      </c>
      <c r="G9" s="474"/>
      <c r="H9" s="1"/>
      <c r="J9" s="465"/>
      <c r="K9" s="466"/>
      <c r="L9" s="466"/>
      <c r="O9" s="475"/>
    </row>
    <row r="10" spans="1:15" s="350" customFormat="1" ht="37.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476" t="s">
        <v>357</v>
      </c>
      <c r="H10" s="476" t="s">
        <v>302</v>
      </c>
      <c r="I10" s="476" t="s">
        <v>303</v>
      </c>
      <c r="J10" s="465" t="s">
        <v>1029</v>
      </c>
      <c r="K10" s="323" t="s">
        <v>1010</v>
      </c>
      <c r="L10" s="323"/>
      <c r="O10" s="475"/>
    </row>
    <row r="11" spans="1:15" s="350" customFormat="1">
      <c r="A11" s="1506" t="s">
        <v>533</v>
      </c>
      <c r="B11" s="1464"/>
      <c r="C11" s="1464"/>
      <c r="D11" s="1464"/>
      <c r="E11" s="1464"/>
      <c r="F11" s="1465"/>
      <c r="G11" s="436" t="s">
        <v>1026</v>
      </c>
      <c r="H11" s="192"/>
      <c r="I11" s="192"/>
      <c r="J11" s="465"/>
      <c r="K11" s="325" t="s">
        <v>1005</v>
      </c>
      <c r="L11" s="325" t="s">
        <v>1006</v>
      </c>
      <c r="O11" s="475"/>
    </row>
    <row r="12" spans="1:15" s="350" customFormat="1" ht="54" customHeight="1">
      <c r="A12" s="477">
        <v>1</v>
      </c>
      <c r="B12" s="478" t="s">
        <v>351</v>
      </c>
      <c r="C12" s="479">
        <v>1</v>
      </c>
      <c r="D12" s="479">
        <v>12</v>
      </c>
      <c r="E12" s="480">
        <f>F12/D12</f>
        <v>714.16666666666663</v>
      </c>
      <c r="F12" s="224">
        <v>8570</v>
      </c>
      <c r="G12" s="224"/>
      <c r="H12" s="198"/>
      <c r="I12" s="481">
        <f>F12-H12</f>
        <v>8570</v>
      </c>
      <c r="J12" s="465"/>
      <c r="K12" s="466"/>
      <c r="L12" s="466"/>
      <c r="O12" s="475"/>
    </row>
    <row r="13" spans="1:15" s="350" customFormat="1" ht="54" customHeight="1">
      <c r="A13" s="477">
        <v>2</v>
      </c>
      <c r="B13" s="478" t="s">
        <v>352</v>
      </c>
      <c r="C13" s="479">
        <v>1</v>
      </c>
      <c r="D13" s="479">
        <v>12</v>
      </c>
      <c r="E13" s="480">
        <f t="shared" ref="E13:E15" si="0">F13/D13</f>
        <v>0</v>
      </c>
      <c r="F13" s="224">
        <f>160-160</f>
        <v>0</v>
      </c>
      <c r="G13" s="224"/>
      <c r="H13" s="198"/>
      <c r="I13" s="481">
        <f>F13-H13</f>
        <v>0</v>
      </c>
      <c r="J13" s="465"/>
      <c r="K13" s="466"/>
      <c r="L13" s="466"/>
      <c r="N13" s="482"/>
      <c r="O13" s="475"/>
    </row>
    <row r="14" spans="1:15" s="350" customFormat="1" ht="39.75" customHeight="1">
      <c r="A14" s="477">
        <v>3</v>
      </c>
      <c r="B14" s="478" t="s">
        <v>353</v>
      </c>
      <c r="C14" s="479">
        <v>1</v>
      </c>
      <c r="D14" s="479">
        <v>12</v>
      </c>
      <c r="E14" s="480">
        <f t="shared" si="0"/>
        <v>0</v>
      </c>
      <c r="F14" s="224">
        <f>82160-82160</f>
        <v>0</v>
      </c>
      <c r="G14" s="224"/>
      <c r="H14" s="198"/>
      <c r="I14" s="481">
        <f>F14-H14</f>
        <v>0</v>
      </c>
      <c r="O14" s="475"/>
    </row>
    <row r="15" spans="1:15" s="350" customFormat="1" ht="39.75" customHeight="1">
      <c r="A15" s="477">
        <v>4</v>
      </c>
      <c r="B15" s="478" t="s">
        <v>531</v>
      </c>
      <c r="C15" s="479">
        <v>1</v>
      </c>
      <c r="D15" s="479">
        <v>12</v>
      </c>
      <c r="E15" s="480">
        <f t="shared" si="0"/>
        <v>0</v>
      </c>
      <c r="F15" s="224"/>
      <c r="G15" s="224"/>
      <c r="H15" s="198"/>
      <c r="I15" s="481">
        <f>F15-H15</f>
        <v>0</v>
      </c>
      <c r="J15" s="465"/>
      <c r="K15" s="483"/>
      <c r="L15" s="483"/>
      <c r="O15" s="475"/>
    </row>
    <row r="16" spans="1:15" s="350" customFormat="1">
      <c r="A16" s="484"/>
      <c r="B16" s="485" t="s">
        <v>295</v>
      </c>
      <c r="C16" s="486" t="s">
        <v>305</v>
      </c>
      <c r="D16" s="486" t="s">
        <v>305</v>
      </c>
      <c r="E16" s="486" t="s">
        <v>305</v>
      </c>
      <c r="F16" s="235">
        <f>SUM(F12:F15)</f>
        <v>8570</v>
      </c>
      <c r="G16" s="487" t="s">
        <v>534</v>
      </c>
      <c r="H16" s="223">
        <f>SUM(H12:H15)</f>
        <v>0</v>
      </c>
      <c r="I16" s="223">
        <f>SUM(I12:I15)</f>
        <v>8570</v>
      </c>
      <c r="J16" s="465">
        <f>SUM(J12:J15)</f>
        <v>0</v>
      </c>
      <c r="K16" s="323">
        <f>SUM(K12:K15)</f>
        <v>0</v>
      </c>
      <c r="L16" s="323">
        <f>SUM(L12:L15)</f>
        <v>0</v>
      </c>
      <c r="O16" s="475"/>
    </row>
    <row r="17" spans="1:15" s="350" customFormat="1">
      <c r="A17" s="1506" t="s">
        <v>489</v>
      </c>
      <c r="B17" s="1464"/>
      <c r="C17" s="1464"/>
      <c r="D17" s="1464"/>
      <c r="E17" s="1464"/>
      <c r="F17" s="1465"/>
      <c r="G17" s="400" t="s">
        <v>995</v>
      </c>
      <c r="H17" s="179"/>
      <c r="I17" s="179"/>
      <c r="J17" s="465"/>
      <c r="K17" s="483"/>
      <c r="L17" s="483"/>
      <c r="O17" s="475"/>
    </row>
    <row r="18" spans="1:15" s="350" customFormat="1" ht="54" customHeight="1">
      <c r="A18" s="477">
        <v>1</v>
      </c>
      <c r="B18" s="478" t="s">
        <v>351</v>
      </c>
      <c r="C18" s="479"/>
      <c r="D18" s="479"/>
      <c r="E18" s="480" t="e">
        <f>F18/D18</f>
        <v>#DIV/0!</v>
      </c>
      <c r="F18" s="224"/>
      <c r="G18" s="224"/>
      <c r="H18" s="198"/>
      <c r="I18" s="481">
        <f>F18-H18</f>
        <v>0</v>
      </c>
      <c r="O18" s="475"/>
    </row>
    <row r="19" spans="1:15" s="350" customFormat="1" ht="54" customHeight="1">
      <c r="A19" s="477">
        <v>2</v>
      </c>
      <c r="B19" s="478" t="s">
        <v>352</v>
      </c>
      <c r="C19" s="479"/>
      <c r="D19" s="479"/>
      <c r="E19" s="480" t="e">
        <f t="shared" ref="E19:E21" si="1">F19/D19</f>
        <v>#DIV/0!</v>
      </c>
      <c r="F19" s="224"/>
      <c r="G19" s="224"/>
      <c r="H19" s="198"/>
      <c r="I19" s="481">
        <f>F19-H19</f>
        <v>0</v>
      </c>
      <c r="N19" s="482"/>
      <c r="O19" s="475"/>
    </row>
    <row r="20" spans="1:15" s="350" customFormat="1" ht="39.75" customHeight="1">
      <c r="A20" s="477">
        <v>3</v>
      </c>
      <c r="B20" s="478" t="s">
        <v>353</v>
      </c>
      <c r="C20" s="479"/>
      <c r="D20" s="479"/>
      <c r="E20" s="480" t="e">
        <f t="shared" si="1"/>
        <v>#DIV/0!</v>
      </c>
      <c r="F20" s="224"/>
      <c r="G20" s="224"/>
      <c r="H20" s="198"/>
      <c r="I20" s="481">
        <f>F20-H20</f>
        <v>0</v>
      </c>
      <c r="J20" s="465"/>
      <c r="K20" s="466"/>
      <c r="L20" s="466"/>
      <c r="O20" s="475"/>
    </row>
    <row r="21" spans="1:15" s="350" customFormat="1" ht="39.75" customHeight="1">
      <c r="A21" s="477">
        <v>4</v>
      </c>
      <c r="B21" s="478" t="s">
        <v>531</v>
      </c>
      <c r="C21" s="479"/>
      <c r="D21" s="479"/>
      <c r="E21" s="480" t="e">
        <f t="shared" si="1"/>
        <v>#DIV/0!</v>
      </c>
      <c r="F21" s="224"/>
      <c r="G21" s="224"/>
      <c r="H21" s="198"/>
      <c r="I21" s="481">
        <f>F21-H21</f>
        <v>0</v>
      </c>
      <c r="J21" s="465"/>
      <c r="K21" s="488"/>
      <c r="L21" s="488"/>
      <c r="O21" s="475"/>
    </row>
    <row r="22" spans="1:15" s="350" customFormat="1">
      <c r="A22" s="484"/>
      <c r="B22" s="485" t="s">
        <v>295</v>
      </c>
      <c r="C22" s="486" t="s">
        <v>305</v>
      </c>
      <c r="D22" s="486" t="s">
        <v>305</v>
      </c>
      <c r="E22" s="486" t="s">
        <v>305</v>
      </c>
      <c r="F22" s="235">
        <f>SUM(F18:F21)</f>
        <v>0</v>
      </c>
      <c r="G22" s="487" t="s">
        <v>535</v>
      </c>
      <c r="H22" s="223">
        <f>SUM(H18:H21)</f>
        <v>0</v>
      </c>
      <c r="I22" s="223">
        <f>SUM(I18:I21)</f>
        <v>0</v>
      </c>
      <c r="J22" s="465">
        <f>SUM(J18:J21)</f>
        <v>0</v>
      </c>
      <c r="K22" s="323">
        <f>SUM(K18:K21)</f>
        <v>0</v>
      </c>
      <c r="L22" s="323">
        <f>SUM(L18:L21)</f>
        <v>0</v>
      </c>
      <c r="O22" s="475"/>
    </row>
    <row r="23" spans="1:15" s="350" customFormat="1">
      <c r="A23" s="1"/>
      <c r="B23" s="1"/>
      <c r="C23" s="1"/>
      <c r="D23" s="1"/>
      <c r="E23" s="1"/>
      <c r="F23" s="1"/>
      <c r="G23" s="225" t="s">
        <v>457</v>
      </c>
      <c r="H23" s="226">
        <f>H16+H22</f>
        <v>0</v>
      </c>
      <c r="I23" s="226">
        <f>I16+I22</f>
        <v>8570</v>
      </c>
      <c r="J23" s="465">
        <f>J16+J22</f>
        <v>0</v>
      </c>
      <c r="K23" s="323">
        <f>K16+K22</f>
        <v>0</v>
      </c>
      <c r="L23" s="323">
        <f>L16+L22</f>
        <v>0</v>
      </c>
      <c r="O23" s="475"/>
    </row>
    <row r="24" spans="1:15" s="350" customFormat="1">
      <c r="A24" s="1"/>
      <c r="B24" s="1"/>
      <c r="C24" s="1"/>
      <c r="D24" s="1"/>
      <c r="E24" s="1"/>
      <c r="F24" s="1"/>
      <c r="G24" s="225"/>
      <c r="H24" s="282"/>
      <c r="I24" s="282"/>
      <c r="J24" s="465"/>
      <c r="K24" s="488"/>
      <c r="L24" s="488"/>
      <c r="O24" s="475"/>
    </row>
    <row r="25" spans="1:15" s="350" customFormat="1">
      <c r="A25" s="1"/>
      <c r="B25" s="1"/>
      <c r="C25" s="1"/>
      <c r="D25" s="1"/>
      <c r="E25" s="1"/>
      <c r="F25" s="1"/>
      <c r="G25" s="225"/>
      <c r="H25" s="282"/>
      <c r="I25" s="282"/>
      <c r="J25" s="465"/>
      <c r="K25" s="489"/>
      <c r="L25" s="489"/>
      <c r="O25" s="475"/>
    </row>
    <row r="26" spans="1:15" s="35" customFormat="1" ht="23.25" customHeight="1">
      <c r="A26" s="1227" t="s">
        <v>1287</v>
      </c>
      <c r="D26" s="115"/>
      <c r="F26" s="1226" t="s">
        <v>1288</v>
      </c>
      <c r="I26" s="98"/>
      <c r="J26" s="465"/>
      <c r="K26" s="466"/>
      <c r="L26" s="466"/>
    </row>
    <row r="27" spans="1:15" s="66" customFormat="1">
      <c r="D27" s="67" t="s">
        <v>131</v>
      </c>
      <c r="F27" s="67" t="s">
        <v>132</v>
      </c>
      <c r="I27" s="68"/>
      <c r="J27" s="465"/>
      <c r="K27" s="466"/>
      <c r="L27" s="466"/>
    </row>
    <row r="28" spans="1:15" s="63" customFormat="1">
      <c r="I28" s="69"/>
      <c r="J28" s="465"/>
      <c r="K28" s="466"/>
      <c r="L28" s="466"/>
    </row>
    <row r="29" spans="1:15" s="35" customFormat="1" ht="23.25" customHeight="1">
      <c r="A29" s="34" t="s">
        <v>133</v>
      </c>
      <c r="D29" s="115"/>
      <c r="F29" s="1028" t="s">
        <v>1227</v>
      </c>
      <c r="I29" s="98"/>
      <c r="J29" s="465"/>
      <c r="K29" s="466"/>
      <c r="L29" s="466"/>
    </row>
    <row r="30" spans="1:15" s="66" customFormat="1">
      <c r="D30" s="67" t="s">
        <v>131</v>
      </c>
      <c r="F30" s="67" t="s">
        <v>132</v>
      </c>
      <c r="I30" s="68"/>
      <c r="J30" s="465"/>
      <c r="K30" s="466"/>
      <c r="L30" s="466"/>
    </row>
    <row r="31" spans="1:15" s="350" customFormat="1">
      <c r="B31" s="286"/>
      <c r="C31" s="286"/>
      <c r="D31" s="286"/>
      <c r="E31" s="490"/>
      <c r="F31" s="490"/>
      <c r="G31" s="490"/>
      <c r="J31" s="465"/>
      <c r="K31" s="466"/>
      <c r="L31" s="466"/>
      <c r="O31" s="475"/>
    </row>
    <row r="32" spans="1:15">
      <c r="B32" s="227" t="s">
        <v>1047</v>
      </c>
      <c r="C32" s="286"/>
      <c r="D32" s="286"/>
      <c r="E32" s="286"/>
      <c r="F32" s="286"/>
      <c r="G32" s="286"/>
    </row>
    <row r="33" spans="2:7">
      <c r="B33" s="227" t="s">
        <v>1027</v>
      </c>
      <c r="C33" s="286"/>
      <c r="D33" s="286"/>
      <c r="E33" s="286"/>
      <c r="F33" s="286"/>
      <c r="G33" s="286"/>
    </row>
    <row r="34" spans="2:7">
      <c r="B34" s="1"/>
      <c r="C34" s="1"/>
      <c r="D34" s="1"/>
      <c r="E34" s="1"/>
      <c r="F34" s="1"/>
      <c r="G34" s="1"/>
    </row>
    <row r="40" spans="2:7">
      <c r="F40" s="491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  <row r="201" spans="10:10">
      <c r="J201" s="492"/>
    </row>
    <row r="202" spans="10:10">
      <c r="J202" s="493"/>
    </row>
    <row r="203" spans="10:10">
      <c r="J203" s="492"/>
    </row>
    <row r="204" spans="10:10">
      <c r="J204" s="492"/>
    </row>
    <row r="205" spans="10:10">
      <c r="J205" s="493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56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Лист101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5"/>
  <cols>
    <col min="1" max="1" width="7.7109375" style="114" customWidth="1"/>
    <col min="2" max="2" width="69.42578125" style="114" customWidth="1"/>
    <col min="3" max="3" width="15.28515625" style="114" customWidth="1"/>
    <col min="4" max="4" width="18" style="114" customWidth="1"/>
    <col min="5" max="5" width="20.5703125" style="114" customWidth="1"/>
    <col min="6" max="6" width="39.7109375" style="114" customWidth="1"/>
    <col min="7" max="8" width="9.140625" style="114"/>
    <col min="9" max="9" width="12" style="467" bestFit="1" customWidth="1"/>
    <col min="10" max="250" width="9.140625" style="114"/>
    <col min="251" max="251" width="7.7109375" style="114" customWidth="1"/>
    <col min="252" max="252" width="69.42578125" style="114" customWidth="1"/>
    <col min="253" max="253" width="15.28515625" style="114" customWidth="1"/>
    <col min="254" max="254" width="18" style="114" customWidth="1"/>
    <col min="255" max="255" width="20.5703125" style="114" customWidth="1"/>
    <col min="256" max="256" width="39.7109375" style="114" customWidth="1"/>
    <col min="257" max="257" width="16.42578125" style="114" customWidth="1"/>
    <col min="258" max="258" width="15.140625" style="114" customWidth="1"/>
    <col min="259" max="259" width="16.28515625" style="114" customWidth="1"/>
    <col min="260" max="260" width="9.140625" style="114"/>
    <col min="261" max="261" width="12.28515625" style="114" customWidth="1"/>
    <col min="262" max="264" width="9.140625" style="114"/>
    <col min="265" max="265" width="12" style="114" bestFit="1" customWidth="1"/>
    <col min="266" max="506" width="9.140625" style="114"/>
    <col min="507" max="507" width="7.7109375" style="114" customWidth="1"/>
    <col min="508" max="508" width="69.42578125" style="114" customWidth="1"/>
    <col min="509" max="509" width="15.28515625" style="114" customWidth="1"/>
    <col min="510" max="510" width="18" style="114" customWidth="1"/>
    <col min="511" max="511" width="20.5703125" style="114" customWidth="1"/>
    <col min="512" max="512" width="39.7109375" style="114" customWidth="1"/>
    <col min="513" max="513" width="16.42578125" style="114" customWidth="1"/>
    <col min="514" max="514" width="15.140625" style="114" customWidth="1"/>
    <col min="515" max="515" width="16.28515625" style="114" customWidth="1"/>
    <col min="516" max="516" width="9.140625" style="114"/>
    <col min="517" max="517" width="12.28515625" style="114" customWidth="1"/>
    <col min="518" max="520" width="9.140625" style="114"/>
    <col min="521" max="521" width="12" style="114" bestFit="1" customWidth="1"/>
    <col min="522" max="762" width="9.140625" style="114"/>
    <col min="763" max="763" width="7.7109375" style="114" customWidth="1"/>
    <col min="764" max="764" width="69.42578125" style="114" customWidth="1"/>
    <col min="765" max="765" width="15.28515625" style="114" customWidth="1"/>
    <col min="766" max="766" width="18" style="114" customWidth="1"/>
    <col min="767" max="767" width="20.5703125" style="114" customWidth="1"/>
    <col min="768" max="768" width="39.7109375" style="114" customWidth="1"/>
    <col min="769" max="769" width="16.42578125" style="114" customWidth="1"/>
    <col min="770" max="770" width="15.140625" style="114" customWidth="1"/>
    <col min="771" max="771" width="16.28515625" style="114" customWidth="1"/>
    <col min="772" max="772" width="9.140625" style="114"/>
    <col min="773" max="773" width="12.28515625" style="114" customWidth="1"/>
    <col min="774" max="776" width="9.140625" style="114"/>
    <col min="777" max="777" width="12" style="114" bestFit="1" customWidth="1"/>
    <col min="778" max="1018" width="9.140625" style="114"/>
    <col min="1019" max="1019" width="7.7109375" style="114" customWidth="1"/>
    <col min="1020" max="1020" width="69.42578125" style="114" customWidth="1"/>
    <col min="1021" max="1021" width="15.28515625" style="114" customWidth="1"/>
    <col min="1022" max="1022" width="18" style="114" customWidth="1"/>
    <col min="1023" max="1023" width="20.5703125" style="114" customWidth="1"/>
    <col min="1024" max="1024" width="39.7109375" style="114" customWidth="1"/>
    <col min="1025" max="1025" width="16.42578125" style="114" customWidth="1"/>
    <col min="1026" max="1026" width="15.140625" style="114" customWidth="1"/>
    <col min="1027" max="1027" width="16.28515625" style="114" customWidth="1"/>
    <col min="1028" max="1028" width="9.140625" style="114"/>
    <col min="1029" max="1029" width="12.28515625" style="114" customWidth="1"/>
    <col min="1030" max="1032" width="9.140625" style="114"/>
    <col min="1033" max="1033" width="12" style="114" bestFit="1" customWidth="1"/>
    <col min="1034" max="1274" width="9.140625" style="114"/>
    <col min="1275" max="1275" width="7.7109375" style="114" customWidth="1"/>
    <col min="1276" max="1276" width="69.42578125" style="114" customWidth="1"/>
    <col min="1277" max="1277" width="15.28515625" style="114" customWidth="1"/>
    <col min="1278" max="1278" width="18" style="114" customWidth="1"/>
    <col min="1279" max="1279" width="20.5703125" style="114" customWidth="1"/>
    <col min="1280" max="1280" width="39.7109375" style="114" customWidth="1"/>
    <col min="1281" max="1281" width="16.42578125" style="114" customWidth="1"/>
    <col min="1282" max="1282" width="15.140625" style="114" customWidth="1"/>
    <col min="1283" max="1283" width="16.28515625" style="114" customWidth="1"/>
    <col min="1284" max="1284" width="9.140625" style="114"/>
    <col min="1285" max="1285" width="12.28515625" style="114" customWidth="1"/>
    <col min="1286" max="1288" width="9.140625" style="114"/>
    <col min="1289" max="1289" width="12" style="114" bestFit="1" customWidth="1"/>
    <col min="1290" max="1530" width="9.140625" style="114"/>
    <col min="1531" max="1531" width="7.7109375" style="114" customWidth="1"/>
    <col min="1532" max="1532" width="69.42578125" style="114" customWidth="1"/>
    <col min="1533" max="1533" width="15.28515625" style="114" customWidth="1"/>
    <col min="1534" max="1534" width="18" style="114" customWidth="1"/>
    <col min="1535" max="1535" width="20.5703125" style="114" customWidth="1"/>
    <col min="1536" max="1536" width="39.7109375" style="114" customWidth="1"/>
    <col min="1537" max="1537" width="16.42578125" style="114" customWidth="1"/>
    <col min="1538" max="1538" width="15.140625" style="114" customWidth="1"/>
    <col min="1539" max="1539" width="16.28515625" style="114" customWidth="1"/>
    <col min="1540" max="1540" width="9.140625" style="114"/>
    <col min="1541" max="1541" width="12.28515625" style="114" customWidth="1"/>
    <col min="1542" max="1544" width="9.140625" style="114"/>
    <col min="1545" max="1545" width="12" style="114" bestFit="1" customWidth="1"/>
    <col min="1546" max="1786" width="9.140625" style="114"/>
    <col min="1787" max="1787" width="7.7109375" style="114" customWidth="1"/>
    <col min="1788" max="1788" width="69.42578125" style="114" customWidth="1"/>
    <col min="1789" max="1789" width="15.28515625" style="114" customWidth="1"/>
    <col min="1790" max="1790" width="18" style="114" customWidth="1"/>
    <col min="1791" max="1791" width="20.5703125" style="114" customWidth="1"/>
    <col min="1792" max="1792" width="39.7109375" style="114" customWidth="1"/>
    <col min="1793" max="1793" width="16.42578125" style="114" customWidth="1"/>
    <col min="1794" max="1794" width="15.140625" style="114" customWidth="1"/>
    <col min="1795" max="1795" width="16.28515625" style="114" customWidth="1"/>
    <col min="1796" max="1796" width="9.140625" style="114"/>
    <col min="1797" max="1797" width="12.28515625" style="114" customWidth="1"/>
    <col min="1798" max="1800" width="9.140625" style="114"/>
    <col min="1801" max="1801" width="12" style="114" bestFit="1" customWidth="1"/>
    <col min="1802" max="2042" width="9.140625" style="114"/>
    <col min="2043" max="2043" width="7.7109375" style="114" customWidth="1"/>
    <col min="2044" max="2044" width="69.42578125" style="114" customWidth="1"/>
    <col min="2045" max="2045" width="15.28515625" style="114" customWidth="1"/>
    <col min="2046" max="2046" width="18" style="114" customWidth="1"/>
    <col min="2047" max="2047" width="20.5703125" style="114" customWidth="1"/>
    <col min="2048" max="2048" width="39.7109375" style="114" customWidth="1"/>
    <col min="2049" max="2049" width="16.42578125" style="114" customWidth="1"/>
    <col min="2050" max="2050" width="15.140625" style="114" customWidth="1"/>
    <col min="2051" max="2051" width="16.28515625" style="114" customWidth="1"/>
    <col min="2052" max="2052" width="9.140625" style="114"/>
    <col min="2053" max="2053" width="12.28515625" style="114" customWidth="1"/>
    <col min="2054" max="2056" width="9.140625" style="114"/>
    <col min="2057" max="2057" width="12" style="114" bestFit="1" customWidth="1"/>
    <col min="2058" max="2298" width="9.140625" style="114"/>
    <col min="2299" max="2299" width="7.7109375" style="114" customWidth="1"/>
    <col min="2300" max="2300" width="69.42578125" style="114" customWidth="1"/>
    <col min="2301" max="2301" width="15.28515625" style="114" customWidth="1"/>
    <col min="2302" max="2302" width="18" style="114" customWidth="1"/>
    <col min="2303" max="2303" width="20.5703125" style="114" customWidth="1"/>
    <col min="2304" max="2304" width="39.7109375" style="114" customWidth="1"/>
    <col min="2305" max="2305" width="16.42578125" style="114" customWidth="1"/>
    <col min="2306" max="2306" width="15.140625" style="114" customWidth="1"/>
    <col min="2307" max="2307" width="16.28515625" style="114" customWidth="1"/>
    <col min="2308" max="2308" width="9.140625" style="114"/>
    <col min="2309" max="2309" width="12.28515625" style="114" customWidth="1"/>
    <col min="2310" max="2312" width="9.140625" style="114"/>
    <col min="2313" max="2313" width="12" style="114" bestFit="1" customWidth="1"/>
    <col min="2314" max="2554" width="9.140625" style="114"/>
    <col min="2555" max="2555" width="7.7109375" style="114" customWidth="1"/>
    <col min="2556" max="2556" width="69.42578125" style="114" customWidth="1"/>
    <col min="2557" max="2557" width="15.28515625" style="114" customWidth="1"/>
    <col min="2558" max="2558" width="18" style="114" customWidth="1"/>
    <col min="2559" max="2559" width="20.5703125" style="114" customWidth="1"/>
    <col min="2560" max="2560" width="39.7109375" style="114" customWidth="1"/>
    <col min="2561" max="2561" width="16.42578125" style="114" customWidth="1"/>
    <col min="2562" max="2562" width="15.140625" style="114" customWidth="1"/>
    <col min="2563" max="2563" width="16.28515625" style="114" customWidth="1"/>
    <col min="2564" max="2564" width="9.140625" style="114"/>
    <col min="2565" max="2565" width="12.28515625" style="114" customWidth="1"/>
    <col min="2566" max="2568" width="9.140625" style="114"/>
    <col min="2569" max="2569" width="12" style="114" bestFit="1" customWidth="1"/>
    <col min="2570" max="2810" width="9.140625" style="114"/>
    <col min="2811" max="2811" width="7.7109375" style="114" customWidth="1"/>
    <col min="2812" max="2812" width="69.42578125" style="114" customWidth="1"/>
    <col min="2813" max="2813" width="15.28515625" style="114" customWidth="1"/>
    <col min="2814" max="2814" width="18" style="114" customWidth="1"/>
    <col min="2815" max="2815" width="20.5703125" style="114" customWidth="1"/>
    <col min="2816" max="2816" width="39.7109375" style="114" customWidth="1"/>
    <col min="2817" max="2817" width="16.42578125" style="114" customWidth="1"/>
    <col min="2818" max="2818" width="15.140625" style="114" customWidth="1"/>
    <col min="2819" max="2819" width="16.28515625" style="114" customWidth="1"/>
    <col min="2820" max="2820" width="9.140625" style="114"/>
    <col min="2821" max="2821" width="12.28515625" style="114" customWidth="1"/>
    <col min="2822" max="2824" width="9.140625" style="114"/>
    <col min="2825" max="2825" width="12" style="114" bestFit="1" customWidth="1"/>
    <col min="2826" max="3066" width="9.140625" style="114"/>
    <col min="3067" max="3067" width="7.7109375" style="114" customWidth="1"/>
    <col min="3068" max="3068" width="69.42578125" style="114" customWidth="1"/>
    <col min="3069" max="3069" width="15.28515625" style="114" customWidth="1"/>
    <col min="3070" max="3070" width="18" style="114" customWidth="1"/>
    <col min="3071" max="3071" width="20.5703125" style="114" customWidth="1"/>
    <col min="3072" max="3072" width="39.7109375" style="114" customWidth="1"/>
    <col min="3073" max="3073" width="16.42578125" style="114" customWidth="1"/>
    <col min="3074" max="3074" width="15.140625" style="114" customWidth="1"/>
    <col min="3075" max="3075" width="16.28515625" style="114" customWidth="1"/>
    <col min="3076" max="3076" width="9.140625" style="114"/>
    <col min="3077" max="3077" width="12.28515625" style="114" customWidth="1"/>
    <col min="3078" max="3080" width="9.140625" style="114"/>
    <col min="3081" max="3081" width="12" style="114" bestFit="1" customWidth="1"/>
    <col min="3082" max="3322" width="9.140625" style="114"/>
    <col min="3323" max="3323" width="7.7109375" style="114" customWidth="1"/>
    <col min="3324" max="3324" width="69.42578125" style="114" customWidth="1"/>
    <col min="3325" max="3325" width="15.28515625" style="114" customWidth="1"/>
    <col min="3326" max="3326" width="18" style="114" customWidth="1"/>
    <col min="3327" max="3327" width="20.5703125" style="114" customWidth="1"/>
    <col min="3328" max="3328" width="39.7109375" style="114" customWidth="1"/>
    <col min="3329" max="3329" width="16.42578125" style="114" customWidth="1"/>
    <col min="3330" max="3330" width="15.140625" style="114" customWidth="1"/>
    <col min="3331" max="3331" width="16.28515625" style="114" customWidth="1"/>
    <col min="3332" max="3332" width="9.140625" style="114"/>
    <col min="3333" max="3333" width="12.28515625" style="114" customWidth="1"/>
    <col min="3334" max="3336" width="9.140625" style="114"/>
    <col min="3337" max="3337" width="12" style="114" bestFit="1" customWidth="1"/>
    <col min="3338" max="3578" width="9.140625" style="114"/>
    <col min="3579" max="3579" width="7.7109375" style="114" customWidth="1"/>
    <col min="3580" max="3580" width="69.42578125" style="114" customWidth="1"/>
    <col min="3581" max="3581" width="15.28515625" style="114" customWidth="1"/>
    <col min="3582" max="3582" width="18" style="114" customWidth="1"/>
    <col min="3583" max="3583" width="20.5703125" style="114" customWidth="1"/>
    <col min="3584" max="3584" width="39.7109375" style="114" customWidth="1"/>
    <col min="3585" max="3585" width="16.42578125" style="114" customWidth="1"/>
    <col min="3586" max="3586" width="15.140625" style="114" customWidth="1"/>
    <col min="3587" max="3587" width="16.28515625" style="114" customWidth="1"/>
    <col min="3588" max="3588" width="9.140625" style="114"/>
    <col min="3589" max="3589" width="12.28515625" style="114" customWidth="1"/>
    <col min="3590" max="3592" width="9.140625" style="114"/>
    <col min="3593" max="3593" width="12" style="114" bestFit="1" customWidth="1"/>
    <col min="3594" max="3834" width="9.140625" style="114"/>
    <col min="3835" max="3835" width="7.7109375" style="114" customWidth="1"/>
    <col min="3836" max="3836" width="69.42578125" style="114" customWidth="1"/>
    <col min="3837" max="3837" width="15.28515625" style="114" customWidth="1"/>
    <col min="3838" max="3838" width="18" style="114" customWidth="1"/>
    <col min="3839" max="3839" width="20.5703125" style="114" customWidth="1"/>
    <col min="3840" max="3840" width="39.7109375" style="114" customWidth="1"/>
    <col min="3841" max="3841" width="16.42578125" style="114" customWidth="1"/>
    <col min="3842" max="3842" width="15.140625" style="114" customWidth="1"/>
    <col min="3843" max="3843" width="16.28515625" style="114" customWidth="1"/>
    <col min="3844" max="3844" width="9.140625" style="114"/>
    <col min="3845" max="3845" width="12.28515625" style="114" customWidth="1"/>
    <col min="3846" max="3848" width="9.140625" style="114"/>
    <col min="3849" max="3849" width="12" style="114" bestFit="1" customWidth="1"/>
    <col min="3850" max="4090" width="9.140625" style="114"/>
    <col min="4091" max="4091" width="7.7109375" style="114" customWidth="1"/>
    <col min="4092" max="4092" width="69.42578125" style="114" customWidth="1"/>
    <col min="4093" max="4093" width="15.28515625" style="114" customWidth="1"/>
    <col min="4094" max="4094" width="18" style="114" customWidth="1"/>
    <col min="4095" max="4095" width="20.5703125" style="114" customWidth="1"/>
    <col min="4096" max="4096" width="39.7109375" style="114" customWidth="1"/>
    <col min="4097" max="4097" width="16.42578125" style="114" customWidth="1"/>
    <col min="4098" max="4098" width="15.140625" style="114" customWidth="1"/>
    <col min="4099" max="4099" width="16.28515625" style="114" customWidth="1"/>
    <col min="4100" max="4100" width="9.140625" style="114"/>
    <col min="4101" max="4101" width="12.28515625" style="114" customWidth="1"/>
    <col min="4102" max="4104" width="9.140625" style="114"/>
    <col min="4105" max="4105" width="12" style="114" bestFit="1" customWidth="1"/>
    <col min="4106" max="4346" width="9.140625" style="114"/>
    <col min="4347" max="4347" width="7.7109375" style="114" customWidth="1"/>
    <col min="4348" max="4348" width="69.42578125" style="114" customWidth="1"/>
    <col min="4349" max="4349" width="15.28515625" style="114" customWidth="1"/>
    <col min="4350" max="4350" width="18" style="114" customWidth="1"/>
    <col min="4351" max="4351" width="20.5703125" style="114" customWidth="1"/>
    <col min="4352" max="4352" width="39.7109375" style="114" customWidth="1"/>
    <col min="4353" max="4353" width="16.42578125" style="114" customWidth="1"/>
    <col min="4354" max="4354" width="15.140625" style="114" customWidth="1"/>
    <col min="4355" max="4355" width="16.28515625" style="114" customWidth="1"/>
    <col min="4356" max="4356" width="9.140625" style="114"/>
    <col min="4357" max="4357" width="12.28515625" style="114" customWidth="1"/>
    <col min="4358" max="4360" width="9.140625" style="114"/>
    <col min="4361" max="4361" width="12" style="114" bestFit="1" customWidth="1"/>
    <col min="4362" max="4602" width="9.140625" style="114"/>
    <col min="4603" max="4603" width="7.7109375" style="114" customWidth="1"/>
    <col min="4604" max="4604" width="69.42578125" style="114" customWidth="1"/>
    <col min="4605" max="4605" width="15.28515625" style="114" customWidth="1"/>
    <col min="4606" max="4606" width="18" style="114" customWidth="1"/>
    <col min="4607" max="4607" width="20.5703125" style="114" customWidth="1"/>
    <col min="4608" max="4608" width="39.7109375" style="114" customWidth="1"/>
    <col min="4609" max="4609" width="16.42578125" style="114" customWidth="1"/>
    <col min="4610" max="4610" width="15.140625" style="114" customWidth="1"/>
    <col min="4611" max="4611" width="16.28515625" style="114" customWidth="1"/>
    <col min="4612" max="4612" width="9.140625" style="114"/>
    <col min="4613" max="4613" width="12.28515625" style="114" customWidth="1"/>
    <col min="4614" max="4616" width="9.140625" style="114"/>
    <col min="4617" max="4617" width="12" style="114" bestFit="1" customWidth="1"/>
    <col min="4618" max="4858" width="9.140625" style="114"/>
    <col min="4859" max="4859" width="7.7109375" style="114" customWidth="1"/>
    <col min="4860" max="4860" width="69.42578125" style="114" customWidth="1"/>
    <col min="4861" max="4861" width="15.28515625" style="114" customWidth="1"/>
    <col min="4862" max="4862" width="18" style="114" customWidth="1"/>
    <col min="4863" max="4863" width="20.5703125" style="114" customWidth="1"/>
    <col min="4864" max="4864" width="39.7109375" style="114" customWidth="1"/>
    <col min="4865" max="4865" width="16.42578125" style="114" customWidth="1"/>
    <col min="4866" max="4866" width="15.140625" style="114" customWidth="1"/>
    <col min="4867" max="4867" width="16.28515625" style="114" customWidth="1"/>
    <col min="4868" max="4868" width="9.140625" style="114"/>
    <col min="4869" max="4869" width="12.28515625" style="114" customWidth="1"/>
    <col min="4870" max="4872" width="9.140625" style="114"/>
    <col min="4873" max="4873" width="12" style="114" bestFit="1" customWidth="1"/>
    <col min="4874" max="5114" width="9.140625" style="114"/>
    <col min="5115" max="5115" width="7.7109375" style="114" customWidth="1"/>
    <col min="5116" max="5116" width="69.42578125" style="114" customWidth="1"/>
    <col min="5117" max="5117" width="15.28515625" style="114" customWidth="1"/>
    <col min="5118" max="5118" width="18" style="114" customWidth="1"/>
    <col min="5119" max="5119" width="20.5703125" style="114" customWidth="1"/>
    <col min="5120" max="5120" width="39.7109375" style="114" customWidth="1"/>
    <col min="5121" max="5121" width="16.42578125" style="114" customWidth="1"/>
    <col min="5122" max="5122" width="15.140625" style="114" customWidth="1"/>
    <col min="5123" max="5123" width="16.28515625" style="114" customWidth="1"/>
    <col min="5124" max="5124" width="9.140625" style="114"/>
    <col min="5125" max="5125" width="12.28515625" style="114" customWidth="1"/>
    <col min="5126" max="5128" width="9.140625" style="114"/>
    <col min="5129" max="5129" width="12" style="114" bestFit="1" customWidth="1"/>
    <col min="5130" max="5370" width="9.140625" style="114"/>
    <col min="5371" max="5371" width="7.7109375" style="114" customWidth="1"/>
    <col min="5372" max="5372" width="69.42578125" style="114" customWidth="1"/>
    <col min="5373" max="5373" width="15.28515625" style="114" customWidth="1"/>
    <col min="5374" max="5374" width="18" style="114" customWidth="1"/>
    <col min="5375" max="5375" width="20.5703125" style="114" customWidth="1"/>
    <col min="5376" max="5376" width="39.7109375" style="114" customWidth="1"/>
    <col min="5377" max="5377" width="16.42578125" style="114" customWidth="1"/>
    <col min="5378" max="5378" width="15.140625" style="114" customWidth="1"/>
    <col min="5379" max="5379" width="16.28515625" style="114" customWidth="1"/>
    <col min="5380" max="5380" width="9.140625" style="114"/>
    <col min="5381" max="5381" width="12.28515625" style="114" customWidth="1"/>
    <col min="5382" max="5384" width="9.140625" style="114"/>
    <col min="5385" max="5385" width="12" style="114" bestFit="1" customWidth="1"/>
    <col min="5386" max="5626" width="9.140625" style="114"/>
    <col min="5627" max="5627" width="7.7109375" style="114" customWidth="1"/>
    <col min="5628" max="5628" width="69.42578125" style="114" customWidth="1"/>
    <col min="5629" max="5629" width="15.28515625" style="114" customWidth="1"/>
    <col min="5630" max="5630" width="18" style="114" customWidth="1"/>
    <col min="5631" max="5631" width="20.5703125" style="114" customWidth="1"/>
    <col min="5632" max="5632" width="39.7109375" style="114" customWidth="1"/>
    <col min="5633" max="5633" width="16.42578125" style="114" customWidth="1"/>
    <col min="5634" max="5634" width="15.140625" style="114" customWidth="1"/>
    <col min="5635" max="5635" width="16.28515625" style="114" customWidth="1"/>
    <col min="5636" max="5636" width="9.140625" style="114"/>
    <col min="5637" max="5637" width="12.28515625" style="114" customWidth="1"/>
    <col min="5638" max="5640" width="9.140625" style="114"/>
    <col min="5641" max="5641" width="12" style="114" bestFit="1" customWidth="1"/>
    <col min="5642" max="5882" width="9.140625" style="114"/>
    <col min="5883" max="5883" width="7.7109375" style="114" customWidth="1"/>
    <col min="5884" max="5884" width="69.42578125" style="114" customWidth="1"/>
    <col min="5885" max="5885" width="15.28515625" style="114" customWidth="1"/>
    <col min="5886" max="5886" width="18" style="114" customWidth="1"/>
    <col min="5887" max="5887" width="20.5703125" style="114" customWidth="1"/>
    <col min="5888" max="5888" width="39.7109375" style="114" customWidth="1"/>
    <col min="5889" max="5889" width="16.42578125" style="114" customWidth="1"/>
    <col min="5890" max="5890" width="15.140625" style="114" customWidth="1"/>
    <col min="5891" max="5891" width="16.28515625" style="114" customWidth="1"/>
    <col min="5892" max="5892" width="9.140625" style="114"/>
    <col min="5893" max="5893" width="12.28515625" style="114" customWidth="1"/>
    <col min="5894" max="5896" width="9.140625" style="114"/>
    <col min="5897" max="5897" width="12" style="114" bestFit="1" customWidth="1"/>
    <col min="5898" max="6138" width="9.140625" style="114"/>
    <col min="6139" max="6139" width="7.7109375" style="114" customWidth="1"/>
    <col min="6140" max="6140" width="69.42578125" style="114" customWidth="1"/>
    <col min="6141" max="6141" width="15.28515625" style="114" customWidth="1"/>
    <col min="6142" max="6142" width="18" style="114" customWidth="1"/>
    <col min="6143" max="6143" width="20.5703125" style="114" customWidth="1"/>
    <col min="6144" max="6144" width="39.7109375" style="114" customWidth="1"/>
    <col min="6145" max="6145" width="16.42578125" style="114" customWidth="1"/>
    <col min="6146" max="6146" width="15.140625" style="114" customWidth="1"/>
    <col min="6147" max="6147" width="16.28515625" style="114" customWidth="1"/>
    <col min="6148" max="6148" width="9.140625" style="114"/>
    <col min="6149" max="6149" width="12.28515625" style="114" customWidth="1"/>
    <col min="6150" max="6152" width="9.140625" style="114"/>
    <col min="6153" max="6153" width="12" style="114" bestFit="1" customWidth="1"/>
    <col min="6154" max="6394" width="9.140625" style="114"/>
    <col min="6395" max="6395" width="7.7109375" style="114" customWidth="1"/>
    <col min="6396" max="6396" width="69.42578125" style="114" customWidth="1"/>
    <col min="6397" max="6397" width="15.28515625" style="114" customWidth="1"/>
    <col min="6398" max="6398" width="18" style="114" customWidth="1"/>
    <col min="6399" max="6399" width="20.5703125" style="114" customWidth="1"/>
    <col min="6400" max="6400" width="39.7109375" style="114" customWidth="1"/>
    <col min="6401" max="6401" width="16.42578125" style="114" customWidth="1"/>
    <col min="6402" max="6402" width="15.140625" style="114" customWidth="1"/>
    <col min="6403" max="6403" width="16.28515625" style="114" customWidth="1"/>
    <col min="6404" max="6404" width="9.140625" style="114"/>
    <col min="6405" max="6405" width="12.28515625" style="114" customWidth="1"/>
    <col min="6406" max="6408" width="9.140625" style="114"/>
    <col min="6409" max="6409" width="12" style="114" bestFit="1" customWidth="1"/>
    <col min="6410" max="6650" width="9.140625" style="114"/>
    <col min="6651" max="6651" width="7.7109375" style="114" customWidth="1"/>
    <col min="6652" max="6652" width="69.42578125" style="114" customWidth="1"/>
    <col min="6653" max="6653" width="15.28515625" style="114" customWidth="1"/>
    <col min="6654" max="6654" width="18" style="114" customWidth="1"/>
    <col min="6655" max="6655" width="20.5703125" style="114" customWidth="1"/>
    <col min="6656" max="6656" width="39.7109375" style="114" customWidth="1"/>
    <col min="6657" max="6657" width="16.42578125" style="114" customWidth="1"/>
    <col min="6658" max="6658" width="15.140625" style="114" customWidth="1"/>
    <col min="6659" max="6659" width="16.28515625" style="114" customWidth="1"/>
    <col min="6660" max="6660" width="9.140625" style="114"/>
    <col min="6661" max="6661" width="12.28515625" style="114" customWidth="1"/>
    <col min="6662" max="6664" width="9.140625" style="114"/>
    <col min="6665" max="6665" width="12" style="114" bestFit="1" customWidth="1"/>
    <col min="6666" max="6906" width="9.140625" style="114"/>
    <col min="6907" max="6907" width="7.7109375" style="114" customWidth="1"/>
    <col min="6908" max="6908" width="69.42578125" style="114" customWidth="1"/>
    <col min="6909" max="6909" width="15.28515625" style="114" customWidth="1"/>
    <col min="6910" max="6910" width="18" style="114" customWidth="1"/>
    <col min="6911" max="6911" width="20.5703125" style="114" customWidth="1"/>
    <col min="6912" max="6912" width="39.7109375" style="114" customWidth="1"/>
    <col min="6913" max="6913" width="16.42578125" style="114" customWidth="1"/>
    <col min="6914" max="6914" width="15.140625" style="114" customWidth="1"/>
    <col min="6915" max="6915" width="16.28515625" style="114" customWidth="1"/>
    <col min="6916" max="6916" width="9.140625" style="114"/>
    <col min="6917" max="6917" width="12.28515625" style="114" customWidth="1"/>
    <col min="6918" max="6920" width="9.140625" style="114"/>
    <col min="6921" max="6921" width="12" style="114" bestFit="1" customWidth="1"/>
    <col min="6922" max="7162" width="9.140625" style="114"/>
    <col min="7163" max="7163" width="7.7109375" style="114" customWidth="1"/>
    <col min="7164" max="7164" width="69.42578125" style="114" customWidth="1"/>
    <col min="7165" max="7165" width="15.28515625" style="114" customWidth="1"/>
    <col min="7166" max="7166" width="18" style="114" customWidth="1"/>
    <col min="7167" max="7167" width="20.5703125" style="114" customWidth="1"/>
    <col min="7168" max="7168" width="39.7109375" style="114" customWidth="1"/>
    <col min="7169" max="7169" width="16.42578125" style="114" customWidth="1"/>
    <col min="7170" max="7170" width="15.140625" style="114" customWidth="1"/>
    <col min="7171" max="7171" width="16.28515625" style="114" customWidth="1"/>
    <col min="7172" max="7172" width="9.140625" style="114"/>
    <col min="7173" max="7173" width="12.28515625" style="114" customWidth="1"/>
    <col min="7174" max="7176" width="9.140625" style="114"/>
    <col min="7177" max="7177" width="12" style="114" bestFit="1" customWidth="1"/>
    <col min="7178" max="7418" width="9.140625" style="114"/>
    <col min="7419" max="7419" width="7.7109375" style="114" customWidth="1"/>
    <col min="7420" max="7420" width="69.42578125" style="114" customWidth="1"/>
    <col min="7421" max="7421" width="15.28515625" style="114" customWidth="1"/>
    <col min="7422" max="7422" width="18" style="114" customWidth="1"/>
    <col min="7423" max="7423" width="20.5703125" style="114" customWidth="1"/>
    <col min="7424" max="7424" width="39.7109375" style="114" customWidth="1"/>
    <col min="7425" max="7425" width="16.42578125" style="114" customWidth="1"/>
    <col min="7426" max="7426" width="15.140625" style="114" customWidth="1"/>
    <col min="7427" max="7427" width="16.28515625" style="114" customWidth="1"/>
    <col min="7428" max="7428" width="9.140625" style="114"/>
    <col min="7429" max="7429" width="12.28515625" style="114" customWidth="1"/>
    <col min="7430" max="7432" width="9.140625" style="114"/>
    <col min="7433" max="7433" width="12" style="114" bestFit="1" customWidth="1"/>
    <col min="7434" max="7674" width="9.140625" style="114"/>
    <col min="7675" max="7675" width="7.7109375" style="114" customWidth="1"/>
    <col min="7676" max="7676" width="69.42578125" style="114" customWidth="1"/>
    <col min="7677" max="7677" width="15.28515625" style="114" customWidth="1"/>
    <col min="7678" max="7678" width="18" style="114" customWidth="1"/>
    <col min="7679" max="7679" width="20.5703125" style="114" customWidth="1"/>
    <col min="7680" max="7680" width="39.7109375" style="114" customWidth="1"/>
    <col min="7681" max="7681" width="16.42578125" style="114" customWidth="1"/>
    <col min="7682" max="7682" width="15.140625" style="114" customWidth="1"/>
    <col min="7683" max="7683" width="16.28515625" style="114" customWidth="1"/>
    <col min="7684" max="7684" width="9.140625" style="114"/>
    <col min="7685" max="7685" width="12.28515625" style="114" customWidth="1"/>
    <col min="7686" max="7688" width="9.140625" style="114"/>
    <col min="7689" max="7689" width="12" style="114" bestFit="1" customWidth="1"/>
    <col min="7690" max="7930" width="9.140625" style="114"/>
    <col min="7931" max="7931" width="7.7109375" style="114" customWidth="1"/>
    <col min="7932" max="7932" width="69.42578125" style="114" customWidth="1"/>
    <col min="7933" max="7933" width="15.28515625" style="114" customWidth="1"/>
    <col min="7934" max="7934" width="18" style="114" customWidth="1"/>
    <col min="7935" max="7935" width="20.5703125" style="114" customWidth="1"/>
    <col min="7936" max="7936" width="39.7109375" style="114" customWidth="1"/>
    <col min="7937" max="7937" width="16.42578125" style="114" customWidth="1"/>
    <col min="7938" max="7938" width="15.140625" style="114" customWidth="1"/>
    <col min="7939" max="7939" width="16.28515625" style="114" customWidth="1"/>
    <col min="7940" max="7940" width="9.140625" style="114"/>
    <col min="7941" max="7941" width="12.28515625" style="114" customWidth="1"/>
    <col min="7942" max="7944" width="9.140625" style="114"/>
    <col min="7945" max="7945" width="12" style="114" bestFit="1" customWidth="1"/>
    <col min="7946" max="8186" width="9.140625" style="114"/>
    <col min="8187" max="8187" width="7.7109375" style="114" customWidth="1"/>
    <col min="8188" max="8188" width="69.42578125" style="114" customWidth="1"/>
    <col min="8189" max="8189" width="15.28515625" style="114" customWidth="1"/>
    <col min="8190" max="8190" width="18" style="114" customWidth="1"/>
    <col min="8191" max="8191" width="20.5703125" style="114" customWidth="1"/>
    <col min="8192" max="8192" width="39.7109375" style="114" customWidth="1"/>
    <col min="8193" max="8193" width="16.42578125" style="114" customWidth="1"/>
    <col min="8194" max="8194" width="15.140625" style="114" customWidth="1"/>
    <col min="8195" max="8195" width="16.28515625" style="114" customWidth="1"/>
    <col min="8196" max="8196" width="9.140625" style="114"/>
    <col min="8197" max="8197" width="12.28515625" style="114" customWidth="1"/>
    <col min="8198" max="8200" width="9.140625" style="114"/>
    <col min="8201" max="8201" width="12" style="114" bestFit="1" customWidth="1"/>
    <col min="8202" max="8442" width="9.140625" style="114"/>
    <col min="8443" max="8443" width="7.7109375" style="114" customWidth="1"/>
    <col min="8444" max="8444" width="69.42578125" style="114" customWidth="1"/>
    <col min="8445" max="8445" width="15.28515625" style="114" customWidth="1"/>
    <col min="8446" max="8446" width="18" style="114" customWidth="1"/>
    <col min="8447" max="8447" width="20.5703125" style="114" customWidth="1"/>
    <col min="8448" max="8448" width="39.7109375" style="114" customWidth="1"/>
    <col min="8449" max="8449" width="16.42578125" style="114" customWidth="1"/>
    <col min="8450" max="8450" width="15.140625" style="114" customWidth="1"/>
    <col min="8451" max="8451" width="16.28515625" style="114" customWidth="1"/>
    <col min="8452" max="8452" width="9.140625" style="114"/>
    <col min="8453" max="8453" width="12.28515625" style="114" customWidth="1"/>
    <col min="8454" max="8456" width="9.140625" style="114"/>
    <col min="8457" max="8457" width="12" style="114" bestFit="1" customWidth="1"/>
    <col min="8458" max="8698" width="9.140625" style="114"/>
    <col min="8699" max="8699" width="7.7109375" style="114" customWidth="1"/>
    <col min="8700" max="8700" width="69.42578125" style="114" customWidth="1"/>
    <col min="8701" max="8701" width="15.28515625" style="114" customWidth="1"/>
    <col min="8702" max="8702" width="18" style="114" customWidth="1"/>
    <col min="8703" max="8703" width="20.5703125" style="114" customWidth="1"/>
    <col min="8704" max="8704" width="39.7109375" style="114" customWidth="1"/>
    <col min="8705" max="8705" width="16.42578125" style="114" customWidth="1"/>
    <col min="8706" max="8706" width="15.140625" style="114" customWidth="1"/>
    <col min="8707" max="8707" width="16.28515625" style="114" customWidth="1"/>
    <col min="8708" max="8708" width="9.140625" style="114"/>
    <col min="8709" max="8709" width="12.28515625" style="114" customWidth="1"/>
    <col min="8710" max="8712" width="9.140625" style="114"/>
    <col min="8713" max="8713" width="12" style="114" bestFit="1" customWidth="1"/>
    <col min="8714" max="8954" width="9.140625" style="114"/>
    <col min="8955" max="8955" width="7.7109375" style="114" customWidth="1"/>
    <col min="8956" max="8956" width="69.42578125" style="114" customWidth="1"/>
    <col min="8957" max="8957" width="15.28515625" style="114" customWidth="1"/>
    <col min="8958" max="8958" width="18" style="114" customWidth="1"/>
    <col min="8959" max="8959" width="20.5703125" style="114" customWidth="1"/>
    <col min="8960" max="8960" width="39.7109375" style="114" customWidth="1"/>
    <col min="8961" max="8961" width="16.42578125" style="114" customWidth="1"/>
    <col min="8962" max="8962" width="15.140625" style="114" customWidth="1"/>
    <col min="8963" max="8963" width="16.28515625" style="114" customWidth="1"/>
    <col min="8964" max="8964" width="9.140625" style="114"/>
    <col min="8965" max="8965" width="12.28515625" style="114" customWidth="1"/>
    <col min="8966" max="8968" width="9.140625" style="114"/>
    <col min="8969" max="8969" width="12" style="114" bestFit="1" customWidth="1"/>
    <col min="8970" max="9210" width="9.140625" style="114"/>
    <col min="9211" max="9211" width="7.7109375" style="114" customWidth="1"/>
    <col min="9212" max="9212" width="69.42578125" style="114" customWidth="1"/>
    <col min="9213" max="9213" width="15.28515625" style="114" customWidth="1"/>
    <col min="9214" max="9214" width="18" style="114" customWidth="1"/>
    <col min="9215" max="9215" width="20.5703125" style="114" customWidth="1"/>
    <col min="9216" max="9216" width="39.7109375" style="114" customWidth="1"/>
    <col min="9217" max="9217" width="16.42578125" style="114" customWidth="1"/>
    <col min="9218" max="9218" width="15.140625" style="114" customWidth="1"/>
    <col min="9219" max="9219" width="16.28515625" style="114" customWidth="1"/>
    <col min="9220" max="9220" width="9.140625" style="114"/>
    <col min="9221" max="9221" width="12.28515625" style="114" customWidth="1"/>
    <col min="9222" max="9224" width="9.140625" style="114"/>
    <col min="9225" max="9225" width="12" style="114" bestFit="1" customWidth="1"/>
    <col min="9226" max="9466" width="9.140625" style="114"/>
    <col min="9467" max="9467" width="7.7109375" style="114" customWidth="1"/>
    <col min="9468" max="9468" width="69.42578125" style="114" customWidth="1"/>
    <col min="9469" max="9469" width="15.28515625" style="114" customWidth="1"/>
    <col min="9470" max="9470" width="18" style="114" customWidth="1"/>
    <col min="9471" max="9471" width="20.5703125" style="114" customWidth="1"/>
    <col min="9472" max="9472" width="39.7109375" style="114" customWidth="1"/>
    <col min="9473" max="9473" width="16.42578125" style="114" customWidth="1"/>
    <col min="9474" max="9474" width="15.140625" style="114" customWidth="1"/>
    <col min="9475" max="9475" width="16.28515625" style="114" customWidth="1"/>
    <col min="9476" max="9476" width="9.140625" style="114"/>
    <col min="9477" max="9477" width="12.28515625" style="114" customWidth="1"/>
    <col min="9478" max="9480" width="9.140625" style="114"/>
    <col min="9481" max="9481" width="12" style="114" bestFit="1" customWidth="1"/>
    <col min="9482" max="9722" width="9.140625" style="114"/>
    <col min="9723" max="9723" width="7.7109375" style="114" customWidth="1"/>
    <col min="9724" max="9724" width="69.42578125" style="114" customWidth="1"/>
    <col min="9725" max="9725" width="15.28515625" style="114" customWidth="1"/>
    <col min="9726" max="9726" width="18" style="114" customWidth="1"/>
    <col min="9727" max="9727" width="20.5703125" style="114" customWidth="1"/>
    <col min="9728" max="9728" width="39.7109375" style="114" customWidth="1"/>
    <col min="9729" max="9729" width="16.42578125" style="114" customWidth="1"/>
    <col min="9730" max="9730" width="15.140625" style="114" customWidth="1"/>
    <col min="9731" max="9731" width="16.28515625" style="114" customWidth="1"/>
    <col min="9732" max="9732" width="9.140625" style="114"/>
    <col min="9733" max="9733" width="12.28515625" style="114" customWidth="1"/>
    <col min="9734" max="9736" width="9.140625" style="114"/>
    <col min="9737" max="9737" width="12" style="114" bestFit="1" customWidth="1"/>
    <col min="9738" max="9978" width="9.140625" style="114"/>
    <col min="9979" max="9979" width="7.7109375" style="114" customWidth="1"/>
    <col min="9980" max="9980" width="69.42578125" style="114" customWidth="1"/>
    <col min="9981" max="9981" width="15.28515625" style="114" customWidth="1"/>
    <col min="9982" max="9982" width="18" style="114" customWidth="1"/>
    <col min="9983" max="9983" width="20.5703125" style="114" customWidth="1"/>
    <col min="9984" max="9984" width="39.7109375" style="114" customWidth="1"/>
    <col min="9985" max="9985" width="16.42578125" style="114" customWidth="1"/>
    <col min="9986" max="9986" width="15.140625" style="114" customWidth="1"/>
    <col min="9987" max="9987" width="16.28515625" style="114" customWidth="1"/>
    <col min="9988" max="9988" width="9.140625" style="114"/>
    <col min="9989" max="9989" width="12.28515625" style="114" customWidth="1"/>
    <col min="9990" max="9992" width="9.140625" style="114"/>
    <col min="9993" max="9993" width="12" style="114" bestFit="1" customWidth="1"/>
    <col min="9994" max="10234" width="9.140625" style="114"/>
    <col min="10235" max="10235" width="7.7109375" style="114" customWidth="1"/>
    <col min="10236" max="10236" width="69.42578125" style="114" customWidth="1"/>
    <col min="10237" max="10237" width="15.28515625" style="114" customWidth="1"/>
    <col min="10238" max="10238" width="18" style="114" customWidth="1"/>
    <col min="10239" max="10239" width="20.5703125" style="114" customWidth="1"/>
    <col min="10240" max="10240" width="39.7109375" style="114" customWidth="1"/>
    <col min="10241" max="10241" width="16.42578125" style="114" customWidth="1"/>
    <col min="10242" max="10242" width="15.140625" style="114" customWidth="1"/>
    <col min="10243" max="10243" width="16.28515625" style="114" customWidth="1"/>
    <col min="10244" max="10244" width="9.140625" style="114"/>
    <col min="10245" max="10245" width="12.28515625" style="114" customWidth="1"/>
    <col min="10246" max="10248" width="9.140625" style="114"/>
    <col min="10249" max="10249" width="12" style="114" bestFit="1" customWidth="1"/>
    <col min="10250" max="10490" width="9.140625" style="114"/>
    <col min="10491" max="10491" width="7.7109375" style="114" customWidth="1"/>
    <col min="10492" max="10492" width="69.42578125" style="114" customWidth="1"/>
    <col min="10493" max="10493" width="15.28515625" style="114" customWidth="1"/>
    <col min="10494" max="10494" width="18" style="114" customWidth="1"/>
    <col min="10495" max="10495" width="20.5703125" style="114" customWidth="1"/>
    <col min="10496" max="10496" width="39.7109375" style="114" customWidth="1"/>
    <col min="10497" max="10497" width="16.42578125" style="114" customWidth="1"/>
    <col min="10498" max="10498" width="15.140625" style="114" customWidth="1"/>
    <col min="10499" max="10499" width="16.28515625" style="114" customWidth="1"/>
    <col min="10500" max="10500" width="9.140625" style="114"/>
    <col min="10501" max="10501" width="12.28515625" style="114" customWidth="1"/>
    <col min="10502" max="10504" width="9.140625" style="114"/>
    <col min="10505" max="10505" width="12" style="114" bestFit="1" customWidth="1"/>
    <col min="10506" max="10746" width="9.140625" style="114"/>
    <col min="10747" max="10747" width="7.7109375" style="114" customWidth="1"/>
    <col min="10748" max="10748" width="69.42578125" style="114" customWidth="1"/>
    <col min="10749" max="10749" width="15.28515625" style="114" customWidth="1"/>
    <col min="10750" max="10750" width="18" style="114" customWidth="1"/>
    <col min="10751" max="10751" width="20.5703125" style="114" customWidth="1"/>
    <col min="10752" max="10752" width="39.7109375" style="114" customWidth="1"/>
    <col min="10753" max="10753" width="16.42578125" style="114" customWidth="1"/>
    <col min="10754" max="10754" width="15.140625" style="114" customWidth="1"/>
    <col min="10755" max="10755" width="16.28515625" style="114" customWidth="1"/>
    <col min="10756" max="10756" width="9.140625" style="114"/>
    <col min="10757" max="10757" width="12.28515625" style="114" customWidth="1"/>
    <col min="10758" max="10760" width="9.140625" style="114"/>
    <col min="10761" max="10761" width="12" style="114" bestFit="1" customWidth="1"/>
    <col min="10762" max="11002" width="9.140625" style="114"/>
    <col min="11003" max="11003" width="7.7109375" style="114" customWidth="1"/>
    <col min="11004" max="11004" width="69.42578125" style="114" customWidth="1"/>
    <col min="11005" max="11005" width="15.28515625" style="114" customWidth="1"/>
    <col min="11006" max="11006" width="18" style="114" customWidth="1"/>
    <col min="11007" max="11007" width="20.5703125" style="114" customWidth="1"/>
    <col min="11008" max="11008" width="39.7109375" style="114" customWidth="1"/>
    <col min="11009" max="11009" width="16.42578125" style="114" customWidth="1"/>
    <col min="11010" max="11010" width="15.140625" style="114" customWidth="1"/>
    <col min="11011" max="11011" width="16.28515625" style="114" customWidth="1"/>
    <col min="11012" max="11012" width="9.140625" style="114"/>
    <col min="11013" max="11013" width="12.28515625" style="114" customWidth="1"/>
    <col min="11014" max="11016" width="9.140625" style="114"/>
    <col min="11017" max="11017" width="12" style="114" bestFit="1" customWidth="1"/>
    <col min="11018" max="11258" width="9.140625" style="114"/>
    <col min="11259" max="11259" width="7.7109375" style="114" customWidth="1"/>
    <col min="11260" max="11260" width="69.42578125" style="114" customWidth="1"/>
    <col min="11261" max="11261" width="15.28515625" style="114" customWidth="1"/>
    <col min="11262" max="11262" width="18" style="114" customWidth="1"/>
    <col min="11263" max="11263" width="20.5703125" style="114" customWidth="1"/>
    <col min="11264" max="11264" width="39.7109375" style="114" customWidth="1"/>
    <col min="11265" max="11265" width="16.42578125" style="114" customWidth="1"/>
    <col min="11266" max="11266" width="15.140625" style="114" customWidth="1"/>
    <col min="11267" max="11267" width="16.28515625" style="114" customWidth="1"/>
    <col min="11268" max="11268" width="9.140625" style="114"/>
    <col min="11269" max="11269" width="12.28515625" style="114" customWidth="1"/>
    <col min="11270" max="11272" width="9.140625" style="114"/>
    <col min="11273" max="11273" width="12" style="114" bestFit="1" customWidth="1"/>
    <col min="11274" max="11514" width="9.140625" style="114"/>
    <col min="11515" max="11515" width="7.7109375" style="114" customWidth="1"/>
    <col min="11516" max="11516" width="69.42578125" style="114" customWidth="1"/>
    <col min="11517" max="11517" width="15.28515625" style="114" customWidth="1"/>
    <col min="11518" max="11518" width="18" style="114" customWidth="1"/>
    <col min="11519" max="11519" width="20.5703125" style="114" customWidth="1"/>
    <col min="11520" max="11520" width="39.7109375" style="114" customWidth="1"/>
    <col min="11521" max="11521" width="16.42578125" style="114" customWidth="1"/>
    <col min="11522" max="11522" width="15.140625" style="114" customWidth="1"/>
    <col min="11523" max="11523" width="16.28515625" style="114" customWidth="1"/>
    <col min="11524" max="11524" width="9.140625" style="114"/>
    <col min="11525" max="11525" width="12.28515625" style="114" customWidth="1"/>
    <col min="11526" max="11528" width="9.140625" style="114"/>
    <col min="11529" max="11529" width="12" style="114" bestFit="1" customWidth="1"/>
    <col min="11530" max="11770" width="9.140625" style="114"/>
    <col min="11771" max="11771" width="7.7109375" style="114" customWidth="1"/>
    <col min="11772" max="11772" width="69.42578125" style="114" customWidth="1"/>
    <col min="11773" max="11773" width="15.28515625" style="114" customWidth="1"/>
    <col min="11774" max="11774" width="18" style="114" customWidth="1"/>
    <col min="11775" max="11775" width="20.5703125" style="114" customWidth="1"/>
    <col min="11776" max="11776" width="39.7109375" style="114" customWidth="1"/>
    <col min="11777" max="11777" width="16.42578125" style="114" customWidth="1"/>
    <col min="11778" max="11778" width="15.140625" style="114" customWidth="1"/>
    <col min="11779" max="11779" width="16.28515625" style="114" customWidth="1"/>
    <col min="11780" max="11780" width="9.140625" style="114"/>
    <col min="11781" max="11781" width="12.28515625" style="114" customWidth="1"/>
    <col min="11782" max="11784" width="9.140625" style="114"/>
    <col min="11785" max="11785" width="12" style="114" bestFit="1" customWidth="1"/>
    <col min="11786" max="12026" width="9.140625" style="114"/>
    <col min="12027" max="12027" width="7.7109375" style="114" customWidth="1"/>
    <col min="12028" max="12028" width="69.42578125" style="114" customWidth="1"/>
    <col min="12029" max="12029" width="15.28515625" style="114" customWidth="1"/>
    <col min="12030" max="12030" width="18" style="114" customWidth="1"/>
    <col min="12031" max="12031" width="20.5703125" style="114" customWidth="1"/>
    <col min="12032" max="12032" width="39.7109375" style="114" customWidth="1"/>
    <col min="12033" max="12033" width="16.42578125" style="114" customWidth="1"/>
    <col min="12034" max="12034" width="15.140625" style="114" customWidth="1"/>
    <col min="12035" max="12035" width="16.28515625" style="114" customWidth="1"/>
    <col min="12036" max="12036" width="9.140625" style="114"/>
    <col min="12037" max="12037" width="12.28515625" style="114" customWidth="1"/>
    <col min="12038" max="12040" width="9.140625" style="114"/>
    <col min="12041" max="12041" width="12" style="114" bestFit="1" customWidth="1"/>
    <col min="12042" max="12282" width="9.140625" style="114"/>
    <col min="12283" max="12283" width="7.7109375" style="114" customWidth="1"/>
    <col min="12284" max="12284" width="69.42578125" style="114" customWidth="1"/>
    <col min="12285" max="12285" width="15.28515625" style="114" customWidth="1"/>
    <col min="12286" max="12286" width="18" style="114" customWidth="1"/>
    <col min="12287" max="12287" width="20.5703125" style="114" customWidth="1"/>
    <col min="12288" max="12288" width="39.7109375" style="114" customWidth="1"/>
    <col min="12289" max="12289" width="16.42578125" style="114" customWidth="1"/>
    <col min="12290" max="12290" width="15.140625" style="114" customWidth="1"/>
    <col min="12291" max="12291" width="16.28515625" style="114" customWidth="1"/>
    <col min="12292" max="12292" width="9.140625" style="114"/>
    <col min="12293" max="12293" width="12.28515625" style="114" customWidth="1"/>
    <col min="12294" max="12296" width="9.140625" style="114"/>
    <col min="12297" max="12297" width="12" style="114" bestFit="1" customWidth="1"/>
    <col min="12298" max="12538" width="9.140625" style="114"/>
    <col min="12539" max="12539" width="7.7109375" style="114" customWidth="1"/>
    <col min="12540" max="12540" width="69.42578125" style="114" customWidth="1"/>
    <col min="12541" max="12541" width="15.28515625" style="114" customWidth="1"/>
    <col min="12542" max="12542" width="18" style="114" customWidth="1"/>
    <col min="12543" max="12543" width="20.5703125" style="114" customWidth="1"/>
    <col min="12544" max="12544" width="39.7109375" style="114" customWidth="1"/>
    <col min="12545" max="12545" width="16.42578125" style="114" customWidth="1"/>
    <col min="12546" max="12546" width="15.140625" style="114" customWidth="1"/>
    <col min="12547" max="12547" width="16.28515625" style="114" customWidth="1"/>
    <col min="12548" max="12548" width="9.140625" style="114"/>
    <col min="12549" max="12549" width="12.28515625" style="114" customWidth="1"/>
    <col min="12550" max="12552" width="9.140625" style="114"/>
    <col min="12553" max="12553" width="12" style="114" bestFit="1" customWidth="1"/>
    <col min="12554" max="12794" width="9.140625" style="114"/>
    <col min="12795" max="12795" width="7.7109375" style="114" customWidth="1"/>
    <col min="12796" max="12796" width="69.42578125" style="114" customWidth="1"/>
    <col min="12797" max="12797" width="15.28515625" style="114" customWidth="1"/>
    <col min="12798" max="12798" width="18" style="114" customWidth="1"/>
    <col min="12799" max="12799" width="20.5703125" style="114" customWidth="1"/>
    <col min="12800" max="12800" width="39.7109375" style="114" customWidth="1"/>
    <col min="12801" max="12801" width="16.42578125" style="114" customWidth="1"/>
    <col min="12802" max="12802" width="15.140625" style="114" customWidth="1"/>
    <col min="12803" max="12803" width="16.28515625" style="114" customWidth="1"/>
    <col min="12804" max="12804" width="9.140625" style="114"/>
    <col min="12805" max="12805" width="12.28515625" style="114" customWidth="1"/>
    <col min="12806" max="12808" width="9.140625" style="114"/>
    <col min="12809" max="12809" width="12" style="114" bestFit="1" customWidth="1"/>
    <col min="12810" max="13050" width="9.140625" style="114"/>
    <col min="13051" max="13051" width="7.7109375" style="114" customWidth="1"/>
    <col min="13052" max="13052" width="69.42578125" style="114" customWidth="1"/>
    <col min="13053" max="13053" width="15.28515625" style="114" customWidth="1"/>
    <col min="13054" max="13054" width="18" style="114" customWidth="1"/>
    <col min="13055" max="13055" width="20.5703125" style="114" customWidth="1"/>
    <col min="13056" max="13056" width="39.7109375" style="114" customWidth="1"/>
    <col min="13057" max="13057" width="16.42578125" style="114" customWidth="1"/>
    <col min="13058" max="13058" width="15.140625" style="114" customWidth="1"/>
    <col min="13059" max="13059" width="16.28515625" style="114" customWidth="1"/>
    <col min="13060" max="13060" width="9.140625" style="114"/>
    <col min="13061" max="13061" width="12.28515625" style="114" customWidth="1"/>
    <col min="13062" max="13064" width="9.140625" style="114"/>
    <col min="13065" max="13065" width="12" style="114" bestFit="1" customWidth="1"/>
    <col min="13066" max="13306" width="9.140625" style="114"/>
    <col min="13307" max="13307" width="7.7109375" style="114" customWidth="1"/>
    <col min="13308" max="13308" width="69.42578125" style="114" customWidth="1"/>
    <col min="13309" max="13309" width="15.28515625" style="114" customWidth="1"/>
    <col min="13310" max="13310" width="18" style="114" customWidth="1"/>
    <col min="13311" max="13311" width="20.5703125" style="114" customWidth="1"/>
    <col min="13312" max="13312" width="39.7109375" style="114" customWidth="1"/>
    <col min="13313" max="13313" width="16.42578125" style="114" customWidth="1"/>
    <col min="13314" max="13314" width="15.140625" style="114" customWidth="1"/>
    <col min="13315" max="13315" width="16.28515625" style="114" customWidth="1"/>
    <col min="13316" max="13316" width="9.140625" style="114"/>
    <col min="13317" max="13317" width="12.28515625" style="114" customWidth="1"/>
    <col min="13318" max="13320" width="9.140625" style="114"/>
    <col min="13321" max="13321" width="12" style="114" bestFit="1" customWidth="1"/>
    <col min="13322" max="13562" width="9.140625" style="114"/>
    <col min="13563" max="13563" width="7.7109375" style="114" customWidth="1"/>
    <col min="13564" max="13564" width="69.42578125" style="114" customWidth="1"/>
    <col min="13565" max="13565" width="15.28515625" style="114" customWidth="1"/>
    <col min="13566" max="13566" width="18" style="114" customWidth="1"/>
    <col min="13567" max="13567" width="20.5703125" style="114" customWidth="1"/>
    <col min="13568" max="13568" width="39.7109375" style="114" customWidth="1"/>
    <col min="13569" max="13569" width="16.42578125" style="114" customWidth="1"/>
    <col min="13570" max="13570" width="15.140625" style="114" customWidth="1"/>
    <col min="13571" max="13571" width="16.28515625" style="114" customWidth="1"/>
    <col min="13572" max="13572" width="9.140625" style="114"/>
    <col min="13573" max="13573" width="12.28515625" style="114" customWidth="1"/>
    <col min="13574" max="13576" width="9.140625" style="114"/>
    <col min="13577" max="13577" width="12" style="114" bestFit="1" customWidth="1"/>
    <col min="13578" max="13818" width="9.140625" style="114"/>
    <col min="13819" max="13819" width="7.7109375" style="114" customWidth="1"/>
    <col min="13820" max="13820" width="69.42578125" style="114" customWidth="1"/>
    <col min="13821" max="13821" width="15.28515625" style="114" customWidth="1"/>
    <col min="13822" max="13822" width="18" style="114" customWidth="1"/>
    <col min="13823" max="13823" width="20.5703125" style="114" customWidth="1"/>
    <col min="13824" max="13824" width="39.7109375" style="114" customWidth="1"/>
    <col min="13825" max="13825" width="16.42578125" style="114" customWidth="1"/>
    <col min="13826" max="13826" width="15.140625" style="114" customWidth="1"/>
    <col min="13827" max="13827" width="16.28515625" style="114" customWidth="1"/>
    <col min="13828" max="13828" width="9.140625" style="114"/>
    <col min="13829" max="13829" width="12.28515625" style="114" customWidth="1"/>
    <col min="13830" max="13832" width="9.140625" style="114"/>
    <col min="13833" max="13833" width="12" style="114" bestFit="1" customWidth="1"/>
    <col min="13834" max="14074" width="9.140625" style="114"/>
    <col min="14075" max="14075" width="7.7109375" style="114" customWidth="1"/>
    <col min="14076" max="14076" width="69.42578125" style="114" customWidth="1"/>
    <col min="14077" max="14077" width="15.28515625" style="114" customWidth="1"/>
    <col min="14078" max="14078" width="18" style="114" customWidth="1"/>
    <col min="14079" max="14079" width="20.5703125" style="114" customWidth="1"/>
    <col min="14080" max="14080" width="39.7109375" style="114" customWidth="1"/>
    <col min="14081" max="14081" width="16.42578125" style="114" customWidth="1"/>
    <col min="14082" max="14082" width="15.140625" style="114" customWidth="1"/>
    <col min="14083" max="14083" width="16.28515625" style="114" customWidth="1"/>
    <col min="14084" max="14084" width="9.140625" style="114"/>
    <col min="14085" max="14085" width="12.28515625" style="114" customWidth="1"/>
    <col min="14086" max="14088" width="9.140625" style="114"/>
    <col min="14089" max="14089" width="12" style="114" bestFit="1" customWidth="1"/>
    <col min="14090" max="14330" width="9.140625" style="114"/>
    <col min="14331" max="14331" width="7.7109375" style="114" customWidth="1"/>
    <col min="14332" max="14332" width="69.42578125" style="114" customWidth="1"/>
    <col min="14333" max="14333" width="15.28515625" style="114" customWidth="1"/>
    <col min="14334" max="14334" width="18" style="114" customWidth="1"/>
    <col min="14335" max="14335" width="20.5703125" style="114" customWidth="1"/>
    <col min="14336" max="14336" width="39.7109375" style="114" customWidth="1"/>
    <col min="14337" max="14337" width="16.42578125" style="114" customWidth="1"/>
    <col min="14338" max="14338" width="15.140625" style="114" customWidth="1"/>
    <col min="14339" max="14339" width="16.28515625" style="114" customWidth="1"/>
    <col min="14340" max="14340" width="9.140625" style="114"/>
    <col min="14341" max="14341" width="12.28515625" style="114" customWidth="1"/>
    <col min="14342" max="14344" width="9.140625" style="114"/>
    <col min="14345" max="14345" width="12" style="114" bestFit="1" customWidth="1"/>
    <col min="14346" max="14586" width="9.140625" style="114"/>
    <col min="14587" max="14587" width="7.7109375" style="114" customWidth="1"/>
    <col min="14588" max="14588" width="69.42578125" style="114" customWidth="1"/>
    <col min="14589" max="14589" width="15.28515625" style="114" customWidth="1"/>
    <col min="14590" max="14590" width="18" style="114" customWidth="1"/>
    <col min="14591" max="14591" width="20.5703125" style="114" customWidth="1"/>
    <col min="14592" max="14592" width="39.7109375" style="114" customWidth="1"/>
    <col min="14593" max="14593" width="16.42578125" style="114" customWidth="1"/>
    <col min="14594" max="14594" width="15.140625" style="114" customWidth="1"/>
    <col min="14595" max="14595" width="16.28515625" style="114" customWidth="1"/>
    <col min="14596" max="14596" width="9.140625" style="114"/>
    <col min="14597" max="14597" width="12.28515625" style="114" customWidth="1"/>
    <col min="14598" max="14600" width="9.140625" style="114"/>
    <col min="14601" max="14601" width="12" style="114" bestFit="1" customWidth="1"/>
    <col min="14602" max="14842" width="9.140625" style="114"/>
    <col min="14843" max="14843" width="7.7109375" style="114" customWidth="1"/>
    <col min="14844" max="14844" width="69.42578125" style="114" customWidth="1"/>
    <col min="14845" max="14845" width="15.28515625" style="114" customWidth="1"/>
    <col min="14846" max="14846" width="18" style="114" customWidth="1"/>
    <col min="14847" max="14847" width="20.5703125" style="114" customWidth="1"/>
    <col min="14848" max="14848" width="39.7109375" style="114" customWidth="1"/>
    <col min="14849" max="14849" width="16.42578125" style="114" customWidth="1"/>
    <col min="14850" max="14850" width="15.140625" style="114" customWidth="1"/>
    <col min="14851" max="14851" width="16.28515625" style="114" customWidth="1"/>
    <col min="14852" max="14852" width="9.140625" style="114"/>
    <col min="14853" max="14853" width="12.28515625" style="114" customWidth="1"/>
    <col min="14854" max="14856" width="9.140625" style="114"/>
    <col min="14857" max="14857" width="12" style="114" bestFit="1" customWidth="1"/>
    <col min="14858" max="15098" width="9.140625" style="114"/>
    <col min="15099" max="15099" width="7.7109375" style="114" customWidth="1"/>
    <col min="15100" max="15100" width="69.42578125" style="114" customWidth="1"/>
    <col min="15101" max="15101" width="15.28515625" style="114" customWidth="1"/>
    <col min="15102" max="15102" width="18" style="114" customWidth="1"/>
    <col min="15103" max="15103" width="20.5703125" style="114" customWidth="1"/>
    <col min="15104" max="15104" width="39.7109375" style="114" customWidth="1"/>
    <col min="15105" max="15105" width="16.42578125" style="114" customWidth="1"/>
    <col min="15106" max="15106" width="15.140625" style="114" customWidth="1"/>
    <col min="15107" max="15107" width="16.28515625" style="114" customWidth="1"/>
    <col min="15108" max="15108" width="9.140625" style="114"/>
    <col min="15109" max="15109" width="12.28515625" style="114" customWidth="1"/>
    <col min="15110" max="15112" width="9.140625" style="114"/>
    <col min="15113" max="15113" width="12" style="114" bestFit="1" customWidth="1"/>
    <col min="15114" max="15354" width="9.140625" style="114"/>
    <col min="15355" max="15355" width="7.7109375" style="114" customWidth="1"/>
    <col min="15356" max="15356" width="69.42578125" style="114" customWidth="1"/>
    <col min="15357" max="15357" width="15.28515625" style="114" customWidth="1"/>
    <col min="15358" max="15358" width="18" style="114" customWidth="1"/>
    <col min="15359" max="15359" width="20.5703125" style="114" customWidth="1"/>
    <col min="15360" max="15360" width="39.7109375" style="114" customWidth="1"/>
    <col min="15361" max="15361" width="16.42578125" style="114" customWidth="1"/>
    <col min="15362" max="15362" width="15.140625" style="114" customWidth="1"/>
    <col min="15363" max="15363" width="16.28515625" style="114" customWidth="1"/>
    <col min="15364" max="15364" width="9.140625" style="114"/>
    <col min="15365" max="15365" width="12.28515625" style="114" customWidth="1"/>
    <col min="15366" max="15368" width="9.140625" style="114"/>
    <col min="15369" max="15369" width="12" style="114" bestFit="1" customWidth="1"/>
    <col min="15370" max="15610" width="9.140625" style="114"/>
    <col min="15611" max="15611" width="7.7109375" style="114" customWidth="1"/>
    <col min="15612" max="15612" width="69.42578125" style="114" customWidth="1"/>
    <col min="15613" max="15613" width="15.28515625" style="114" customWidth="1"/>
    <col min="15614" max="15614" width="18" style="114" customWidth="1"/>
    <col min="15615" max="15615" width="20.5703125" style="114" customWidth="1"/>
    <col min="15616" max="15616" width="39.7109375" style="114" customWidth="1"/>
    <col min="15617" max="15617" width="16.42578125" style="114" customWidth="1"/>
    <col min="15618" max="15618" width="15.140625" style="114" customWidth="1"/>
    <col min="15619" max="15619" width="16.28515625" style="114" customWidth="1"/>
    <col min="15620" max="15620" width="9.140625" style="114"/>
    <col min="15621" max="15621" width="12.28515625" style="114" customWidth="1"/>
    <col min="15622" max="15624" width="9.140625" style="114"/>
    <col min="15625" max="15625" width="12" style="114" bestFit="1" customWidth="1"/>
    <col min="15626" max="15866" width="9.140625" style="114"/>
    <col min="15867" max="15867" width="7.7109375" style="114" customWidth="1"/>
    <col min="15868" max="15868" width="69.42578125" style="114" customWidth="1"/>
    <col min="15869" max="15869" width="15.28515625" style="114" customWidth="1"/>
    <col min="15870" max="15870" width="18" style="114" customWidth="1"/>
    <col min="15871" max="15871" width="20.5703125" style="114" customWidth="1"/>
    <col min="15872" max="15872" width="39.7109375" style="114" customWidth="1"/>
    <col min="15873" max="15873" width="16.42578125" style="114" customWidth="1"/>
    <col min="15874" max="15874" width="15.140625" style="114" customWidth="1"/>
    <col min="15875" max="15875" width="16.28515625" style="114" customWidth="1"/>
    <col min="15876" max="15876" width="9.140625" style="114"/>
    <col min="15877" max="15877" width="12.28515625" style="114" customWidth="1"/>
    <col min="15878" max="15880" width="9.140625" style="114"/>
    <col min="15881" max="15881" width="12" style="114" bestFit="1" customWidth="1"/>
    <col min="15882" max="16122" width="9.140625" style="114"/>
    <col min="16123" max="16123" width="7.7109375" style="114" customWidth="1"/>
    <col min="16124" max="16124" width="69.42578125" style="114" customWidth="1"/>
    <col min="16125" max="16125" width="15.28515625" style="114" customWidth="1"/>
    <col min="16126" max="16126" width="18" style="114" customWidth="1"/>
    <col min="16127" max="16127" width="20.5703125" style="114" customWidth="1"/>
    <col min="16128" max="16128" width="39.7109375" style="114" customWidth="1"/>
    <col min="16129" max="16129" width="16.42578125" style="114" customWidth="1"/>
    <col min="16130" max="16130" width="15.140625" style="114" customWidth="1"/>
    <col min="16131" max="16131" width="16.28515625" style="114" customWidth="1"/>
    <col min="16132" max="16132" width="9.140625" style="114"/>
    <col min="16133" max="16133" width="12.28515625" style="114" customWidth="1"/>
    <col min="16134" max="16136" width="9.140625" style="114"/>
    <col min="16137" max="16137" width="12" style="114" bestFit="1" customWidth="1"/>
    <col min="16138" max="16384" width="9.140625" style="114"/>
  </cols>
  <sheetData>
    <row r="1" spans="1:9" ht="18.75">
      <c r="A1" s="464"/>
      <c r="B1" s="464"/>
      <c r="C1" s="464"/>
      <c r="D1" s="464"/>
      <c r="E1" s="464"/>
      <c r="F1" s="72" t="s">
        <v>433</v>
      </c>
    </row>
    <row r="2" spans="1:9" ht="18.75">
      <c r="A2" s="464"/>
      <c r="B2" s="464"/>
      <c r="C2" s="464"/>
      <c r="D2" s="464"/>
      <c r="E2" s="464"/>
      <c r="F2" s="4"/>
    </row>
    <row r="3" spans="1:9" ht="18.75">
      <c r="A3" s="1462" t="s">
        <v>521</v>
      </c>
      <c r="B3" s="1505"/>
      <c r="C3" s="1505"/>
      <c r="D3" s="1505"/>
      <c r="E3" s="1505"/>
      <c r="F3" s="1505"/>
    </row>
    <row r="4" spans="1:9" s="13" customFormat="1" ht="27" customHeight="1">
      <c r="A4" s="12" t="s">
        <v>666</v>
      </c>
      <c r="B4" s="12"/>
      <c r="C4" s="12"/>
      <c r="D4" s="12"/>
      <c r="E4" s="12"/>
      <c r="F4" s="12"/>
    </row>
    <row r="5" spans="1:9" s="11" customFormat="1" ht="19.5" customHeight="1">
      <c r="A5" s="14" t="s">
        <v>345</v>
      </c>
      <c r="B5" s="15"/>
      <c r="C5" s="15"/>
      <c r="D5" s="15"/>
      <c r="E5" s="15"/>
      <c r="F5" s="15"/>
    </row>
    <row r="6" spans="1:9" s="1" customFormat="1" ht="37.5" customHeight="1">
      <c r="A6" s="1438" t="s">
        <v>484</v>
      </c>
      <c r="B6" s="1438"/>
      <c r="C6" s="1438"/>
      <c r="D6" s="1438"/>
      <c r="E6" s="16"/>
      <c r="F6" s="16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</row>
    <row r="8" spans="1:9" ht="18.75">
      <c r="A8" s="79"/>
      <c r="B8" s="464"/>
      <c r="C8" s="464"/>
      <c r="D8" s="464"/>
      <c r="E8" s="464"/>
      <c r="F8" s="464"/>
    </row>
    <row r="9" spans="1:9" s="350" customFormat="1" ht="56.25">
      <c r="A9" s="81" t="s">
        <v>282</v>
      </c>
      <c r="B9" s="81" t="s">
        <v>297</v>
      </c>
      <c r="C9" s="81" t="s">
        <v>346</v>
      </c>
      <c r="D9" s="473" t="s">
        <v>347</v>
      </c>
      <c r="E9" s="81" t="s">
        <v>348</v>
      </c>
      <c r="F9" s="81" t="s">
        <v>349</v>
      </c>
      <c r="I9" s="475"/>
    </row>
    <row r="10" spans="1:9" s="350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475"/>
    </row>
    <row r="11" spans="1:9" s="350" customFormat="1" ht="54" customHeight="1">
      <c r="A11" s="477">
        <v>1</v>
      </c>
      <c r="B11" s="478" t="s">
        <v>351</v>
      </c>
      <c r="C11" s="479">
        <v>1</v>
      </c>
      <c r="D11" s="479">
        <v>12</v>
      </c>
      <c r="E11" s="480">
        <f>F11/D11</f>
        <v>714.16666666666663</v>
      </c>
      <c r="F11" s="224">
        <v>8570</v>
      </c>
      <c r="I11" s="475"/>
    </row>
    <row r="12" spans="1:9" s="350" customFormat="1" ht="54" customHeight="1">
      <c r="A12" s="477">
        <v>2</v>
      </c>
      <c r="B12" s="478" t="s">
        <v>352</v>
      </c>
      <c r="C12" s="479">
        <v>1</v>
      </c>
      <c r="D12" s="479">
        <v>12</v>
      </c>
      <c r="E12" s="480">
        <f t="shared" ref="E12:E14" si="0">F12/D12</f>
        <v>13.333333333333334</v>
      </c>
      <c r="F12" s="224">
        <v>160</v>
      </c>
      <c r="H12" s="482"/>
      <c r="I12" s="475"/>
    </row>
    <row r="13" spans="1:9" s="350" customFormat="1" ht="39.75" customHeight="1">
      <c r="A13" s="477">
        <v>3</v>
      </c>
      <c r="B13" s="478" t="s">
        <v>353</v>
      </c>
      <c r="C13" s="479">
        <v>1</v>
      </c>
      <c r="D13" s="479">
        <v>12</v>
      </c>
      <c r="E13" s="480">
        <f t="shared" si="0"/>
        <v>6846.666666666667</v>
      </c>
      <c r="F13" s="224">
        <v>82160</v>
      </c>
      <c r="I13" s="475"/>
    </row>
    <row r="14" spans="1:9" s="350" customFormat="1" ht="39.75" customHeight="1">
      <c r="A14" s="477">
        <v>4</v>
      </c>
      <c r="B14" s="478" t="s">
        <v>531</v>
      </c>
      <c r="C14" s="479"/>
      <c r="D14" s="479">
        <v>12</v>
      </c>
      <c r="E14" s="480">
        <f t="shared" si="0"/>
        <v>0</v>
      </c>
      <c r="F14" s="224"/>
      <c r="I14" s="475"/>
    </row>
    <row r="15" spans="1:9" s="350" customFormat="1" ht="18.75">
      <c r="A15" s="484"/>
      <c r="B15" s="485" t="s">
        <v>295</v>
      </c>
      <c r="C15" s="486" t="s">
        <v>305</v>
      </c>
      <c r="D15" s="486" t="s">
        <v>305</v>
      </c>
      <c r="E15" s="486" t="s">
        <v>305</v>
      </c>
      <c r="F15" s="235">
        <f>SUM(F11:F14)</f>
        <v>90890</v>
      </c>
      <c r="I15" s="475"/>
    </row>
    <row r="16" spans="1:9" s="350" customFormat="1" ht="18.75">
      <c r="A16" s="1"/>
      <c r="B16" s="1"/>
      <c r="C16" s="1"/>
      <c r="D16" s="1"/>
      <c r="E16" s="1"/>
      <c r="F16" s="1"/>
      <c r="I16" s="475"/>
    </row>
    <row r="17" spans="1:9" s="350" customFormat="1" ht="18.75">
      <c r="A17" s="1"/>
      <c r="B17" s="1"/>
      <c r="C17" s="1"/>
      <c r="D17" s="1"/>
      <c r="E17" s="1"/>
      <c r="F17" s="1"/>
      <c r="I17" s="475"/>
    </row>
    <row r="18" spans="1:9" s="350" customFormat="1" ht="18.75">
      <c r="A18" s="1"/>
      <c r="B18" s="1"/>
      <c r="C18" s="1"/>
      <c r="D18" s="1"/>
      <c r="E18" s="1"/>
      <c r="F18" s="1"/>
      <c r="I18" s="475"/>
    </row>
    <row r="19" spans="1:9" s="35" customFormat="1" ht="23.25" customHeight="1">
      <c r="A19" s="34" t="s">
        <v>667</v>
      </c>
      <c r="D19" s="115"/>
      <c r="F19" s="115" t="s">
        <v>1135</v>
      </c>
    </row>
    <row r="20" spans="1:9" s="66" customFormat="1" ht="12.75">
      <c r="D20" s="67" t="s">
        <v>131</v>
      </c>
      <c r="F20" s="67" t="s">
        <v>132</v>
      </c>
    </row>
    <row r="21" spans="1:9" s="63" customFormat="1" ht="15.75"/>
    <row r="22" spans="1:9" s="35" customFormat="1" ht="23.25" customHeight="1">
      <c r="A22" s="34" t="s">
        <v>133</v>
      </c>
      <c r="D22" s="115"/>
      <c r="F22" s="115" t="s">
        <v>1136</v>
      </c>
    </row>
    <row r="23" spans="1:9" s="66" customFormat="1" ht="12.75">
      <c r="D23" s="67" t="s">
        <v>131</v>
      </c>
      <c r="F23" s="67" t="s">
        <v>132</v>
      </c>
    </row>
    <row r="24" spans="1:9" s="350" customFormat="1" ht="18.75">
      <c r="B24" s="286"/>
      <c r="C24" s="286"/>
      <c r="D24" s="286"/>
      <c r="E24" s="490"/>
      <c r="F24" s="490"/>
      <c r="I24" s="475"/>
    </row>
    <row r="25" spans="1:9" ht="18.75">
      <c r="B25" s="1"/>
      <c r="C25" s="1"/>
      <c r="D25" s="1"/>
      <c r="E25" s="1"/>
      <c r="F25" s="1"/>
    </row>
    <row r="31" spans="1:9">
      <c r="F31" s="491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Лист102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5"/>
  <cols>
    <col min="1" max="1" width="7.7109375" style="114" customWidth="1"/>
    <col min="2" max="2" width="69.42578125" style="114" customWidth="1"/>
    <col min="3" max="3" width="15.28515625" style="114" customWidth="1"/>
    <col min="4" max="4" width="18" style="114" customWidth="1"/>
    <col min="5" max="5" width="20.5703125" style="114" customWidth="1"/>
    <col min="6" max="6" width="39.7109375" style="114" customWidth="1"/>
    <col min="7" max="8" width="9.140625" style="114"/>
    <col min="9" max="9" width="12" style="467" bestFit="1" customWidth="1"/>
    <col min="10" max="250" width="9.140625" style="114"/>
    <col min="251" max="251" width="7.7109375" style="114" customWidth="1"/>
    <col min="252" max="252" width="69.42578125" style="114" customWidth="1"/>
    <col min="253" max="253" width="15.28515625" style="114" customWidth="1"/>
    <col min="254" max="254" width="18" style="114" customWidth="1"/>
    <col min="255" max="255" width="20.5703125" style="114" customWidth="1"/>
    <col min="256" max="256" width="39.7109375" style="114" customWidth="1"/>
    <col min="257" max="257" width="16.42578125" style="114" customWidth="1"/>
    <col min="258" max="258" width="15.140625" style="114" customWidth="1"/>
    <col min="259" max="259" width="16.28515625" style="114" customWidth="1"/>
    <col min="260" max="260" width="9.140625" style="114"/>
    <col min="261" max="261" width="12.28515625" style="114" customWidth="1"/>
    <col min="262" max="264" width="9.140625" style="114"/>
    <col min="265" max="265" width="12" style="114" bestFit="1" customWidth="1"/>
    <col min="266" max="506" width="9.140625" style="114"/>
    <col min="507" max="507" width="7.7109375" style="114" customWidth="1"/>
    <col min="508" max="508" width="69.42578125" style="114" customWidth="1"/>
    <col min="509" max="509" width="15.28515625" style="114" customWidth="1"/>
    <col min="510" max="510" width="18" style="114" customWidth="1"/>
    <col min="511" max="511" width="20.5703125" style="114" customWidth="1"/>
    <col min="512" max="512" width="39.7109375" style="114" customWidth="1"/>
    <col min="513" max="513" width="16.42578125" style="114" customWidth="1"/>
    <col min="514" max="514" width="15.140625" style="114" customWidth="1"/>
    <col min="515" max="515" width="16.28515625" style="114" customWidth="1"/>
    <col min="516" max="516" width="9.140625" style="114"/>
    <col min="517" max="517" width="12.28515625" style="114" customWidth="1"/>
    <col min="518" max="520" width="9.140625" style="114"/>
    <col min="521" max="521" width="12" style="114" bestFit="1" customWidth="1"/>
    <col min="522" max="762" width="9.140625" style="114"/>
    <col min="763" max="763" width="7.7109375" style="114" customWidth="1"/>
    <col min="764" max="764" width="69.42578125" style="114" customWidth="1"/>
    <col min="765" max="765" width="15.28515625" style="114" customWidth="1"/>
    <col min="766" max="766" width="18" style="114" customWidth="1"/>
    <col min="767" max="767" width="20.5703125" style="114" customWidth="1"/>
    <col min="768" max="768" width="39.7109375" style="114" customWidth="1"/>
    <col min="769" max="769" width="16.42578125" style="114" customWidth="1"/>
    <col min="770" max="770" width="15.140625" style="114" customWidth="1"/>
    <col min="771" max="771" width="16.28515625" style="114" customWidth="1"/>
    <col min="772" max="772" width="9.140625" style="114"/>
    <col min="773" max="773" width="12.28515625" style="114" customWidth="1"/>
    <col min="774" max="776" width="9.140625" style="114"/>
    <col min="777" max="777" width="12" style="114" bestFit="1" customWidth="1"/>
    <col min="778" max="1018" width="9.140625" style="114"/>
    <col min="1019" max="1019" width="7.7109375" style="114" customWidth="1"/>
    <col min="1020" max="1020" width="69.42578125" style="114" customWidth="1"/>
    <col min="1021" max="1021" width="15.28515625" style="114" customWidth="1"/>
    <col min="1022" max="1022" width="18" style="114" customWidth="1"/>
    <col min="1023" max="1023" width="20.5703125" style="114" customWidth="1"/>
    <col min="1024" max="1024" width="39.7109375" style="114" customWidth="1"/>
    <col min="1025" max="1025" width="16.42578125" style="114" customWidth="1"/>
    <col min="1026" max="1026" width="15.140625" style="114" customWidth="1"/>
    <col min="1027" max="1027" width="16.28515625" style="114" customWidth="1"/>
    <col min="1028" max="1028" width="9.140625" style="114"/>
    <col min="1029" max="1029" width="12.28515625" style="114" customWidth="1"/>
    <col min="1030" max="1032" width="9.140625" style="114"/>
    <col min="1033" max="1033" width="12" style="114" bestFit="1" customWidth="1"/>
    <col min="1034" max="1274" width="9.140625" style="114"/>
    <col min="1275" max="1275" width="7.7109375" style="114" customWidth="1"/>
    <col min="1276" max="1276" width="69.42578125" style="114" customWidth="1"/>
    <col min="1277" max="1277" width="15.28515625" style="114" customWidth="1"/>
    <col min="1278" max="1278" width="18" style="114" customWidth="1"/>
    <col min="1279" max="1279" width="20.5703125" style="114" customWidth="1"/>
    <col min="1280" max="1280" width="39.7109375" style="114" customWidth="1"/>
    <col min="1281" max="1281" width="16.42578125" style="114" customWidth="1"/>
    <col min="1282" max="1282" width="15.140625" style="114" customWidth="1"/>
    <col min="1283" max="1283" width="16.28515625" style="114" customWidth="1"/>
    <col min="1284" max="1284" width="9.140625" style="114"/>
    <col min="1285" max="1285" width="12.28515625" style="114" customWidth="1"/>
    <col min="1286" max="1288" width="9.140625" style="114"/>
    <col min="1289" max="1289" width="12" style="114" bestFit="1" customWidth="1"/>
    <col min="1290" max="1530" width="9.140625" style="114"/>
    <col min="1531" max="1531" width="7.7109375" style="114" customWidth="1"/>
    <col min="1532" max="1532" width="69.42578125" style="114" customWidth="1"/>
    <col min="1533" max="1533" width="15.28515625" style="114" customWidth="1"/>
    <col min="1534" max="1534" width="18" style="114" customWidth="1"/>
    <col min="1535" max="1535" width="20.5703125" style="114" customWidth="1"/>
    <col min="1536" max="1536" width="39.7109375" style="114" customWidth="1"/>
    <col min="1537" max="1537" width="16.42578125" style="114" customWidth="1"/>
    <col min="1538" max="1538" width="15.140625" style="114" customWidth="1"/>
    <col min="1539" max="1539" width="16.28515625" style="114" customWidth="1"/>
    <col min="1540" max="1540" width="9.140625" style="114"/>
    <col min="1541" max="1541" width="12.28515625" style="114" customWidth="1"/>
    <col min="1542" max="1544" width="9.140625" style="114"/>
    <col min="1545" max="1545" width="12" style="114" bestFit="1" customWidth="1"/>
    <col min="1546" max="1786" width="9.140625" style="114"/>
    <col min="1787" max="1787" width="7.7109375" style="114" customWidth="1"/>
    <col min="1788" max="1788" width="69.42578125" style="114" customWidth="1"/>
    <col min="1789" max="1789" width="15.28515625" style="114" customWidth="1"/>
    <col min="1790" max="1790" width="18" style="114" customWidth="1"/>
    <col min="1791" max="1791" width="20.5703125" style="114" customWidth="1"/>
    <col min="1792" max="1792" width="39.7109375" style="114" customWidth="1"/>
    <col min="1793" max="1793" width="16.42578125" style="114" customWidth="1"/>
    <col min="1794" max="1794" width="15.140625" style="114" customWidth="1"/>
    <col min="1795" max="1795" width="16.28515625" style="114" customWidth="1"/>
    <col min="1796" max="1796" width="9.140625" style="114"/>
    <col min="1797" max="1797" width="12.28515625" style="114" customWidth="1"/>
    <col min="1798" max="1800" width="9.140625" style="114"/>
    <col min="1801" max="1801" width="12" style="114" bestFit="1" customWidth="1"/>
    <col min="1802" max="2042" width="9.140625" style="114"/>
    <col min="2043" max="2043" width="7.7109375" style="114" customWidth="1"/>
    <col min="2044" max="2044" width="69.42578125" style="114" customWidth="1"/>
    <col min="2045" max="2045" width="15.28515625" style="114" customWidth="1"/>
    <col min="2046" max="2046" width="18" style="114" customWidth="1"/>
    <col min="2047" max="2047" width="20.5703125" style="114" customWidth="1"/>
    <col min="2048" max="2048" width="39.7109375" style="114" customWidth="1"/>
    <col min="2049" max="2049" width="16.42578125" style="114" customWidth="1"/>
    <col min="2050" max="2050" width="15.140625" style="114" customWidth="1"/>
    <col min="2051" max="2051" width="16.28515625" style="114" customWidth="1"/>
    <col min="2052" max="2052" width="9.140625" style="114"/>
    <col min="2053" max="2053" width="12.28515625" style="114" customWidth="1"/>
    <col min="2054" max="2056" width="9.140625" style="114"/>
    <col min="2057" max="2057" width="12" style="114" bestFit="1" customWidth="1"/>
    <col min="2058" max="2298" width="9.140625" style="114"/>
    <col min="2299" max="2299" width="7.7109375" style="114" customWidth="1"/>
    <col min="2300" max="2300" width="69.42578125" style="114" customWidth="1"/>
    <col min="2301" max="2301" width="15.28515625" style="114" customWidth="1"/>
    <col min="2302" max="2302" width="18" style="114" customWidth="1"/>
    <col min="2303" max="2303" width="20.5703125" style="114" customWidth="1"/>
    <col min="2304" max="2304" width="39.7109375" style="114" customWidth="1"/>
    <col min="2305" max="2305" width="16.42578125" style="114" customWidth="1"/>
    <col min="2306" max="2306" width="15.140625" style="114" customWidth="1"/>
    <col min="2307" max="2307" width="16.28515625" style="114" customWidth="1"/>
    <col min="2308" max="2308" width="9.140625" style="114"/>
    <col min="2309" max="2309" width="12.28515625" style="114" customWidth="1"/>
    <col min="2310" max="2312" width="9.140625" style="114"/>
    <col min="2313" max="2313" width="12" style="114" bestFit="1" customWidth="1"/>
    <col min="2314" max="2554" width="9.140625" style="114"/>
    <col min="2555" max="2555" width="7.7109375" style="114" customWidth="1"/>
    <col min="2556" max="2556" width="69.42578125" style="114" customWidth="1"/>
    <col min="2557" max="2557" width="15.28515625" style="114" customWidth="1"/>
    <col min="2558" max="2558" width="18" style="114" customWidth="1"/>
    <col min="2559" max="2559" width="20.5703125" style="114" customWidth="1"/>
    <col min="2560" max="2560" width="39.7109375" style="114" customWidth="1"/>
    <col min="2561" max="2561" width="16.42578125" style="114" customWidth="1"/>
    <col min="2562" max="2562" width="15.140625" style="114" customWidth="1"/>
    <col min="2563" max="2563" width="16.28515625" style="114" customWidth="1"/>
    <col min="2564" max="2564" width="9.140625" style="114"/>
    <col min="2565" max="2565" width="12.28515625" style="114" customWidth="1"/>
    <col min="2566" max="2568" width="9.140625" style="114"/>
    <col min="2569" max="2569" width="12" style="114" bestFit="1" customWidth="1"/>
    <col min="2570" max="2810" width="9.140625" style="114"/>
    <col min="2811" max="2811" width="7.7109375" style="114" customWidth="1"/>
    <col min="2812" max="2812" width="69.42578125" style="114" customWidth="1"/>
    <col min="2813" max="2813" width="15.28515625" style="114" customWidth="1"/>
    <col min="2814" max="2814" width="18" style="114" customWidth="1"/>
    <col min="2815" max="2815" width="20.5703125" style="114" customWidth="1"/>
    <col min="2816" max="2816" width="39.7109375" style="114" customWidth="1"/>
    <col min="2817" max="2817" width="16.42578125" style="114" customWidth="1"/>
    <col min="2818" max="2818" width="15.140625" style="114" customWidth="1"/>
    <col min="2819" max="2819" width="16.28515625" style="114" customWidth="1"/>
    <col min="2820" max="2820" width="9.140625" style="114"/>
    <col min="2821" max="2821" width="12.28515625" style="114" customWidth="1"/>
    <col min="2822" max="2824" width="9.140625" style="114"/>
    <col min="2825" max="2825" width="12" style="114" bestFit="1" customWidth="1"/>
    <col min="2826" max="3066" width="9.140625" style="114"/>
    <col min="3067" max="3067" width="7.7109375" style="114" customWidth="1"/>
    <col min="3068" max="3068" width="69.42578125" style="114" customWidth="1"/>
    <col min="3069" max="3069" width="15.28515625" style="114" customWidth="1"/>
    <col min="3070" max="3070" width="18" style="114" customWidth="1"/>
    <col min="3071" max="3071" width="20.5703125" style="114" customWidth="1"/>
    <col min="3072" max="3072" width="39.7109375" style="114" customWidth="1"/>
    <col min="3073" max="3073" width="16.42578125" style="114" customWidth="1"/>
    <col min="3074" max="3074" width="15.140625" style="114" customWidth="1"/>
    <col min="3075" max="3075" width="16.28515625" style="114" customWidth="1"/>
    <col min="3076" max="3076" width="9.140625" style="114"/>
    <col min="3077" max="3077" width="12.28515625" style="114" customWidth="1"/>
    <col min="3078" max="3080" width="9.140625" style="114"/>
    <col min="3081" max="3081" width="12" style="114" bestFit="1" customWidth="1"/>
    <col min="3082" max="3322" width="9.140625" style="114"/>
    <col min="3323" max="3323" width="7.7109375" style="114" customWidth="1"/>
    <col min="3324" max="3324" width="69.42578125" style="114" customWidth="1"/>
    <col min="3325" max="3325" width="15.28515625" style="114" customWidth="1"/>
    <col min="3326" max="3326" width="18" style="114" customWidth="1"/>
    <col min="3327" max="3327" width="20.5703125" style="114" customWidth="1"/>
    <col min="3328" max="3328" width="39.7109375" style="114" customWidth="1"/>
    <col min="3329" max="3329" width="16.42578125" style="114" customWidth="1"/>
    <col min="3330" max="3330" width="15.140625" style="114" customWidth="1"/>
    <col min="3331" max="3331" width="16.28515625" style="114" customWidth="1"/>
    <col min="3332" max="3332" width="9.140625" style="114"/>
    <col min="3333" max="3333" width="12.28515625" style="114" customWidth="1"/>
    <col min="3334" max="3336" width="9.140625" style="114"/>
    <col min="3337" max="3337" width="12" style="114" bestFit="1" customWidth="1"/>
    <col min="3338" max="3578" width="9.140625" style="114"/>
    <col min="3579" max="3579" width="7.7109375" style="114" customWidth="1"/>
    <col min="3580" max="3580" width="69.42578125" style="114" customWidth="1"/>
    <col min="3581" max="3581" width="15.28515625" style="114" customWidth="1"/>
    <col min="3582" max="3582" width="18" style="114" customWidth="1"/>
    <col min="3583" max="3583" width="20.5703125" style="114" customWidth="1"/>
    <col min="3584" max="3584" width="39.7109375" style="114" customWidth="1"/>
    <col min="3585" max="3585" width="16.42578125" style="114" customWidth="1"/>
    <col min="3586" max="3586" width="15.140625" style="114" customWidth="1"/>
    <col min="3587" max="3587" width="16.28515625" style="114" customWidth="1"/>
    <col min="3588" max="3588" width="9.140625" style="114"/>
    <col min="3589" max="3589" width="12.28515625" style="114" customWidth="1"/>
    <col min="3590" max="3592" width="9.140625" style="114"/>
    <col min="3593" max="3593" width="12" style="114" bestFit="1" customWidth="1"/>
    <col min="3594" max="3834" width="9.140625" style="114"/>
    <col min="3835" max="3835" width="7.7109375" style="114" customWidth="1"/>
    <col min="3836" max="3836" width="69.42578125" style="114" customWidth="1"/>
    <col min="3837" max="3837" width="15.28515625" style="114" customWidth="1"/>
    <col min="3838" max="3838" width="18" style="114" customWidth="1"/>
    <col min="3839" max="3839" width="20.5703125" style="114" customWidth="1"/>
    <col min="3840" max="3840" width="39.7109375" style="114" customWidth="1"/>
    <col min="3841" max="3841" width="16.42578125" style="114" customWidth="1"/>
    <col min="3842" max="3842" width="15.140625" style="114" customWidth="1"/>
    <col min="3843" max="3843" width="16.28515625" style="114" customWidth="1"/>
    <col min="3844" max="3844" width="9.140625" style="114"/>
    <col min="3845" max="3845" width="12.28515625" style="114" customWidth="1"/>
    <col min="3846" max="3848" width="9.140625" style="114"/>
    <col min="3849" max="3849" width="12" style="114" bestFit="1" customWidth="1"/>
    <col min="3850" max="4090" width="9.140625" style="114"/>
    <col min="4091" max="4091" width="7.7109375" style="114" customWidth="1"/>
    <col min="4092" max="4092" width="69.42578125" style="114" customWidth="1"/>
    <col min="4093" max="4093" width="15.28515625" style="114" customWidth="1"/>
    <col min="4094" max="4094" width="18" style="114" customWidth="1"/>
    <col min="4095" max="4095" width="20.5703125" style="114" customWidth="1"/>
    <col min="4096" max="4096" width="39.7109375" style="114" customWidth="1"/>
    <col min="4097" max="4097" width="16.42578125" style="114" customWidth="1"/>
    <col min="4098" max="4098" width="15.140625" style="114" customWidth="1"/>
    <col min="4099" max="4099" width="16.28515625" style="114" customWidth="1"/>
    <col min="4100" max="4100" width="9.140625" style="114"/>
    <col min="4101" max="4101" width="12.28515625" style="114" customWidth="1"/>
    <col min="4102" max="4104" width="9.140625" style="114"/>
    <col min="4105" max="4105" width="12" style="114" bestFit="1" customWidth="1"/>
    <col min="4106" max="4346" width="9.140625" style="114"/>
    <col min="4347" max="4347" width="7.7109375" style="114" customWidth="1"/>
    <col min="4348" max="4348" width="69.42578125" style="114" customWidth="1"/>
    <col min="4349" max="4349" width="15.28515625" style="114" customWidth="1"/>
    <col min="4350" max="4350" width="18" style="114" customWidth="1"/>
    <col min="4351" max="4351" width="20.5703125" style="114" customWidth="1"/>
    <col min="4352" max="4352" width="39.7109375" style="114" customWidth="1"/>
    <col min="4353" max="4353" width="16.42578125" style="114" customWidth="1"/>
    <col min="4354" max="4354" width="15.140625" style="114" customWidth="1"/>
    <col min="4355" max="4355" width="16.28515625" style="114" customWidth="1"/>
    <col min="4356" max="4356" width="9.140625" style="114"/>
    <col min="4357" max="4357" width="12.28515625" style="114" customWidth="1"/>
    <col min="4358" max="4360" width="9.140625" style="114"/>
    <col min="4361" max="4361" width="12" style="114" bestFit="1" customWidth="1"/>
    <col min="4362" max="4602" width="9.140625" style="114"/>
    <col min="4603" max="4603" width="7.7109375" style="114" customWidth="1"/>
    <col min="4604" max="4604" width="69.42578125" style="114" customWidth="1"/>
    <col min="4605" max="4605" width="15.28515625" style="114" customWidth="1"/>
    <col min="4606" max="4606" width="18" style="114" customWidth="1"/>
    <col min="4607" max="4607" width="20.5703125" style="114" customWidth="1"/>
    <col min="4608" max="4608" width="39.7109375" style="114" customWidth="1"/>
    <col min="4609" max="4609" width="16.42578125" style="114" customWidth="1"/>
    <col min="4610" max="4610" width="15.140625" style="114" customWidth="1"/>
    <col min="4611" max="4611" width="16.28515625" style="114" customWidth="1"/>
    <col min="4612" max="4612" width="9.140625" style="114"/>
    <col min="4613" max="4613" width="12.28515625" style="114" customWidth="1"/>
    <col min="4614" max="4616" width="9.140625" style="114"/>
    <col min="4617" max="4617" width="12" style="114" bestFit="1" customWidth="1"/>
    <col min="4618" max="4858" width="9.140625" style="114"/>
    <col min="4859" max="4859" width="7.7109375" style="114" customWidth="1"/>
    <col min="4860" max="4860" width="69.42578125" style="114" customWidth="1"/>
    <col min="4861" max="4861" width="15.28515625" style="114" customWidth="1"/>
    <col min="4862" max="4862" width="18" style="114" customWidth="1"/>
    <col min="4863" max="4863" width="20.5703125" style="114" customWidth="1"/>
    <col min="4864" max="4864" width="39.7109375" style="114" customWidth="1"/>
    <col min="4865" max="4865" width="16.42578125" style="114" customWidth="1"/>
    <col min="4866" max="4866" width="15.140625" style="114" customWidth="1"/>
    <col min="4867" max="4867" width="16.28515625" style="114" customWidth="1"/>
    <col min="4868" max="4868" width="9.140625" style="114"/>
    <col min="4869" max="4869" width="12.28515625" style="114" customWidth="1"/>
    <col min="4870" max="4872" width="9.140625" style="114"/>
    <col min="4873" max="4873" width="12" style="114" bestFit="1" customWidth="1"/>
    <col min="4874" max="5114" width="9.140625" style="114"/>
    <col min="5115" max="5115" width="7.7109375" style="114" customWidth="1"/>
    <col min="5116" max="5116" width="69.42578125" style="114" customWidth="1"/>
    <col min="5117" max="5117" width="15.28515625" style="114" customWidth="1"/>
    <col min="5118" max="5118" width="18" style="114" customWidth="1"/>
    <col min="5119" max="5119" width="20.5703125" style="114" customWidth="1"/>
    <col min="5120" max="5120" width="39.7109375" style="114" customWidth="1"/>
    <col min="5121" max="5121" width="16.42578125" style="114" customWidth="1"/>
    <col min="5122" max="5122" width="15.140625" style="114" customWidth="1"/>
    <col min="5123" max="5123" width="16.28515625" style="114" customWidth="1"/>
    <col min="5124" max="5124" width="9.140625" style="114"/>
    <col min="5125" max="5125" width="12.28515625" style="114" customWidth="1"/>
    <col min="5126" max="5128" width="9.140625" style="114"/>
    <col min="5129" max="5129" width="12" style="114" bestFit="1" customWidth="1"/>
    <col min="5130" max="5370" width="9.140625" style="114"/>
    <col min="5371" max="5371" width="7.7109375" style="114" customWidth="1"/>
    <col min="5372" max="5372" width="69.42578125" style="114" customWidth="1"/>
    <col min="5373" max="5373" width="15.28515625" style="114" customWidth="1"/>
    <col min="5374" max="5374" width="18" style="114" customWidth="1"/>
    <col min="5375" max="5375" width="20.5703125" style="114" customWidth="1"/>
    <col min="5376" max="5376" width="39.7109375" style="114" customWidth="1"/>
    <col min="5377" max="5377" width="16.42578125" style="114" customWidth="1"/>
    <col min="5378" max="5378" width="15.140625" style="114" customWidth="1"/>
    <col min="5379" max="5379" width="16.28515625" style="114" customWidth="1"/>
    <col min="5380" max="5380" width="9.140625" style="114"/>
    <col min="5381" max="5381" width="12.28515625" style="114" customWidth="1"/>
    <col min="5382" max="5384" width="9.140625" style="114"/>
    <col min="5385" max="5385" width="12" style="114" bestFit="1" customWidth="1"/>
    <col min="5386" max="5626" width="9.140625" style="114"/>
    <col min="5627" max="5627" width="7.7109375" style="114" customWidth="1"/>
    <col min="5628" max="5628" width="69.42578125" style="114" customWidth="1"/>
    <col min="5629" max="5629" width="15.28515625" style="114" customWidth="1"/>
    <col min="5630" max="5630" width="18" style="114" customWidth="1"/>
    <col min="5631" max="5631" width="20.5703125" style="114" customWidth="1"/>
    <col min="5632" max="5632" width="39.7109375" style="114" customWidth="1"/>
    <col min="5633" max="5633" width="16.42578125" style="114" customWidth="1"/>
    <col min="5634" max="5634" width="15.140625" style="114" customWidth="1"/>
    <col min="5635" max="5635" width="16.28515625" style="114" customWidth="1"/>
    <col min="5636" max="5636" width="9.140625" style="114"/>
    <col min="5637" max="5637" width="12.28515625" style="114" customWidth="1"/>
    <col min="5638" max="5640" width="9.140625" style="114"/>
    <col min="5641" max="5641" width="12" style="114" bestFit="1" customWidth="1"/>
    <col min="5642" max="5882" width="9.140625" style="114"/>
    <col min="5883" max="5883" width="7.7109375" style="114" customWidth="1"/>
    <col min="5884" max="5884" width="69.42578125" style="114" customWidth="1"/>
    <col min="5885" max="5885" width="15.28515625" style="114" customWidth="1"/>
    <col min="5886" max="5886" width="18" style="114" customWidth="1"/>
    <col min="5887" max="5887" width="20.5703125" style="114" customWidth="1"/>
    <col min="5888" max="5888" width="39.7109375" style="114" customWidth="1"/>
    <col min="5889" max="5889" width="16.42578125" style="114" customWidth="1"/>
    <col min="5890" max="5890" width="15.140625" style="114" customWidth="1"/>
    <col min="5891" max="5891" width="16.28515625" style="114" customWidth="1"/>
    <col min="5892" max="5892" width="9.140625" style="114"/>
    <col min="5893" max="5893" width="12.28515625" style="114" customWidth="1"/>
    <col min="5894" max="5896" width="9.140625" style="114"/>
    <col min="5897" max="5897" width="12" style="114" bestFit="1" customWidth="1"/>
    <col min="5898" max="6138" width="9.140625" style="114"/>
    <col min="6139" max="6139" width="7.7109375" style="114" customWidth="1"/>
    <col min="6140" max="6140" width="69.42578125" style="114" customWidth="1"/>
    <col min="6141" max="6141" width="15.28515625" style="114" customWidth="1"/>
    <col min="6142" max="6142" width="18" style="114" customWidth="1"/>
    <col min="6143" max="6143" width="20.5703125" style="114" customWidth="1"/>
    <col min="6144" max="6144" width="39.7109375" style="114" customWidth="1"/>
    <col min="6145" max="6145" width="16.42578125" style="114" customWidth="1"/>
    <col min="6146" max="6146" width="15.140625" style="114" customWidth="1"/>
    <col min="6147" max="6147" width="16.28515625" style="114" customWidth="1"/>
    <col min="6148" max="6148" width="9.140625" style="114"/>
    <col min="6149" max="6149" width="12.28515625" style="114" customWidth="1"/>
    <col min="6150" max="6152" width="9.140625" style="114"/>
    <col min="6153" max="6153" width="12" style="114" bestFit="1" customWidth="1"/>
    <col min="6154" max="6394" width="9.140625" style="114"/>
    <col min="6395" max="6395" width="7.7109375" style="114" customWidth="1"/>
    <col min="6396" max="6396" width="69.42578125" style="114" customWidth="1"/>
    <col min="6397" max="6397" width="15.28515625" style="114" customWidth="1"/>
    <col min="6398" max="6398" width="18" style="114" customWidth="1"/>
    <col min="6399" max="6399" width="20.5703125" style="114" customWidth="1"/>
    <col min="6400" max="6400" width="39.7109375" style="114" customWidth="1"/>
    <col min="6401" max="6401" width="16.42578125" style="114" customWidth="1"/>
    <col min="6402" max="6402" width="15.140625" style="114" customWidth="1"/>
    <col min="6403" max="6403" width="16.28515625" style="114" customWidth="1"/>
    <col min="6404" max="6404" width="9.140625" style="114"/>
    <col min="6405" max="6405" width="12.28515625" style="114" customWidth="1"/>
    <col min="6406" max="6408" width="9.140625" style="114"/>
    <col min="6409" max="6409" width="12" style="114" bestFit="1" customWidth="1"/>
    <col min="6410" max="6650" width="9.140625" style="114"/>
    <col min="6651" max="6651" width="7.7109375" style="114" customWidth="1"/>
    <col min="6652" max="6652" width="69.42578125" style="114" customWidth="1"/>
    <col min="6653" max="6653" width="15.28515625" style="114" customWidth="1"/>
    <col min="6654" max="6654" width="18" style="114" customWidth="1"/>
    <col min="6655" max="6655" width="20.5703125" style="114" customWidth="1"/>
    <col min="6656" max="6656" width="39.7109375" style="114" customWidth="1"/>
    <col min="6657" max="6657" width="16.42578125" style="114" customWidth="1"/>
    <col min="6658" max="6658" width="15.140625" style="114" customWidth="1"/>
    <col min="6659" max="6659" width="16.28515625" style="114" customWidth="1"/>
    <col min="6660" max="6660" width="9.140625" style="114"/>
    <col min="6661" max="6661" width="12.28515625" style="114" customWidth="1"/>
    <col min="6662" max="6664" width="9.140625" style="114"/>
    <col min="6665" max="6665" width="12" style="114" bestFit="1" customWidth="1"/>
    <col min="6666" max="6906" width="9.140625" style="114"/>
    <col min="6907" max="6907" width="7.7109375" style="114" customWidth="1"/>
    <col min="6908" max="6908" width="69.42578125" style="114" customWidth="1"/>
    <col min="6909" max="6909" width="15.28515625" style="114" customWidth="1"/>
    <col min="6910" max="6910" width="18" style="114" customWidth="1"/>
    <col min="6911" max="6911" width="20.5703125" style="114" customWidth="1"/>
    <col min="6912" max="6912" width="39.7109375" style="114" customWidth="1"/>
    <col min="6913" max="6913" width="16.42578125" style="114" customWidth="1"/>
    <col min="6914" max="6914" width="15.140625" style="114" customWidth="1"/>
    <col min="6915" max="6915" width="16.28515625" style="114" customWidth="1"/>
    <col min="6916" max="6916" width="9.140625" style="114"/>
    <col min="6917" max="6917" width="12.28515625" style="114" customWidth="1"/>
    <col min="6918" max="6920" width="9.140625" style="114"/>
    <col min="6921" max="6921" width="12" style="114" bestFit="1" customWidth="1"/>
    <col min="6922" max="7162" width="9.140625" style="114"/>
    <col min="7163" max="7163" width="7.7109375" style="114" customWidth="1"/>
    <col min="7164" max="7164" width="69.42578125" style="114" customWidth="1"/>
    <col min="7165" max="7165" width="15.28515625" style="114" customWidth="1"/>
    <col min="7166" max="7166" width="18" style="114" customWidth="1"/>
    <col min="7167" max="7167" width="20.5703125" style="114" customWidth="1"/>
    <col min="7168" max="7168" width="39.7109375" style="114" customWidth="1"/>
    <col min="7169" max="7169" width="16.42578125" style="114" customWidth="1"/>
    <col min="7170" max="7170" width="15.140625" style="114" customWidth="1"/>
    <col min="7171" max="7171" width="16.28515625" style="114" customWidth="1"/>
    <col min="7172" max="7172" width="9.140625" style="114"/>
    <col min="7173" max="7173" width="12.28515625" style="114" customWidth="1"/>
    <col min="7174" max="7176" width="9.140625" style="114"/>
    <col min="7177" max="7177" width="12" style="114" bestFit="1" customWidth="1"/>
    <col min="7178" max="7418" width="9.140625" style="114"/>
    <col min="7419" max="7419" width="7.7109375" style="114" customWidth="1"/>
    <col min="7420" max="7420" width="69.42578125" style="114" customWidth="1"/>
    <col min="7421" max="7421" width="15.28515625" style="114" customWidth="1"/>
    <col min="7422" max="7422" width="18" style="114" customWidth="1"/>
    <col min="7423" max="7423" width="20.5703125" style="114" customWidth="1"/>
    <col min="7424" max="7424" width="39.7109375" style="114" customWidth="1"/>
    <col min="7425" max="7425" width="16.42578125" style="114" customWidth="1"/>
    <col min="7426" max="7426" width="15.140625" style="114" customWidth="1"/>
    <col min="7427" max="7427" width="16.28515625" style="114" customWidth="1"/>
    <col min="7428" max="7428" width="9.140625" style="114"/>
    <col min="7429" max="7429" width="12.28515625" style="114" customWidth="1"/>
    <col min="7430" max="7432" width="9.140625" style="114"/>
    <col min="7433" max="7433" width="12" style="114" bestFit="1" customWidth="1"/>
    <col min="7434" max="7674" width="9.140625" style="114"/>
    <col min="7675" max="7675" width="7.7109375" style="114" customWidth="1"/>
    <col min="7676" max="7676" width="69.42578125" style="114" customWidth="1"/>
    <col min="7677" max="7677" width="15.28515625" style="114" customWidth="1"/>
    <col min="7678" max="7678" width="18" style="114" customWidth="1"/>
    <col min="7679" max="7679" width="20.5703125" style="114" customWidth="1"/>
    <col min="7680" max="7680" width="39.7109375" style="114" customWidth="1"/>
    <col min="7681" max="7681" width="16.42578125" style="114" customWidth="1"/>
    <col min="7682" max="7682" width="15.140625" style="114" customWidth="1"/>
    <col min="7683" max="7683" width="16.28515625" style="114" customWidth="1"/>
    <col min="7684" max="7684" width="9.140625" style="114"/>
    <col min="7685" max="7685" width="12.28515625" style="114" customWidth="1"/>
    <col min="7686" max="7688" width="9.140625" style="114"/>
    <col min="7689" max="7689" width="12" style="114" bestFit="1" customWidth="1"/>
    <col min="7690" max="7930" width="9.140625" style="114"/>
    <col min="7931" max="7931" width="7.7109375" style="114" customWidth="1"/>
    <col min="7932" max="7932" width="69.42578125" style="114" customWidth="1"/>
    <col min="7933" max="7933" width="15.28515625" style="114" customWidth="1"/>
    <col min="7934" max="7934" width="18" style="114" customWidth="1"/>
    <col min="7935" max="7935" width="20.5703125" style="114" customWidth="1"/>
    <col min="7936" max="7936" width="39.7109375" style="114" customWidth="1"/>
    <col min="7937" max="7937" width="16.42578125" style="114" customWidth="1"/>
    <col min="7938" max="7938" width="15.140625" style="114" customWidth="1"/>
    <col min="7939" max="7939" width="16.28515625" style="114" customWidth="1"/>
    <col min="7940" max="7940" width="9.140625" style="114"/>
    <col min="7941" max="7941" width="12.28515625" style="114" customWidth="1"/>
    <col min="7942" max="7944" width="9.140625" style="114"/>
    <col min="7945" max="7945" width="12" style="114" bestFit="1" customWidth="1"/>
    <col min="7946" max="8186" width="9.140625" style="114"/>
    <col min="8187" max="8187" width="7.7109375" style="114" customWidth="1"/>
    <col min="8188" max="8188" width="69.42578125" style="114" customWidth="1"/>
    <col min="8189" max="8189" width="15.28515625" style="114" customWidth="1"/>
    <col min="8190" max="8190" width="18" style="114" customWidth="1"/>
    <col min="8191" max="8191" width="20.5703125" style="114" customWidth="1"/>
    <col min="8192" max="8192" width="39.7109375" style="114" customWidth="1"/>
    <col min="8193" max="8193" width="16.42578125" style="114" customWidth="1"/>
    <col min="8194" max="8194" width="15.140625" style="114" customWidth="1"/>
    <col min="8195" max="8195" width="16.28515625" style="114" customWidth="1"/>
    <col min="8196" max="8196" width="9.140625" style="114"/>
    <col min="8197" max="8197" width="12.28515625" style="114" customWidth="1"/>
    <col min="8198" max="8200" width="9.140625" style="114"/>
    <col min="8201" max="8201" width="12" style="114" bestFit="1" customWidth="1"/>
    <col min="8202" max="8442" width="9.140625" style="114"/>
    <col min="8443" max="8443" width="7.7109375" style="114" customWidth="1"/>
    <col min="8444" max="8444" width="69.42578125" style="114" customWidth="1"/>
    <col min="8445" max="8445" width="15.28515625" style="114" customWidth="1"/>
    <col min="8446" max="8446" width="18" style="114" customWidth="1"/>
    <col min="8447" max="8447" width="20.5703125" style="114" customWidth="1"/>
    <col min="8448" max="8448" width="39.7109375" style="114" customWidth="1"/>
    <col min="8449" max="8449" width="16.42578125" style="114" customWidth="1"/>
    <col min="8450" max="8450" width="15.140625" style="114" customWidth="1"/>
    <col min="8451" max="8451" width="16.28515625" style="114" customWidth="1"/>
    <col min="8452" max="8452" width="9.140625" style="114"/>
    <col min="8453" max="8453" width="12.28515625" style="114" customWidth="1"/>
    <col min="8454" max="8456" width="9.140625" style="114"/>
    <col min="8457" max="8457" width="12" style="114" bestFit="1" customWidth="1"/>
    <col min="8458" max="8698" width="9.140625" style="114"/>
    <col min="8699" max="8699" width="7.7109375" style="114" customWidth="1"/>
    <col min="8700" max="8700" width="69.42578125" style="114" customWidth="1"/>
    <col min="8701" max="8701" width="15.28515625" style="114" customWidth="1"/>
    <col min="8702" max="8702" width="18" style="114" customWidth="1"/>
    <col min="8703" max="8703" width="20.5703125" style="114" customWidth="1"/>
    <col min="8704" max="8704" width="39.7109375" style="114" customWidth="1"/>
    <col min="8705" max="8705" width="16.42578125" style="114" customWidth="1"/>
    <col min="8706" max="8706" width="15.140625" style="114" customWidth="1"/>
    <col min="8707" max="8707" width="16.28515625" style="114" customWidth="1"/>
    <col min="8708" max="8708" width="9.140625" style="114"/>
    <col min="8709" max="8709" width="12.28515625" style="114" customWidth="1"/>
    <col min="8710" max="8712" width="9.140625" style="114"/>
    <col min="8713" max="8713" width="12" style="114" bestFit="1" customWidth="1"/>
    <col min="8714" max="8954" width="9.140625" style="114"/>
    <col min="8955" max="8955" width="7.7109375" style="114" customWidth="1"/>
    <col min="8956" max="8956" width="69.42578125" style="114" customWidth="1"/>
    <col min="8957" max="8957" width="15.28515625" style="114" customWidth="1"/>
    <col min="8958" max="8958" width="18" style="114" customWidth="1"/>
    <col min="8959" max="8959" width="20.5703125" style="114" customWidth="1"/>
    <col min="8960" max="8960" width="39.7109375" style="114" customWidth="1"/>
    <col min="8961" max="8961" width="16.42578125" style="114" customWidth="1"/>
    <col min="8962" max="8962" width="15.140625" style="114" customWidth="1"/>
    <col min="8963" max="8963" width="16.28515625" style="114" customWidth="1"/>
    <col min="8964" max="8964" width="9.140625" style="114"/>
    <col min="8965" max="8965" width="12.28515625" style="114" customWidth="1"/>
    <col min="8966" max="8968" width="9.140625" style="114"/>
    <col min="8969" max="8969" width="12" style="114" bestFit="1" customWidth="1"/>
    <col min="8970" max="9210" width="9.140625" style="114"/>
    <col min="9211" max="9211" width="7.7109375" style="114" customWidth="1"/>
    <col min="9212" max="9212" width="69.42578125" style="114" customWidth="1"/>
    <col min="9213" max="9213" width="15.28515625" style="114" customWidth="1"/>
    <col min="9214" max="9214" width="18" style="114" customWidth="1"/>
    <col min="9215" max="9215" width="20.5703125" style="114" customWidth="1"/>
    <col min="9216" max="9216" width="39.7109375" style="114" customWidth="1"/>
    <col min="9217" max="9217" width="16.42578125" style="114" customWidth="1"/>
    <col min="9218" max="9218" width="15.140625" style="114" customWidth="1"/>
    <col min="9219" max="9219" width="16.28515625" style="114" customWidth="1"/>
    <col min="9220" max="9220" width="9.140625" style="114"/>
    <col min="9221" max="9221" width="12.28515625" style="114" customWidth="1"/>
    <col min="9222" max="9224" width="9.140625" style="114"/>
    <col min="9225" max="9225" width="12" style="114" bestFit="1" customWidth="1"/>
    <col min="9226" max="9466" width="9.140625" style="114"/>
    <col min="9467" max="9467" width="7.7109375" style="114" customWidth="1"/>
    <col min="9468" max="9468" width="69.42578125" style="114" customWidth="1"/>
    <col min="9469" max="9469" width="15.28515625" style="114" customWidth="1"/>
    <col min="9470" max="9470" width="18" style="114" customWidth="1"/>
    <col min="9471" max="9471" width="20.5703125" style="114" customWidth="1"/>
    <col min="9472" max="9472" width="39.7109375" style="114" customWidth="1"/>
    <col min="9473" max="9473" width="16.42578125" style="114" customWidth="1"/>
    <col min="9474" max="9474" width="15.140625" style="114" customWidth="1"/>
    <col min="9475" max="9475" width="16.28515625" style="114" customWidth="1"/>
    <col min="9476" max="9476" width="9.140625" style="114"/>
    <col min="9477" max="9477" width="12.28515625" style="114" customWidth="1"/>
    <col min="9478" max="9480" width="9.140625" style="114"/>
    <col min="9481" max="9481" width="12" style="114" bestFit="1" customWidth="1"/>
    <col min="9482" max="9722" width="9.140625" style="114"/>
    <col min="9723" max="9723" width="7.7109375" style="114" customWidth="1"/>
    <col min="9724" max="9724" width="69.42578125" style="114" customWidth="1"/>
    <col min="9725" max="9725" width="15.28515625" style="114" customWidth="1"/>
    <col min="9726" max="9726" width="18" style="114" customWidth="1"/>
    <col min="9727" max="9727" width="20.5703125" style="114" customWidth="1"/>
    <col min="9728" max="9728" width="39.7109375" style="114" customWidth="1"/>
    <col min="9729" max="9729" width="16.42578125" style="114" customWidth="1"/>
    <col min="9730" max="9730" width="15.140625" style="114" customWidth="1"/>
    <col min="9731" max="9731" width="16.28515625" style="114" customWidth="1"/>
    <col min="9732" max="9732" width="9.140625" style="114"/>
    <col min="9733" max="9733" width="12.28515625" style="114" customWidth="1"/>
    <col min="9734" max="9736" width="9.140625" style="114"/>
    <col min="9737" max="9737" width="12" style="114" bestFit="1" customWidth="1"/>
    <col min="9738" max="9978" width="9.140625" style="114"/>
    <col min="9979" max="9979" width="7.7109375" style="114" customWidth="1"/>
    <col min="9980" max="9980" width="69.42578125" style="114" customWidth="1"/>
    <col min="9981" max="9981" width="15.28515625" style="114" customWidth="1"/>
    <col min="9982" max="9982" width="18" style="114" customWidth="1"/>
    <col min="9983" max="9983" width="20.5703125" style="114" customWidth="1"/>
    <col min="9984" max="9984" width="39.7109375" style="114" customWidth="1"/>
    <col min="9985" max="9985" width="16.42578125" style="114" customWidth="1"/>
    <col min="9986" max="9986" width="15.140625" style="114" customWidth="1"/>
    <col min="9987" max="9987" width="16.28515625" style="114" customWidth="1"/>
    <col min="9988" max="9988" width="9.140625" style="114"/>
    <col min="9989" max="9989" width="12.28515625" style="114" customWidth="1"/>
    <col min="9990" max="9992" width="9.140625" style="114"/>
    <col min="9993" max="9993" width="12" style="114" bestFit="1" customWidth="1"/>
    <col min="9994" max="10234" width="9.140625" style="114"/>
    <col min="10235" max="10235" width="7.7109375" style="114" customWidth="1"/>
    <col min="10236" max="10236" width="69.42578125" style="114" customWidth="1"/>
    <col min="10237" max="10237" width="15.28515625" style="114" customWidth="1"/>
    <col min="10238" max="10238" width="18" style="114" customWidth="1"/>
    <col min="10239" max="10239" width="20.5703125" style="114" customWidth="1"/>
    <col min="10240" max="10240" width="39.7109375" style="114" customWidth="1"/>
    <col min="10241" max="10241" width="16.42578125" style="114" customWidth="1"/>
    <col min="10242" max="10242" width="15.140625" style="114" customWidth="1"/>
    <col min="10243" max="10243" width="16.28515625" style="114" customWidth="1"/>
    <col min="10244" max="10244" width="9.140625" style="114"/>
    <col min="10245" max="10245" width="12.28515625" style="114" customWidth="1"/>
    <col min="10246" max="10248" width="9.140625" style="114"/>
    <col min="10249" max="10249" width="12" style="114" bestFit="1" customWidth="1"/>
    <col min="10250" max="10490" width="9.140625" style="114"/>
    <col min="10491" max="10491" width="7.7109375" style="114" customWidth="1"/>
    <col min="10492" max="10492" width="69.42578125" style="114" customWidth="1"/>
    <col min="10493" max="10493" width="15.28515625" style="114" customWidth="1"/>
    <col min="10494" max="10494" width="18" style="114" customWidth="1"/>
    <col min="10495" max="10495" width="20.5703125" style="114" customWidth="1"/>
    <col min="10496" max="10496" width="39.7109375" style="114" customWidth="1"/>
    <col min="10497" max="10497" width="16.42578125" style="114" customWidth="1"/>
    <col min="10498" max="10498" width="15.140625" style="114" customWidth="1"/>
    <col min="10499" max="10499" width="16.28515625" style="114" customWidth="1"/>
    <col min="10500" max="10500" width="9.140625" style="114"/>
    <col min="10501" max="10501" width="12.28515625" style="114" customWidth="1"/>
    <col min="10502" max="10504" width="9.140625" style="114"/>
    <col min="10505" max="10505" width="12" style="114" bestFit="1" customWidth="1"/>
    <col min="10506" max="10746" width="9.140625" style="114"/>
    <col min="10747" max="10747" width="7.7109375" style="114" customWidth="1"/>
    <col min="10748" max="10748" width="69.42578125" style="114" customWidth="1"/>
    <col min="10749" max="10749" width="15.28515625" style="114" customWidth="1"/>
    <col min="10750" max="10750" width="18" style="114" customWidth="1"/>
    <col min="10751" max="10751" width="20.5703125" style="114" customWidth="1"/>
    <col min="10752" max="10752" width="39.7109375" style="114" customWidth="1"/>
    <col min="10753" max="10753" width="16.42578125" style="114" customWidth="1"/>
    <col min="10754" max="10754" width="15.140625" style="114" customWidth="1"/>
    <col min="10755" max="10755" width="16.28515625" style="114" customWidth="1"/>
    <col min="10756" max="10756" width="9.140625" style="114"/>
    <col min="10757" max="10757" width="12.28515625" style="114" customWidth="1"/>
    <col min="10758" max="10760" width="9.140625" style="114"/>
    <col min="10761" max="10761" width="12" style="114" bestFit="1" customWidth="1"/>
    <col min="10762" max="11002" width="9.140625" style="114"/>
    <col min="11003" max="11003" width="7.7109375" style="114" customWidth="1"/>
    <col min="11004" max="11004" width="69.42578125" style="114" customWidth="1"/>
    <col min="11005" max="11005" width="15.28515625" style="114" customWidth="1"/>
    <col min="11006" max="11006" width="18" style="114" customWidth="1"/>
    <col min="11007" max="11007" width="20.5703125" style="114" customWidth="1"/>
    <col min="11008" max="11008" width="39.7109375" style="114" customWidth="1"/>
    <col min="11009" max="11009" width="16.42578125" style="114" customWidth="1"/>
    <col min="11010" max="11010" width="15.140625" style="114" customWidth="1"/>
    <col min="11011" max="11011" width="16.28515625" style="114" customWidth="1"/>
    <col min="11012" max="11012" width="9.140625" style="114"/>
    <col min="11013" max="11013" width="12.28515625" style="114" customWidth="1"/>
    <col min="11014" max="11016" width="9.140625" style="114"/>
    <col min="11017" max="11017" width="12" style="114" bestFit="1" customWidth="1"/>
    <col min="11018" max="11258" width="9.140625" style="114"/>
    <col min="11259" max="11259" width="7.7109375" style="114" customWidth="1"/>
    <col min="11260" max="11260" width="69.42578125" style="114" customWidth="1"/>
    <col min="11261" max="11261" width="15.28515625" style="114" customWidth="1"/>
    <col min="11262" max="11262" width="18" style="114" customWidth="1"/>
    <col min="11263" max="11263" width="20.5703125" style="114" customWidth="1"/>
    <col min="11264" max="11264" width="39.7109375" style="114" customWidth="1"/>
    <col min="11265" max="11265" width="16.42578125" style="114" customWidth="1"/>
    <col min="11266" max="11266" width="15.140625" style="114" customWidth="1"/>
    <col min="11267" max="11267" width="16.28515625" style="114" customWidth="1"/>
    <col min="11268" max="11268" width="9.140625" style="114"/>
    <col min="11269" max="11269" width="12.28515625" style="114" customWidth="1"/>
    <col min="11270" max="11272" width="9.140625" style="114"/>
    <col min="11273" max="11273" width="12" style="114" bestFit="1" customWidth="1"/>
    <col min="11274" max="11514" width="9.140625" style="114"/>
    <col min="11515" max="11515" width="7.7109375" style="114" customWidth="1"/>
    <col min="11516" max="11516" width="69.42578125" style="114" customWidth="1"/>
    <col min="11517" max="11517" width="15.28515625" style="114" customWidth="1"/>
    <col min="11518" max="11518" width="18" style="114" customWidth="1"/>
    <col min="11519" max="11519" width="20.5703125" style="114" customWidth="1"/>
    <col min="11520" max="11520" width="39.7109375" style="114" customWidth="1"/>
    <col min="11521" max="11521" width="16.42578125" style="114" customWidth="1"/>
    <col min="11522" max="11522" width="15.140625" style="114" customWidth="1"/>
    <col min="11523" max="11523" width="16.28515625" style="114" customWidth="1"/>
    <col min="11524" max="11524" width="9.140625" style="114"/>
    <col min="11525" max="11525" width="12.28515625" style="114" customWidth="1"/>
    <col min="11526" max="11528" width="9.140625" style="114"/>
    <col min="11529" max="11529" width="12" style="114" bestFit="1" customWidth="1"/>
    <col min="11530" max="11770" width="9.140625" style="114"/>
    <col min="11771" max="11771" width="7.7109375" style="114" customWidth="1"/>
    <col min="11772" max="11772" width="69.42578125" style="114" customWidth="1"/>
    <col min="11773" max="11773" width="15.28515625" style="114" customWidth="1"/>
    <col min="11774" max="11774" width="18" style="114" customWidth="1"/>
    <col min="11775" max="11775" width="20.5703125" style="114" customWidth="1"/>
    <col min="11776" max="11776" width="39.7109375" style="114" customWidth="1"/>
    <col min="11777" max="11777" width="16.42578125" style="114" customWidth="1"/>
    <col min="11778" max="11778" width="15.140625" style="114" customWidth="1"/>
    <col min="11779" max="11779" width="16.28515625" style="114" customWidth="1"/>
    <col min="11780" max="11780" width="9.140625" style="114"/>
    <col min="11781" max="11781" width="12.28515625" style="114" customWidth="1"/>
    <col min="11782" max="11784" width="9.140625" style="114"/>
    <col min="11785" max="11785" width="12" style="114" bestFit="1" customWidth="1"/>
    <col min="11786" max="12026" width="9.140625" style="114"/>
    <col min="12027" max="12027" width="7.7109375" style="114" customWidth="1"/>
    <col min="12028" max="12028" width="69.42578125" style="114" customWidth="1"/>
    <col min="12029" max="12029" width="15.28515625" style="114" customWidth="1"/>
    <col min="12030" max="12030" width="18" style="114" customWidth="1"/>
    <col min="12031" max="12031" width="20.5703125" style="114" customWidth="1"/>
    <col min="12032" max="12032" width="39.7109375" style="114" customWidth="1"/>
    <col min="12033" max="12033" width="16.42578125" style="114" customWidth="1"/>
    <col min="12034" max="12034" width="15.140625" style="114" customWidth="1"/>
    <col min="12035" max="12035" width="16.28515625" style="114" customWidth="1"/>
    <col min="12036" max="12036" width="9.140625" style="114"/>
    <col min="12037" max="12037" width="12.28515625" style="114" customWidth="1"/>
    <col min="12038" max="12040" width="9.140625" style="114"/>
    <col min="12041" max="12041" width="12" style="114" bestFit="1" customWidth="1"/>
    <col min="12042" max="12282" width="9.140625" style="114"/>
    <col min="12283" max="12283" width="7.7109375" style="114" customWidth="1"/>
    <col min="12284" max="12284" width="69.42578125" style="114" customWidth="1"/>
    <col min="12285" max="12285" width="15.28515625" style="114" customWidth="1"/>
    <col min="12286" max="12286" width="18" style="114" customWidth="1"/>
    <col min="12287" max="12287" width="20.5703125" style="114" customWidth="1"/>
    <col min="12288" max="12288" width="39.7109375" style="114" customWidth="1"/>
    <col min="12289" max="12289" width="16.42578125" style="114" customWidth="1"/>
    <col min="12290" max="12290" width="15.140625" style="114" customWidth="1"/>
    <col min="12291" max="12291" width="16.28515625" style="114" customWidth="1"/>
    <col min="12292" max="12292" width="9.140625" style="114"/>
    <col min="12293" max="12293" width="12.28515625" style="114" customWidth="1"/>
    <col min="12294" max="12296" width="9.140625" style="114"/>
    <col min="12297" max="12297" width="12" style="114" bestFit="1" customWidth="1"/>
    <col min="12298" max="12538" width="9.140625" style="114"/>
    <col min="12539" max="12539" width="7.7109375" style="114" customWidth="1"/>
    <col min="12540" max="12540" width="69.42578125" style="114" customWidth="1"/>
    <col min="12541" max="12541" width="15.28515625" style="114" customWidth="1"/>
    <col min="12542" max="12542" width="18" style="114" customWidth="1"/>
    <col min="12543" max="12543" width="20.5703125" style="114" customWidth="1"/>
    <col min="12544" max="12544" width="39.7109375" style="114" customWidth="1"/>
    <col min="12545" max="12545" width="16.42578125" style="114" customWidth="1"/>
    <col min="12546" max="12546" width="15.140625" style="114" customWidth="1"/>
    <col min="12547" max="12547" width="16.28515625" style="114" customWidth="1"/>
    <col min="12548" max="12548" width="9.140625" style="114"/>
    <col min="12549" max="12549" width="12.28515625" style="114" customWidth="1"/>
    <col min="12550" max="12552" width="9.140625" style="114"/>
    <col min="12553" max="12553" width="12" style="114" bestFit="1" customWidth="1"/>
    <col min="12554" max="12794" width="9.140625" style="114"/>
    <col min="12795" max="12795" width="7.7109375" style="114" customWidth="1"/>
    <col min="12796" max="12796" width="69.42578125" style="114" customWidth="1"/>
    <col min="12797" max="12797" width="15.28515625" style="114" customWidth="1"/>
    <col min="12798" max="12798" width="18" style="114" customWidth="1"/>
    <col min="12799" max="12799" width="20.5703125" style="114" customWidth="1"/>
    <col min="12800" max="12800" width="39.7109375" style="114" customWidth="1"/>
    <col min="12801" max="12801" width="16.42578125" style="114" customWidth="1"/>
    <col min="12802" max="12802" width="15.140625" style="114" customWidth="1"/>
    <col min="12803" max="12803" width="16.28515625" style="114" customWidth="1"/>
    <col min="12804" max="12804" width="9.140625" style="114"/>
    <col min="12805" max="12805" width="12.28515625" style="114" customWidth="1"/>
    <col min="12806" max="12808" width="9.140625" style="114"/>
    <col min="12809" max="12809" width="12" style="114" bestFit="1" customWidth="1"/>
    <col min="12810" max="13050" width="9.140625" style="114"/>
    <col min="13051" max="13051" width="7.7109375" style="114" customWidth="1"/>
    <col min="13052" max="13052" width="69.42578125" style="114" customWidth="1"/>
    <col min="13053" max="13053" width="15.28515625" style="114" customWidth="1"/>
    <col min="13054" max="13054" width="18" style="114" customWidth="1"/>
    <col min="13055" max="13055" width="20.5703125" style="114" customWidth="1"/>
    <col min="13056" max="13056" width="39.7109375" style="114" customWidth="1"/>
    <col min="13057" max="13057" width="16.42578125" style="114" customWidth="1"/>
    <col min="13058" max="13058" width="15.140625" style="114" customWidth="1"/>
    <col min="13059" max="13059" width="16.28515625" style="114" customWidth="1"/>
    <col min="13060" max="13060" width="9.140625" style="114"/>
    <col min="13061" max="13061" width="12.28515625" style="114" customWidth="1"/>
    <col min="13062" max="13064" width="9.140625" style="114"/>
    <col min="13065" max="13065" width="12" style="114" bestFit="1" customWidth="1"/>
    <col min="13066" max="13306" width="9.140625" style="114"/>
    <col min="13307" max="13307" width="7.7109375" style="114" customWidth="1"/>
    <col min="13308" max="13308" width="69.42578125" style="114" customWidth="1"/>
    <col min="13309" max="13309" width="15.28515625" style="114" customWidth="1"/>
    <col min="13310" max="13310" width="18" style="114" customWidth="1"/>
    <col min="13311" max="13311" width="20.5703125" style="114" customWidth="1"/>
    <col min="13312" max="13312" width="39.7109375" style="114" customWidth="1"/>
    <col min="13313" max="13313" width="16.42578125" style="114" customWidth="1"/>
    <col min="13314" max="13314" width="15.140625" style="114" customWidth="1"/>
    <col min="13315" max="13315" width="16.28515625" style="114" customWidth="1"/>
    <col min="13316" max="13316" width="9.140625" style="114"/>
    <col min="13317" max="13317" width="12.28515625" style="114" customWidth="1"/>
    <col min="13318" max="13320" width="9.140625" style="114"/>
    <col min="13321" max="13321" width="12" style="114" bestFit="1" customWidth="1"/>
    <col min="13322" max="13562" width="9.140625" style="114"/>
    <col min="13563" max="13563" width="7.7109375" style="114" customWidth="1"/>
    <col min="13564" max="13564" width="69.42578125" style="114" customWidth="1"/>
    <col min="13565" max="13565" width="15.28515625" style="114" customWidth="1"/>
    <col min="13566" max="13566" width="18" style="114" customWidth="1"/>
    <col min="13567" max="13567" width="20.5703125" style="114" customWidth="1"/>
    <col min="13568" max="13568" width="39.7109375" style="114" customWidth="1"/>
    <col min="13569" max="13569" width="16.42578125" style="114" customWidth="1"/>
    <col min="13570" max="13570" width="15.140625" style="114" customWidth="1"/>
    <col min="13571" max="13571" width="16.28515625" style="114" customWidth="1"/>
    <col min="13572" max="13572" width="9.140625" style="114"/>
    <col min="13573" max="13573" width="12.28515625" style="114" customWidth="1"/>
    <col min="13574" max="13576" width="9.140625" style="114"/>
    <col min="13577" max="13577" width="12" style="114" bestFit="1" customWidth="1"/>
    <col min="13578" max="13818" width="9.140625" style="114"/>
    <col min="13819" max="13819" width="7.7109375" style="114" customWidth="1"/>
    <col min="13820" max="13820" width="69.42578125" style="114" customWidth="1"/>
    <col min="13821" max="13821" width="15.28515625" style="114" customWidth="1"/>
    <col min="13822" max="13822" width="18" style="114" customWidth="1"/>
    <col min="13823" max="13823" width="20.5703125" style="114" customWidth="1"/>
    <col min="13824" max="13824" width="39.7109375" style="114" customWidth="1"/>
    <col min="13825" max="13825" width="16.42578125" style="114" customWidth="1"/>
    <col min="13826" max="13826" width="15.140625" style="114" customWidth="1"/>
    <col min="13827" max="13827" width="16.28515625" style="114" customWidth="1"/>
    <col min="13828" max="13828" width="9.140625" style="114"/>
    <col min="13829" max="13829" width="12.28515625" style="114" customWidth="1"/>
    <col min="13830" max="13832" width="9.140625" style="114"/>
    <col min="13833" max="13833" width="12" style="114" bestFit="1" customWidth="1"/>
    <col min="13834" max="14074" width="9.140625" style="114"/>
    <col min="14075" max="14075" width="7.7109375" style="114" customWidth="1"/>
    <col min="14076" max="14076" width="69.42578125" style="114" customWidth="1"/>
    <col min="14077" max="14077" width="15.28515625" style="114" customWidth="1"/>
    <col min="14078" max="14078" width="18" style="114" customWidth="1"/>
    <col min="14079" max="14079" width="20.5703125" style="114" customWidth="1"/>
    <col min="14080" max="14080" width="39.7109375" style="114" customWidth="1"/>
    <col min="14081" max="14081" width="16.42578125" style="114" customWidth="1"/>
    <col min="14082" max="14082" width="15.140625" style="114" customWidth="1"/>
    <col min="14083" max="14083" width="16.28515625" style="114" customWidth="1"/>
    <col min="14084" max="14084" width="9.140625" style="114"/>
    <col min="14085" max="14085" width="12.28515625" style="114" customWidth="1"/>
    <col min="14086" max="14088" width="9.140625" style="114"/>
    <col min="14089" max="14089" width="12" style="114" bestFit="1" customWidth="1"/>
    <col min="14090" max="14330" width="9.140625" style="114"/>
    <col min="14331" max="14331" width="7.7109375" style="114" customWidth="1"/>
    <col min="14332" max="14332" width="69.42578125" style="114" customWidth="1"/>
    <col min="14333" max="14333" width="15.28515625" style="114" customWidth="1"/>
    <col min="14334" max="14334" width="18" style="114" customWidth="1"/>
    <col min="14335" max="14335" width="20.5703125" style="114" customWidth="1"/>
    <col min="14336" max="14336" width="39.7109375" style="114" customWidth="1"/>
    <col min="14337" max="14337" width="16.42578125" style="114" customWidth="1"/>
    <col min="14338" max="14338" width="15.140625" style="114" customWidth="1"/>
    <col min="14339" max="14339" width="16.28515625" style="114" customWidth="1"/>
    <col min="14340" max="14340" width="9.140625" style="114"/>
    <col min="14341" max="14341" width="12.28515625" style="114" customWidth="1"/>
    <col min="14342" max="14344" width="9.140625" style="114"/>
    <col min="14345" max="14345" width="12" style="114" bestFit="1" customWidth="1"/>
    <col min="14346" max="14586" width="9.140625" style="114"/>
    <col min="14587" max="14587" width="7.7109375" style="114" customWidth="1"/>
    <col min="14588" max="14588" width="69.42578125" style="114" customWidth="1"/>
    <col min="14589" max="14589" width="15.28515625" style="114" customWidth="1"/>
    <col min="14590" max="14590" width="18" style="114" customWidth="1"/>
    <col min="14591" max="14591" width="20.5703125" style="114" customWidth="1"/>
    <col min="14592" max="14592" width="39.7109375" style="114" customWidth="1"/>
    <col min="14593" max="14593" width="16.42578125" style="114" customWidth="1"/>
    <col min="14594" max="14594" width="15.140625" style="114" customWidth="1"/>
    <col min="14595" max="14595" width="16.28515625" style="114" customWidth="1"/>
    <col min="14596" max="14596" width="9.140625" style="114"/>
    <col min="14597" max="14597" width="12.28515625" style="114" customWidth="1"/>
    <col min="14598" max="14600" width="9.140625" style="114"/>
    <col min="14601" max="14601" width="12" style="114" bestFit="1" customWidth="1"/>
    <col min="14602" max="14842" width="9.140625" style="114"/>
    <col min="14843" max="14843" width="7.7109375" style="114" customWidth="1"/>
    <col min="14844" max="14844" width="69.42578125" style="114" customWidth="1"/>
    <col min="14845" max="14845" width="15.28515625" style="114" customWidth="1"/>
    <col min="14846" max="14846" width="18" style="114" customWidth="1"/>
    <col min="14847" max="14847" width="20.5703125" style="114" customWidth="1"/>
    <col min="14848" max="14848" width="39.7109375" style="114" customWidth="1"/>
    <col min="14849" max="14849" width="16.42578125" style="114" customWidth="1"/>
    <col min="14850" max="14850" width="15.140625" style="114" customWidth="1"/>
    <col min="14851" max="14851" width="16.28515625" style="114" customWidth="1"/>
    <col min="14852" max="14852" width="9.140625" style="114"/>
    <col min="14853" max="14853" width="12.28515625" style="114" customWidth="1"/>
    <col min="14854" max="14856" width="9.140625" style="114"/>
    <col min="14857" max="14857" width="12" style="114" bestFit="1" customWidth="1"/>
    <col min="14858" max="15098" width="9.140625" style="114"/>
    <col min="15099" max="15099" width="7.7109375" style="114" customWidth="1"/>
    <col min="15100" max="15100" width="69.42578125" style="114" customWidth="1"/>
    <col min="15101" max="15101" width="15.28515625" style="114" customWidth="1"/>
    <col min="15102" max="15102" width="18" style="114" customWidth="1"/>
    <col min="15103" max="15103" width="20.5703125" style="114" customWidth="1"/>
    <col min="15104" max="15104" width="39.7109375" style="114" customWidth="1"/>
    <col min="15105" max="15105" width="16.42578125" style="114" customWidth="1"/>
    <col min="15106" max="15106" width="15.140625" style="114" customWidth="1"/>
    <col min="15107" max="15107" width="16.28515625" style="114" customWidth="1"/>
    <col min="15108" max="15108" width="9.140625" style="114"/>
    <col min="15109" max="15109" width="12.28515625" style="114" customWidth="1"/>
    <col min="15110" max="15112" width="9.140625" style="114"/>
    <col min="15113" max="15113" width="12" style="114" bestFit="1" customWidth="1"/>
    <col min="15114" max="15354" width="9.140625" style="114"/>
    <col min="15355" max="15355" width="7.7109375" style="114" customWidth="1"/>
    <col min="15356" max="15356" width="69.42578125" style="114" customWidth="1"/>
    <col min="15357" max="15357" width="15.28515625" style="114" customWidth="1"/>
    <col min="15358" max="15358" width="18" style="114" customWidth="1"/>
    <col min="15359" max="15359" width="20.5703125" style="114" customWidth="1"/>
    <col min="15360" max="15360" width="39.7109375" style="114" customWidth="1"/>
    <col min="15361" max="15361" width="16.42578125" style="114" customWidth="1"/>
    <col min="15362" max="15362" width="15.140625" style="114" customWidth="1"/>
    <col min="15363" max="15363" width="16.28515625" style="114" customWidth="1"/>
    <col min="15364" max="15364" width="9.140625" style="114"/>
    <col min="15365" max="15365" width="12.28515625" style="114" customWidth="1"/>
    <col min="15366" max="15368" width="9.140625" style="114"/>
    <col min="15369" max="15369" width="12" style="114" bestFit="1" customWidth="1"/>
    <col min="15370" max="15610" width="9.140625" style="114"/>
    <col min="15611" max="15611" width="7.7109375" style="114" customWidth="1"/>
    <col min="15612" max="15612" width="69.42578125" style="114" customWidth="1"/>
    <col min="15613" max="15613" width="15.28515625" style="114" customWidth="1"/>
    <col min="15614" max="15614" width="18" style="114" customWidth="1"/>
    <col min="15615" max="15615" width="20.5703125" style="114" customWidth="1"/>
    <col min="15616" max="15616" width="39.7109375" style="114" customWidth="1"/>
    <col min="15617" max="15617" width="16.42578125" style="114" customWidth="1"/>
    <col min="15618" max="15618" width="15.140625" style="114" customWidth="1"/>
    <col min="15619" max="15619" width="16.28515625" style="114" customWidth="1"/>
    <col min="15620" max="15620" width="9.140625" style="114"/>
    <col min="15621" max="15621" width="12.28515625" style="114" customWidth="1"/>
    <col min="15622" max="15624" width="9.140625" style="114"/>
    <col min="15625" max="15625" width="12" style="114" bestFit="1" customWidth="1"/>
    <col min="15626" max="15866" width="9.140625" style="114"/>
    <col min="15867" max="15867" width="7.7109375" style="114" customWidth="1"/>
    <col min="15868" max="15868" width="69.42578125" style="114" customWidth="1"/>
    <col min="15869" max="15869" width="15.28515625" style="114" customWidth="1"/>
    <col min="15870" max="15870" width="18" style="114" customWidth="1"/>
    <col min="15871" max="15871" width="20.5703125" style="114" customWidth="1"/>
    <col min="15872" max="15872" width="39.7109375" style="114" customWidth="1"/>
    <col min="15873" max="15873" width="16.42578125" style="114" customWidth="1"/>
    <col min="15874" max="15874" width="15.140625" style="114" customWidth="1"/>
    <col min="15875" max="15875" width="16.28515625" style="114" customWidth="1"/>
    <col min="15876" max="15876" width="9.140625" style="114"/>
    <col min="15877" max="15877" width="12.28515625" style="114" customWidth="1"/>
    <col min="15878" max="15880" width="9.140625" style="114"/>
    <col min="15881" max="15881" width="12" style="114" bestFit="1" customWidth="1"/>
    <col min="15882" max="16122" width="9.140625" style="114"/>
    <col min="16123" max="16123" width="7.7109375" style="114" customWidth="1"/>
    <col min="16124" max="16124" width="69.42578125" style="114" customWidth="1"/>
    <col min="16125" max="16125" width="15.28515625" style="114" customWidth="1"/>
    <col min="16126" max="16126" width="18" style="114" customWidth="1"/>
    <col min="16127" max="16127" width="20.5703125" style="114" customWidth="1"/>
    <col min="16128" max="16128" width="39.7109375" style="114" customWidth="1"/>
    <col min="16129" max="16129" width="16.42578125" style="114" customWidth="1"/>
    <col min="16130" max="16130" width="15.140625" style="114" customWidth="1"/>
    <col min="16131" max="16131" width="16.28515625" style="114" customWidth="1"/>
    <col min="16132" max="16132" width="9.140625" style="114"/>
    <col min="16133" max="16133" width="12.28515625" style="114" customWidth="1"/>
    <col min="16134" max="16136" width="9.140625" style="114"/>
    <col min="16137" max="16137" width="12" style="114" bestFit="1" customWidth="1"/>
    <col min="16138" max="16384" width="9.140625" style="114"/>
  </cols>
  <sheetData>
    <row r="1" spans="1:9" ht="18.75">
      <c r="A1" s="464"/>
      <c r="B1" s="464"/>
      <c r="C1" s="464"/>
      <c r="D1" s="464"/>
      <c r="E1" s="464"/>
      <c r="F1" s="72" t="s">
        <v>433</v>
      </c>
    </row>
    <row r="2" spans="1:9" ht="18.75">
      <c r="A2" s="464"/>
      <c r="B2" s="464"/>
      <c r="C2" s="464"/>
      <c r="D2" s="464"/>
      <c r="E2" s="464"/>
      <c r="F2" s="4"/>
    </row>
    <row r="3" spans="1:9" ht="18.75">
      <c r="A3" s="1462" t="s">
        <v>997</v>
      </c>
      <c r="B3" s="1505"/>
      <c r="C3" s="1505"/>
      <c r="D3" s="1505"/>
      <c r="E3" s="1505"/>
      <c r="F3" s="1505"/>
    </row>
    <row r="4" spans="1:9" s="13" customFormat="1" ht="27" customHeight="1">
      <c r="A4" s="12" t="s">
        <v>666</v>
      </c>
      <c r="B4" s="12"/>
      <c r="C4" s="12"/>
      <c r="D4" s="12"/>
      <c r="E4" s="12"/>
      <c r="F4" s="12"/>
    </row>
    <row r="5" spans="1:9" s="11" customFormat="1" ht="19.5" customHeight="1">
      <c r="A5" s="14" t="s">
        <v>345</v>
      </c>
      <c r="B5" s="15"/>
      <c r="C5" s="15"/>
      <c r="D5" s="15"/>
      <c r="E5" s="15"/>
      <c r="F5" s="15"/>
    </row>
    <row r="6" spans="1:9" s="1" customFormat="1" ht="37.5" customHeight="1">
      <c r="A6" s="1438" t="s">
        <v>484</v>
      </c>
      <c r="B6" s="1438"/>
      <c r="C6" s="1438"/>
      <c r="D6" s="1438"/>
      <c r="E6" s="16"/>
      <c r="F6" s="16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</row>
    <row r="8" spans="1:9" ht="18.75">
      <c r="A8" s="79"/>
      <c r="B8" s="464"/>
      <c r="C8" s="464"/>
      <c r="D8" s="464"/>
      <c r="E8" s="464"/>
      <c r="F8" s="464"/>
    </row>
    <row r="9" spans="1:9" s="350" customFormat="1" ht="56.25">
      <c r="A9" s="81" t="s">
        <v>282</v>
      </c>
      <c r="B9" s="81" t="s">
        <v>297</v>
      </c>
      <c r="C9" s="81" t="s">
        <v>346</v>
      </c>
      <c r="D9" s="473" t="s">
        <v>347</v>
      </c>
      <c r="E9" s="81" t="s">
        <v>348</v>
      </c>
      <c r="F9" s="81" t="s">
        <v>349</v>
      </c>
      <c r="I9" s="475"/>
    </row>
    <row r="10" spans="1:9" s="350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475"/>
    </row>
    <row r="11" spans="1:9" s="350" customFormat="1" ht="54" customHeight="1">
      <c r="A11" s="477">
        <v>1</v>
      </c>
      <c r="B11" s="478" t="s">
        <v>351</v>
      </c>
      <c r="C11" s="479">
        <v>1</v>
      </c>
      <c r="D11" s="479">
        <v>12</v>
      </c>
      <c r="E11" s="480">
        <f>F11/D11</f>
        <v>714.16666666666663</v>
      </c>
      <c r="F11" s="224">
        <v>8570</v>
      </c>
      <c r="I11" s="475"/>
    </row>
    <row r="12" spans="1:9" s="350" customFormat="1" ht="54" customHeight="1">
      <c r="A12" s="477">
        <v>2</v>
      </c>
      <c r="B12" s="478" t="s">
        <v>352</v>
      </c>
      <c r="C12" s="479">
        <v>1</v>
      </c>
      <c r="D12" s="479">
        <v>12</v>
      </c>
      <c r="E12" s="480">
        <f t="shared" ref="E12:E14" si="0">F12/D12</f>
        <v>13.333333333333334</v>
      </c>
      <c r="F12" s="224">
        <v>160</v>
      </c>
      <c r="H12" s="482"/>
      <c r="I12" s="475"/>
    </row>
    <row r="13" spans="1:9" s="350" customFormat="1" ht="39.75" customHeight="1">
      <c r="A13" s="477">
        <v>3</v>
      </c>
      <c r="B13" s="478" t="s">
        <v>353</v>
      </c>
      <c r="C13" s="479">
        <v>1</v>
      </c>
      <c r="D13" s="479">
        <v>12</v>
      </c>
      <c r="E13" s="480">
        <f t="shared" si="0"/>
        <v>6846.666666666667</v>
      </c>
      <c r="F13" s="224">
        <v>82160</v>
      </c>
      <c r="I13" s="475"/>
    </row>
    <row r="14" spans="1:9" s="350" customFormat="1" ht="39.75" customHeight="1">
      <c r="A14" s="477">
        <v>4</v>
      </c>
      <c r="B14" s="478" t="s">
        <v>531</v>
      </c>
      <c r="C14" s="479"/>
      <c r="D14" s="479">
        <v>12</v>
      </c>
      <c r="E14" s="480">
        <f t="shared" si="0"/>
        <v>0</v>
      </c>
      <c r="F14" s="224"/>
      <c r="I14" s="475"/>
    </row>
    <row r="15" spans="1:9" s="350" customFormat="1" ht="18.75">
      <c r="A15" s="484"/>
      <c r="B15" s="485" t="s">
        <v>295</v>
      </c>
      <c r="C15" s="486" t="s">
        <v>305</v>
      </c>
      <c r="D15" s="486" t="s">
        <v>305</v>
      </c>
      <c r="E15" s="486" t="s">
        <v>305</v>
      </c>
      <c r="F15" s="235">
        <f>SUM(F11:F14)</f>
        <v>90890</v>
      </c>
      <c r="I15" s="475"/>
    </row>
    <row r="16" spans="1:9" s="350" customFormat="1" ht="18.75">
      <c r="A16" s="1"/>
      <c r="B16" s="1"/>
      <c r="C16" s="1"/>
      <c r="D16" s="1"/>
      <c r="E16" s="1"/>
      <c r="F16" s="1"/>
      <c r="I16" s="475"/>
    </row>
    <row r="17" spans="1:9" s="350" customFormat="1" ht="18.75">
      <c r="A17" s="1"/>
      <c r="B17" s="1"/>
      <c r="C17" s="1"/>
      <c r="D17" s="1"/>
      <c r="E17" s="1"/>
      <c r="F17" s="1"/>
      <c r="I17" s="475"/>
    </row>
    <row r="18" spans="1:9" s="350" customFormat="1" ht="18.75">
      <c r="A18" s="1"/>
      <c r="B18" s="1"/>
      <c r="C18" s="1"/>
      <c r="D18" s="1"/>
      <c r="E18" s="1"/>
      <c r="F18" s="1"/>
      <c r="I18" s="475"/>
    </row>
    <row r="19" spans="1:9" s="35" customFormat="1" ht="23.25" customHeight="1">
      <c r="A19" s="34" t="s">
        <v>667</v>
      </c>
      <c r="D19" s="115"/>
      <c r="F19" s="115" t="s">
        <v>1135</v>
      </c>
    </row>
    <row r="20" spans="1:9" s="66" customFormat="1" ht="12.75">
      <c r="D20" s="67" t="s">
        <v>131</v>
      </c>
      <c r="F20" s="67" t="s">
        <v>132</v>
      </c>
    </row>
    <row r="21" spans="1:9" s="63" customFormat="1" ht="15.75"/>
    <row r="22" spans="1:9" s="35" customFormat="1" ht="23.25" customHeight="1">
      <c r="A22" s="34" t="s">
        <v>133</v>
      </c>
      <c r="D22" s="115"/>
      <c r="F22" s="115" t="s">
        <v>1136</v>
      </c>
    </row>
    <row r="23" spans="1:9" s="66" customFormat="1" ht="12.75">
      <c r="D23" s="67" t="s">
        <v>131</v>
      </c>
      <c r="F23" s="67" t="s">
        <v>132</v>
      </c>
    </row>
    <row r="24" spans="1:9" s="350" customFormat="1" ht="18.75">
      <c r="B24" s="286"/>
      <c r="C24" s="286"/>
      <c r="D24" s="286"/>
      <c r="E24" s="490"/>
      <c r="F24" s="490"/>
      <c r="I24" s="475"/>
    </row>
    <row r="25" spans="1:9" ht="18.75">
      <c r="B25" s="1"/>
      <c r="C25" s="1"/>
      <c r="D25" s="1"/>
      <c r="E25" s="1"/>
      <c r="F25" s="1"/>
    </row>
    <row r="31" spans="1:9">
      <c r="F31" s="491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Лист103">
    <tabColor rgb="FFFFC000"/>
    <pageSetUpPr fitToPage="1"/>
  </sheetPr>
  <dimension ref="A1:K205"/>
  <sheetViews>
    <sheetView view="pageBreakPreview" topLeftCell="A4" zoomScale="80" zoomScaleSheetLayoutView="80" workbookViewId="0">
      <selection activeCell="A4" sqref="A1:XFD1048576"/>
    </sheetView>
  </sheetViews>
  <sheetFormatPr defaultRowHeight="18.75"/>
  <cols>
    <col min="1" max="1" width="8" style="178" customWidth="1"/>
    <col min="2" max="2" width="74.140625" style="178" customWidth="1"/>
    <col min="3" max="3" width="24.7109375" style="178" customWidth="1"/>
    <col min="4" max="4" width="34" style="178" customWidth="1"/>
    <col min="5" max="5" width="29.5703125" style="179" customWidth="1"/>
    <col min="6" max="7" width="22.5703125" style="179" customWidth="1"/>
    <col min="8" max="8" width="38.42578125" style="286" customWidth="1"/>
    <col min="9" max="9" width="35.42578125" style="465" customWidth="1"/>
    <col min="10" max="11" width="21.28515625" style="466" customWidth="1"/>
    <col min="12" max="255" width="9.140625" style="178"/>
    <col min="256" max="256" width="8" style="178" customWidth="1"/>
    <col min="257" max="257" width="74.140625" style="178" customWidth="1"/>
    <col min="258" max="258" width="24.7109375" style="178" customWidth="1"/>
    <col min="259" max="260" width="34" style="178" customWidth="1"/>
    <col min="261" max="261" width="11.7109375" style="178" customWidth="1"/>
    <col min="262" max="511" width="9.140625" style="178"/>
    <col min="512" max="512" width="8" style="178" customWidth="1"/>
    <col min="513" max="513" width="74.140625" style="178" customWidth="1"/>
    <col min="514" max="514" width="24.7109375" style="178" customWidth="1"/>
    <col min="515" max="516" width="34" style="178" customWidth="1"/>
    <col min="517" max="517" width="11.7109375" style="178" customWidth="1"/>
    <col min="518" max="767" width="9.140625" style="178"/>
    <col min="768" max="768" width="8" style="178" customWidth="1"/>
    <col min="769" max="769" width="74.140625" style="178" customWidth="1"/>
    <col min="770" max="770" width="24.7109375" style="178" customWidth="1"/>
    <col min="771" max="772" width="34" style="178" customWidth="1"/>
    <col min="773" max="773" width="11.7109375" style="178" customWidth="1"/>
    <col min="774" max="1023" width="9.140625" style="178"/>
    <col min="1024" max="1024" width="8" style="178" customWidth="1"/>
    <col min="1025" max="1025" width="74.140625" style="178" customWidth="1"/>
    <col min="1026" max="1026" width="24.7109375" style="178" customWidth="1"/>
    <col min="1027" max="1028" width="34" style="178" customWidth="1"/>
    <col min="1029" max="1029" width="11.7109375" style="178" customWidth="1"/>
    <col min="1030" max="1279" width="9.140625" style="178"/>
    <col min="1280" max="1280" width="8" style="178" customWidth="1"/>
    <col min="1281" max="1281" width="74.140625" style="178" customWidth="1"/>
    <col min="1282" max="1282" width="24.7109375" style="178" customWidth="1"/>
    <col min="1283" max="1284" width="34" style="178" customWidth="1"/>
    <col min="1285" max="1285" width="11.7109375" style="178" customWidth="1"/>
    <col min="1286" max="1535" width="9.140625" style="178"/>
    <col min="1536" max="1536" width="8" style="178" customWidth="1"/>
    <col min="1537" max="1537" width="74.140625" style="178" customWidth="1"/>
    <col min="1538" max="1538" width="24.7109375" style="178" customWidth="1"/>
    <col min="1539" max="1540" width="34" style="178" customWidth="1"/>
    <col min="1541" max="1541" width="11.7109375" style="178" customWidth="1"/>
    <col min="1542" max="1791" width="9.140625" style="178"/>
    <col min="1792" max="1792" width="8" style="178" customWidth="1"/>
    <col min="1793" max="1793" width="74.140625" style="178" customWidth="1"/>
    <col min="1794" max="1794" width="24.7109375" style="178" customWidth="1"/>
    <col min="1795" max="1796" width="34" style="178" customWidth="1"/>
    <col min="1797" max="1797" width="11.7109375" style="178" customWidth="1"/>
    <col min="1798" max="2047" width="9.140625" style="178"/>
    <col min="2048" max="2048" width="8" style="178" customWidth="1"/>
    <col min="2049" max="2049" width="74.140625" style="178" customWidth="1"/>
    <col min="2050" max="2050" width="24.7109375" style="178" customWidth="1"/>
    <col min="2051" max="2052" width="34" style="178" customWidth="1"/>
    <col min="2053" max="2053" width="11.7109375" style="178" customWidth="1"/>
    <col min="2054" max="2303" width="9.140625" style="178"/>
    <col min="2304" max="2304" width="8" style="178" customWidth="1"/>
    <col min="2305" max="2305" width="74.140625" style="178" customWidth="1"/>
    <col min="2306" max="2306" width="24.7109375" style="178" customWidth="1"/>
    <col min="2307" max="2308" width="34" style="178" customWidth="1"/>
    <col min="2309" max="2309" width="11.7109375" style="178" customWidth="1"/>
    <col min="2310" max="2559" width="9.140625" style="178"/>
    <col min="2560" max="2560" width="8" style="178" customWidth="1"/>
    <col min="2561" max="2561" width="74.140625" style="178" customWidth="1"/>
    <col min="2562" max="2562" width="24.7109375" style="178" customWidth="1"/>
    <col min="2563" max="2564" width="34" style="178" customWidth="1"/>
    <col min="2565" max="2565" width="11.7109375" style="178" customWidth="1"/>
    <col min="2566" max="2815" width="9.140625" style="178"/>
    <col min="2816" max="2816" width="8" style="178" customWidth="1"/>
    <col min="2817" max="2817" width="74.140625" style="178" customWidth="1"/>
    <col min="2818" max="2818" width="24.7109375" style="178" customWidth="1"/>
    <col min="2819" max="2820" width="34" style="178" customWidth="1"/>
    <col min="2821" max="2821" width="11.7109375" style="178" customWidth="1"/>
    <col min="2822" max="3071" width="9.140625" style="178"/>
    <col min="3072" max="3072" width="8" style="178" customWidth="1"/>
    <col min="3073" max="3073" width="74.140625" style="178" customWidth="1"/>
    <col min="3074" max="3074" width="24.7109375" style="178" customWidth="1"/>
    <col min="3075" max="3076" width="34" style="178" customWidth="1"/>
    <col min="3077" max="3077" width="11.7109375" style="178" customWidth="1"/>
    <col min="3078" max="3327" width="9.140625" style="178"/>
    <col min="3328" max="3328" width="8" style="178" customWidth="1"/>
    <col min="3329" max="3329" width="74.140625" style="178" customWidth="1"/>
    <col min="3330" max="3330" width="24.7109375" style="178" customWidth="1"/>
    <col min="3331" max="3332" width="34" style="178" customWidth="1"/>
    <col min="3333" max="3333" width="11.7109375" style="178" customWidth="1"/>
    <col min="3334" max="3583" width="9.140625" style="178"/>
    <col min="3584" max="3584" width="8" style="178" customWidth="1"/>
    <col min="3585" max="3585" width="74.140625" style="178" customWidth="1"/>
    <col min="3586" max="3586" width="24.7109375" style="178" customWidth="1"/>
    <col min="3587" max="3588" width="34" style="178" customWidth="1"/>
    <col min="3589" max="3589" width="11.7109375" style="178" customWidth="1"/>
    <col min="3590" max="3839" width="9.140625" style="178"/>
    <col min="3840" max="3840" width="8" style="178" customWidth="1"/>
    <col min="3841" max="3841" width="74.140625" style="178" customWidth="1"/>
    <col min="3842" max="3842" width="24.7109375" style="178" customWidth="1"/>
    <col min="3843" max="3844" width="34" style="178" customWidth="1"/>
    <col min="3845" max="3845" width="11.7109375" style="178" customWidth="1"/>
    <col min="3846" max="4095" width="9.140625" style="178"/>
    <col min="4096" max="4096" width="8" style="178" customWidth="1"/>
    <col min="4097" max="4097" width="74.140625" style="178" customWidth="1"/>
    <col min="4098" max="4098" width="24.7109375" style="178" customWidth="1"/>
    <col min="4099" max="4100" width="34" style="178" customWidth="1"/>
    <col min="4101" max="4101" width="11.7109375" style="178" customWidth="1"/>
    <col min="4102" max="4351" width="9.140625" style="178"/>
    <col min="4352" max="4352" width="8" style="178" customWidth="1"/>
    <col min="4353" max="4353" width="74.140625" style="178" customWidth="1"/>
    <col min="4354" max="4354" width="24.7109375" style="178" customWidth="1"/>
    <col min="4355" max="4356" width="34" style="178" customWidth="1"/>
    <col min="4357" max="4357" width="11.7109375" style="178" customWidth="1"/>
    <col min="4358" max="4607" width="9.140625" style="178"/>
    <col min="4608" max="4608" width="8" style="178" customWidth="1"/>
    <col min="4609" max="4609" width="74.140625" style="178" customWidth="1"/>
    <col min="4610" max="4610" width="24.7109375" style="178" customWidth="1"/>
    <col min="4611" max="4612" width="34" style="178" customWidth="1"/>
    <col min="4613" max="4613" width="11.7109375" style="178" customWidth="1"/>
    <col min="4614" max="4863" width="9.140625" style="178"/>
    <col min="4864" max="4864" width="8" style="178" customWidth="1"/>
    <col min="4865" max="4865" width="74.140625" style="178" customWidth="1"/>
    <col min="4866" max="4866" width="24.7109375" style="178" customWidth="1"/>
    <col min="4867" max="4868" width="34" style="178" customWidth="1"/>
    <col min="4869" max="4869" width="11.7109375" style="178" customWidth="1"/>
    <col min="4870" max="5119" width="9.140625" style="178"/>
    <col min="5120" max="5120" width="8" style="178" customWidth="1"/>
    <col min="5121" max="5121" width="74.140625" style="178" customWidth="1"/>
    <col min="5122" max="5122" width="24.7109375" style="178" customWidth="1"/>
    <col min="5123" max="5124" width="34" style="178" customWidth="1"/>
    <col min="5125" max="5125" width="11.7109375" style="178" customWidth="1"/>
    <col min="5126" max="5375" width="9.140625" style="178"/>
    <col min="5376" max="5376" width="8" style="178" customWidth="1"/>
    <col min="5377" max="5377" width="74.140625" style="178" customWidth="1"/>
    <col min="5378" max="5378" width="24.7109375" style="178" customWidth="1"/>
    <col min="5379" max="5380" width="34" style="178" customWidth="1"/>
    <col min="5381" max="5381" width="11.7109375" style="178" customWidth="1"/>
    <col min="5382" max="5631" width="9.140625" style="178"/>
    <col min="5632" max="5632" width="8" style="178" customWidth="1"/>
    <col min="5633" max="5633" width="74.140625" style="178" customWidth="1"/>
    <col min="5634" max="5634" width="24.7109375" style="178" customWidth="1"/>
    <col min="5635" max="5636" width="34" style="178" customWidth="1"/>
    <col min="5637" max="5637" width="11.7109375" style="178" customWidth="1"/>
    <col min="5638" max="5887" width="9.140625" style="178"/>
    <col min="5888" max="5888" width="8" style="178" customWidth="1"/>
    <col min="5889" max="5889" width="74.140625" style="178" customWidth="1"/>
    <col min="5890" max="5890" width="24.7109375" style="178" customWidth="1"/>
    <col min="5891" max="5892" width="34" style="178" customWidth="1"/>
    <col min="5893" max="5893" width="11.7109375" style="178" customWidth="1"/>
    <col min="5894" max="6143" width="9.140625" style="178"/>
    <col min="6144" max="6144" width="8" style="178" customWidth="1"/>
    <col min="6145" max="6145" width="74.140625" style="178" customWidth="1"/>
    <col min="6146" max="6146" width="24.7109375" style="178" customWidth="1"/>
    <col min="6147" max="6148" width="34" style="178" customWidth="1"/>
    <col min="6149" max="6149" width="11.7109375" style="178" customWidth="1"/>
    <col min="6150" max="6399" width="9.140625" style="178"/>
    <col min="6400" max="6400" width="8" style="178" customWidth="1"/>
    <col min="6401" max="6401" width="74.140625" style="178" customWidth="1"/>
    <col min="6402" max="6402" width="24.7109375" style="178" customWidth="1"/>
    <col min="6403" max="6404" width="34" style="178" customWidth="1"/>
    <col min="6405" max="6405" width="11.7109375" style="178" customWidth="1"/>
    <col min="6406" max="6655" width="9.140625" style="178"/>
    <col min="6656" max="6656" width="8" style="178" customWidth="1"/>
    <col min="6657" max="6657" width="74.140625" style="178" customWidth="1"/>
    <col min="6658" max="6658" width="24.7109375" style="178" customWidth="1"/>
    <col min="6659" max="6660" width="34" style="178" customWidth="1"/>
    <col min="6661" max="6661" width="11.7109375" style="178" customWidth="1"/>
    <col min="6662" max="6911" width="9.140625" style="178"/>
    <col min="6912" max="6912" width="8" style="178" customWidth="1"/>
    <col min="6913" max="6913" width="74.140625" style="178" customWidth="1"/>
    <col min="6914" max="6914" width="24.7109375" style="178" customWidth="1"/>
    <col min="6915" max="6916" width="34" style="178" customWidth="1"/>
    <col min="6917" max="6917" width="11.7109375" style="178" customWidth="1"/>
    <col min="6918" max="7167" width="9.140625" style="178"/>
    <col min="7168" max="7168" width="8" style="178" customWidth="1"/>
    <col min="7169" max="7169" width="74.140625" style="178" customWidth="1"/>
    <col min="7170" max="7170" width="24.7109375" style="178" customWidth="1"/>
    <col min="7171" max="7172" width="34" style="178" customWidth="1"/>
    <col min="7173" max="7173" width="11.7109375" style="178" customWidth="1"/>
    <col min="7174" max="7423" width="9.140625" style="178"/>
    <col min="7424" max="7424" width="8" style="178" customWidth="1"/>
    <col min="7425" max="7425" width="74.140625" style="178" customWidth="1"/>
    <col min="7426" max="7426" width="24.7109375" style="178" customWidth="1"/>
    <col min="7427" max="7428" width="34" style="178" customWidth="1"/>
    <col min="7429" max="7429" width="11.7109375" style="178" customWidth="1"/>
    <col min="7430" max="7679" width="9.140625" style="178"/>
    <col min="7680" max="7680" width="8" style="178" customWidth="1"/>
    <col min="7681" max="7681" width="74.140625" style="178" customWidth="1"/>
    <col min="7682" max="7682" width="24.7109375" style="178" customWidth="1"/>
    <col min="7683" max="7684" width="34" style="178" customWidth="1"/>
    <col min="7685" max="7685" width="11.7109375" style="178" customWidth="1"/>
    <col min="7686" max="7935" width="9.140625" style="178"/>
    <col min="7936" max="7936" width="8" style="178" customWidth="1"/>
    <col min="7937" max="7937" width="74.140625" style="178" customWidth="1"/>
    <col min="7938" max="7938" width="24.7109375" style="178" customWidth="1"/>
    <col min="7939" max="7940" width="34" style="178" customWidth="1"/>
    <col min="7941" max="7941" width="11.7109375" style="178" customWidth="1"/>
    <col min="7942" max="8191" width="9.140625" style="178"/>
    <col min="8192" max="8192" width="8" style="178" customWidth="1"/>
    <col min="8193" max="8193" width="74.140625" style="178" customWidth="1"/>
    <col min="8194" max="8194" width="24.7109375" style="178" customWidth="1"/>
    <col min="8195" max="8196" width="34" style="178" customWidth="1"/>
    <col min="8197" max="8197" width="11.7109375" style="178" customWidth="1"/>
    <col min="8198" max="8447" width="9.140625" style="178"/>
    <col min="8448" max="8448" width="8" style="178" customWidth="1"/>
    <col min="8449" max="8449" width="74.140625" style="178" customWidth="1"/>
    <col min="8450" max="8450" width="24.7109375" style="178" customWidth="1"/>
    <col min="8451" max="8452" width="34" style="178" customWidth="1"/>
    <col min="8453" max="8453" width="11.7109375" style="178" customWidth="1"/>
    <col min="8454" max="8703" width="9.140625" style="178"/>
    <col min="8704" max="8704" width="8" style="178" customWidth="1"/>
    <col min="8705" max="8705" width="74.140625" style="178" customWidth="1"/>
    <col min="8706" max="8706" width="24.7109375" style="178" customWidth="1"/>
    <col min="8707" max="8708" width="34" style="178" customWidth="1"/>
    <col min="8709" max="8709" width="11.7109375" style="178" customWidth="1"/>
    <col min="8710" max="8959" width="9.140625" style="178"/>
    <col min="8960" max="8960" width="8" style="178" customWidth="1"/>
    <col min="8961" max="8961" width="74.140625" style="178" customWidth="1"/>
    <col min="8962" max="8962" width="24.7109375" style="178" customWidth="1"/>
    <col min="8963" max="8964" width="34" style="178" customWidth="1"/>
    <col min="8965" max="8965" width="11.7109375" style="178" customWidth="1"/>
    <col min="8966" max="9215" width="9.140625" style="178"/>
    <col min="9216" max="9216" width="8" style="178" customWidth="1"/>
    <col min="9217" max="9217" width="74.140625" style="178" customWidth="1"/>
    <col min="9218" max="9218" width="24.7109375" style="178" customWidth="1"/>
    <col min="9219" max="9220" width="34" style="178" customWidth="1"/>
    <col min="9221" max="9221" width="11.7109375" style="178" customWidth="1"/>
    <col min="9222" max="9471" width="9.140625" style="178"/>
    <col min="9472" max="9472" width="8" style="178" customWidth="1"/>
    <col min="9473" max="9473" width="74.140625" style="178" customWidth="1"/>
    <col min="9474" max="9474" width="24.7109375" style="178" customWidth="1"/>
    <col min="9475" max="9476" width="34" style="178" customWidth="1"/>
    <col min="9477" max="9477" width="11.7109375" style="178" customWidth="1"/>
    <col min="9478" max="9727" width="9.140625" style="178"/>
    <col min="9728" max="9728" width="8" style="178" customWidth="1"/>
    <col min="9729" max="9729" width="74.140625" style="178" customWidth="1"/>
    <col min="9730" max="9730" width="24.7109375" style="178" customWidth="1"/>
    <col min="9731" max="9732" width="34" style="178" customWidth="1"/>
    <col min="9733" max="9733" width="11.7109375" style="178" customWidth="1"/>
    <col min="9734" max="9983" width="9.140625" style="178"/>
    <col min="9984" max="9984" width="8" style="178" customWidth="1"/>
    <col min="9985" max="9985" width="74.140625" style="178" customWidth="1"/>
    <col min="9986" max="9986" width="24.7109375" style="178" customWidth="1"/>
    <col min="9987" max="9988" width="34" style="178" customWidth="1"/>
    <col min="9989" max="9989" width="11.7109375" style="178" customWidth="1"/>
    <col min="9990" max="10239" width="9.140625" style="178"/>
    <col min="10240" max="10240" width="8" style="178" customWidth="1"/>
    <col min="10241" max="10241" width="74.140625" style="178" customWidth="1"/>
    <col min="10242" max="10242" width="24.7109375" style="178" customWidth="1"/>
    <col min="10243" max="10244" width="34" style="178" customWidth="1"/>
    <col min="10245" max="10245" width="11.7109375" style="178" customWidth="1"/>
    <col min="10246" max="10495" width="9.140625" style="178"/>
    <col min="10496" max="10496" width="8" style="178" customWidth="1"/>
    <col min="10497" max="10497" width="74.140625" style="178" customWidth="1"/>
    <col min="10498" max="10498" width="24.7109375" style="178" customWidth="1"/>
    <col min="10499" max="10500" width="34" style="178" customWidth="1"/>
    <col min="10501" max="10501" width="11.7109375" style="178" customWidth="1"/>
    <col min="10502" max="10751" width="9.140625" style="178"/>
    <col min="10752" max="10752" width="8" style="178" customWidth="1"/>
    <col min="10753" max="10753" width="74.140625" style="178" customWidth="1"/>
    <col min="10754" max="10754" width="24.7109375" style="178" customWidth="1"/>
    <col min="10755" max="10756" width="34" style="178" customWidth="1"/>
    <col min="10757" max="10757" width="11.7109375" style="178" customWidth="1"/>
    <col min="10758" max="11007" width="9.140625" style="178"/>
    <col min="11008" max="11008" width="8" style="178" customWidth="1"/>
    <col min="11009" max="11009" width="74.140625" style="178" customWidth="1"/>
    <col min="11010" max="11010" width="24.7109375" style="178" customWidth="1"/>
    <col min="11011" max="11012" width="34" style="178" customWidth="1"/>
    <col min="11013" max="11013" width="11.7109375" style="178" customWidth="1"/>
    <col min="11014" max="11263" width="9.140625" style="178"/>
    <col min="11264" max="11264" width="8" style="178" customWidth="1"/>
    <col min="11265" max="11265" width="74.140625" style="178" customWidth="1"/>
    <col min="11266" max="11266" width="24.7109375" style="178" customWidth="1"/>
    <col min="11267" max="11268" width="34" style="178" customWidth="1"/>
    <col min="11269" max="11269" width="11.7109375" style="178" customWidth="1"/>
    <col min="11270" max="11519" width="9.140625" style="178"/>
    <col min="11520" max="11520" width="8" style="178" customWidth="1"/>
    <col min="11521" max="11521" width="74.140625" style="178" customWidth="1"/>
    <col min="11522" max="11522" width="24.7109375" style="178" customWidth="1"/>
    <col min="11523" max="11524" width="34" style="178" customWidth="1"/>
    <col min="11525" max="11525" width="11.7109375" style="178" customWidth="1"/>
    <col min="11526" max="11775" width="9.140625" style="178"/>
    <col min="11776" max="11776" width="8" style="178" customWidth="1"/>
    <col min="11777" max="11777" width="74.140625" style="178" customWidth="1"/>
    <col min="11778" max="11778" width="24.7109375" style="178" customWidth="1"/>
    <col min="11779" max="11780" width="34" style="178" customWidth="1"/>
    <col min="11781" max="11781" width="11.7109375" style="178" customWidth="1"/>
    <col min="11782" max="12031" width="9.140625" style="178"/>
    <col min="12032" max="12032" width="8" style="178" customWidth="1"/>
    <col min="12033" max="12033" width="74.140625" style="178" customWidth="1"/>
    <col min="12034" max="12034" width="24.7109375" style="178" customWidth="1"/>
    <col min="12035" max="12036" width="34" style="178" customWidth="1"/>
    <col min="12037" max="12037" width="11.7109375" style="178" customWidth="1"/>
    <col min="12038" max="12287" width="9.140625" style="178"/>
    <col min="12288" max="12288" width="8" style="178" customWidth="1"/>
    <col min="12289" max="12289" width="74.140625" style="178" customWidth="1"/>
    <col min="12290" max="12290" width="24.7109375" style="178" customWidth="1"/>
    <col min="12291" max="12292" width="34" style="178" customWidth="1"/>
    <col min="12293" max="12293" width="11.7109375" style="178" customWidth="1"/>
    <col min="12294" max="12543" width="9.140625" style="178"/>
    <col min="12544" max="12544" width="8" style="178" customWidth="1"/>
    <col min="12545" max="12545" width="74.140625" style="178" customWidth="1"/>
    <col min="12546" max="12546" width="24.7109375" style="178" customWidth="1"/>
    <col min="12547" max="12548" width="34" style="178" customWidth="1"/>
    <col min="12549" max="12549" width="11.7109375" style="178" customWidth="1"/>
    <col min="12550" max="12799" width="9.140625" style="178"/>
    <col min="12800" max="12800" width="8" style="178" customWidth="1"/>
    <col min="12801" max="12801" width="74.140625" style="178" customWidth="1"/>
    <col min="12802" max="12802" width="24.7109375" style="178" customWidth="1"/>
    <col min="12803" max="12804" width="34" style="178" customWidth="1"/>
    <col min="12805" max="12805" width="11.7109375" style="178" customWidth="1"/>
    <col min="12806" max="13055" width="9.140625" style="178"/>
    <col min="13056" max="13056" width="8" style="178" customWidth="1"/>
    <col min="13057" max="13057" width="74.140625" style="178" customWidth="1"/>
    <col min="13058" max="13058" width="24.7109375" style="178" customWidth="1"/>
    <col min="13059" max="13060" width="34" style="178" customWidth="1"/>
    <col min="13061" max="13061" width="11.7109375" style="178" customWidth="1"/>
    <col min="13062" max="13311" width="9.140625" style="178"/>
    <col min="13312" max="13312" width="8" style="178" customWidth="1"/>
    <col min="13313" max="13313" width="74.140625" style="178" customWidth="1"/>
    <col min="13314" max="13314" width="24.7109375" style="178" customWidth="1"/>
    <col min="13315" max="13316" width="34" style="178" customWidth="1"/>
    <col min="13317" max="13317" width="11.7109375" style="178" customWidth="1"/>
    <col min="13318" max="13567" width="9.140625" style="178"/>
    <col min="13568" max="13568" width="8" style="178" customWidth="1"/>
    <col min="13569" max="13569" width="74.140625" style="178" customWidth="1"/>
    <col min="13570" max="13570" width="24.7109375" style="178" customWidth="1"/>
    <col min="13571" max="13572" width="34" style="178" customWidth="1"/>
    <col min="13573" max="13573" width="11.7109375" style="178" customWidth="1"/>
    <col min="13574" max="13823" width="9.140625" style="178"/>
    <col min="13824" max="13824" width="8" style="178" customWidth="1"/>
    <col min="13825" max="13825" width="74.140625" style="178" customWidth="1"/>
    <col min="13826" max="13826" width="24.7109375" style="178" customWidth="1"/>
    <col min="13827" max="13828" width="34" style="178" customWidth="1"/>
    <col min="13829" max="13829" width="11.7109375" style="178" customWidth="1"/>
    <col min="13830" max="14079" width="9.140625" style="178"/>
    <col min="14080" max="14080" width="8" style="178" customWidth="1"/>
    <col min="14081" max="14081" width="74.140625" style="178" customWidth="1"/>
    <col min="14082" max="14082" width="24.7109375" style="178" customWidth="1"/>
    <col min="14083" max="14084" width="34" style="178" customWidth="1"/>
    <col min="14085" max="14085" width="11.7109375" style="178" customWidth="1"/>
    <col min="14086" max="14335" width="9.140625" style="178"/>
    <col min="14336" max="14336" width="8" style="178" customWidth="1"/>
    <col min="14337" max="14337" width="74.140625" style="178" customWidth="1"/>
    <col min="14338" max="14338" width="24.7109375" style="178" customWidth="1"/>
    <col min="14339" max="14340" width="34" style="178" customWidth="1"/>
    <col min="14341" max="14341" width="11.7109375" style="178" customWidth="1"/>
    <col min="14342" max="14591" width="9.140625" style="178"/>
    <col min="14592" max="14592" width="8" style="178" customWidth="1"/>
    <col min="14593" max="14593" width="74.140625" style="178" customWidth="1"/>
    <col min="14594" max="14594" width="24.7109375" style="178" customWidth="1"/>
    <col min="14595" max="14596" width="34" style="178" customWidth="1"/>
    <col min="14597" max="14597" width="11.7109375" style="178" customWidth="1"/>
    <col min="14598" max="14847" width="9.140625" style="178"/>
    <col min="14848" max="14848" width="8" style="178" customWidth="1"/>
    <col min="14849" max="14849" width="74.140625" style="178" customWidth="1"/>
    <col min="14850" max="14850" width="24.7109375" style="178" customWidth="1"/>
    <col min="14851" max="14852" width="34" style="178" customWidth="1"/>
    <col min="14853" max="14853" width="11.7109375" style="178" customWidth="1"/>
    <col min="14854" max="15103" width="9.140625" style="178"/>
    <col min="15104" max="15104" width="8" style="178" customWidth="1"/>
    <col min="15105" max="15105" width="74.140625" style="178" customWidth="1"/>
    <col min="15106" max="15106" width="24.7109375" style="178" customWidth="1"/>
    <col min="15107" max="15108" width="34" style="178" customWidth="1"/>
    <col min="15109" max="15109" width="11.7109375" style="178" customWidth="1"/>
    <col min="15110" max="15359" width="9.140625" style="178"/>
    <col min="15360" max="15360" width="8" style="178" customWidth="1"/>
    <col min="15361" max="15361" width="74.140625" style="178" customWidth="1"/>
    <col min="15362" max="15362" width="24.7109375" style="178" customWidth="1"/>
    <col min="15363" max="15364" width="34" style="178" customWidth="1"/>
    <col min="15365" max="15365" width="11.7109375" style="178" customWidth="1"/>
    <col min="15366" max="15615" width="9.140625" style="178"/>
    <col min="15616" max="15616" width="8" style="178" customWidth="1"/>
    <col min="15617" max="15617" width="74.140625" style="178" customWidth="1"/>
    <col min="15618" max="15618" width="24.7109375" style="178" customWidth="1"/>
    <col min="15619" max="15620" width="34" style="178" customWidth="1"/>
    <col min="15621" max="15621" width="11.7109375" style="178" customWidth="1"/>
    <col min="15622" max="15871" width="9.140625" style="178"/>
    <col min="15872" max="15872" width="8" style="178" customWidth="1"/>
    <col min="15873" max="15873" width="74.140625" style="178" customWidth="1"/>
    <col min="15874" max="15874" width="24.7109375" style="178" customWidth="1"/>
    <col min="15875" max="15876" width="34" style="178" customWidth="1"/>
    <col min="15877" max="15877" width="11.7109375" style="178" customWidth="1"/>
    <col min="15878" max="16127" width="9.140625" style="178"/>
    <col min="16128" max="16128" width="8" style="178" customWidth="1"/>
    <col min="16129" max="16129" width="74.140625" style="178" customWidth="1"/>
    <col min="16130" max="16130" width="24.7109375" style="178" customWidth="1"/>
    <col min="16131" max="16132" width="34" style="178" customWidth="1"/>
    <col min="16133" max="16133" width="11.7109375" style="178" customWidth="1"/>
    <col min="16134" max="16384" width="9.140625" style="178"/>
  </cols>
  <sheetData>
    <row r="1" spans="1:11">
      <c r="D1" s="428" t="s">
        <v>663</v>
      </c>
    </row>
    <row r="3" spans="1:11" s="184" customFormat="1" ht="28.9" customHeight="1">
      <c r="A3" s="1462" t="s">
        <v>718</v>
      </c>
      <c r="B3" s="1462"/>
      <c r="C3" s="1462"/>
      <c r="D3" s="1462"/>
      <c r="E3" s="179"/>
      <c r="F3" s="179"/>
      <c r="G3" s="179"/>
      <c r="H3" s="286"/>
      <c r="I3" s="465"/>
      <c r="J3" s="469"/>
      <c r="K3" s="46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470"/>
      <c r="J4" s="338"/>
      <c r="K4" s="471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472"/>
      <c r="J5" s="340"/>
      <c r="K5" s="340"/>
    </row>
    <row r="6" spans="1:11" s="1" customFormat="1" ht="39.75" customHeight="1">
      <c r="A6" s="1438" t="s">
        <v>484</v>
      </c>
      <c r="B6" s="1438"/>
      <c r="C6" s="1438"/>
      <c r="D6" s="1438"/>
      <c r="E6" s="15"/>
      <c r="F6" s="16"/>
      <c r="G6" s="16"/>
      <c r="H6" s="16"/>
      <c r="I6" s="465"/>
      <c r="J6" s="341"/>
      <c r="K6" s="341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465"/>
      <c r="J7" s="341"/>
      <c r="K7" s="341"/>
    </row>
    <row r="8" spans="1:11">
      <c r="B8" s="187"/>
    </row>
    <row r="9" spans="1:11" ht="45.75" customHeight="1">
      <c r="A9" s="188" t="s">
        <v>282</v>
      </c>
      <c r="B9" s="188" t="s">
        <v>297</v>
      </c>
      <c r="C9" s="188" t="s">
        <v>354</v>
      </c>
      <c r="D9" s="188" t="s">
        <v>135</v>
      </c>
      <c r="E9" s="283"/>
      <c r="F9" s="283"/>
      <c r="G9" s="283"/>
    </row>
    <row r="10" spans="1:11" ht="37.5">
      <c r="A10" s="188">
        <v>1</v>
      </c>
      <c r="B10" s="188">
        <v>2</v>
      </c>
      <c r="C10" s="188">
        <v>3</v>
      </c>
      <c r="D10" s="188">
        <v>4</v>
      </c>
      <c r="E10" s="189" t="s">
        <v>357</v>
      </c>
      <c r="F10" s="190" t="s">
        <v>302</v>
      </c>
      <c r="G10" s="190" t="s">
        <v>549</v>
      </c>
      <c r="H10" s="190" t="s">
        <v>550</v>
      </c>
      <c r="I10" s="465" t="s">
        <v>1029</v>
      </c>
      <c r="J10" s="323" t="s">
        <v>1010</v>
      </c>
      <c r="K10" s="323"/>
    </row>
    <row r="11" spans="1:11">
      <c r="A11" s="1466" t="s">
        <v>992</v>
      </c>
      <c r="B11" s="1466"/>
      <c r="C11" s="1466"/>
      <c r="D11" s="1466"/>
      <c r="E11" s="436" t="s">
        <v>1026</v>
      </c>
      <c r="F11" s="192"/>
      <c r="G11" s="192"/>
      <c r="H11" s="192"/>
      <c r="J11" s="325" t="s">
        <v>1005</v>
      </c>
      <c r="K11" s="325" t="s">
        <v>1006</v>
      </c>
    </row>
    <row r="12" spans="1:11">
      <c r="A12" s="494" t="s">
        <v>664</v>
      </c>
      <c r="B12" s="495" t="s">
        <v>665</v>
      </c>
      <c r="C12" s="496"/>
      <c r="D12" s="202"/>
      <c r="E12" s="197"/>
      <c r="F12" s="198"/>
      <c r="G12" s="198">
        <f>D12-F12</f>
        <v>0</v>
      </c>
      <c r="H12" s="198">
        <f>D12-E12</f>
        <v>0</v>
      </c>
    </row>
    <row r="13" spans="1:11">
      <c r="A13" s="497"/>
      <c r="B13" s="200"/>
      <c r="C13" s="496"/>
      <c r="D13" s="202"/>
      <c r="E13" s="288"/>
      <c r="F13" s="289"/>
      <c r="G13" s="289"/>
      <c r="H13" s="198"/>
    </row>
    <row r="14" spans="1:11" s="184" customFormat="1">
      <c r="A14" s="498"/>
      <c r="B14" s="193" t="s">
        <v>295</v>
      </c>
      <c r="C14" s="195" t="s">
        <v>305</v>
      </c>
      <c r="D14" s="235">
        <f>SUM(D12:D13)</f>
        <v>0</v>
      </c>
      <c r="E14" s="290" t="s">
        <v>365</v>
      </c>
      <c r="F14" s="291">
        <f>SUM(F12:F13)</f>
        <v>0</v>
      </c>
      <c r="G14" s="291">
        <f t="shared" ref="G14:H14" si="0">SUM(G12:G13)</f>
        <v>0</v>
      </c>
      <c r="H14" s="291">
        <f t="shared" si="0"/>
        <v>0</v>
      </c>
      <c r="I14" s="465">
        <f>SUM(I12:I13)</f>
        <v>0</v>
      </c>
      <c r="J14" s="323">
        <f t="shared" ref="J14:K14" si="1">SUM(J12:J13)</f>
        <v>0</v>
      </c>
      <c r="K14" s="323">
        <f t="shared" si="1"/>
        <v>0</v>
      </c>
    </row>
    <row r="15" spans="1:11" s="286" customFormat="1" ht="21" customHeight="1">
      <c r="A15" s="1466" t="s">
        <v>489</v>
      </c>
      <c r="B15" s="1466"/>
      <c r="C15" s="1466"/>
      <c r="D15" s="1466"/>
      <c r="E15" s="400" t="s">
        <v>995</v>
      </c>
      <c r="F15" s="179"/>
      <c r="G15" s="179"/>
      <c r="I15" s="465"/>
      <c r="J15" s="483"/>
      <c r="K15" s="483"/>
    </row>
    <row r="16" spans="1:11" s="286" customFormat="1">
      <c r="A16" s="494" t="s">
        <v>664</v>
      </c>
      <c r="B16" s="495" t="s">
        <v>665</v>
      </c>
      <c r="C16" s="255"/>
      <c r="D16" s="202"/>
      <c r="E16" s="288"/>
      <c r="F16" s="289"/>
      <c r="G16" s="198">
        <f>D16-F16</f>
        <v>0</v>
      </c>
      <c r="H16" s="198">
        <f>D16-E16</f>
        <v>0</v>
      </c>
      <c r="I16" s="465"/>
      <c r="J16" s="483"/>
      <c r="K16" s="483"/>
    </row>
    <row r="17" spans="1:11" s="286" customFormat="1">
      <c r="A17" s="240"/>
      <c r="B17" s="215"/>
      <c r="C17" s="255"/>
      <c r="D17" s="202"/>
      <c r="E17" s="288"/>
      <c r="F17" s="289"/>
      <c r="G17" s="289"/>
      <c r="H17" s="198"/>
      <c r="I17" s="465"/>
      <c r="J17" s="483"/>
      <c r="K17" s="483"/>
    </row>
    <row r="18" spans="1:11" s="286" customFormat="1" ht="21" customHeight="1">
      <c r="A18" s="243"/>
      <c r="B18" s="193" t="s">
        <v>295</v>
      </c>
      <c r="C18" s="195" t="s">
        <v>305</v>
      </c>
      <c r="D18" s="266">
        <f>SUM(D16:D17)</f>
        <v>0</v>
      </c>
      <c r="E18" s="290" t="s">
        <v>365</v>
      </c>
      <c r="F18" s="291">
        <f>SUM(F16:F17)</f>
        <v>0</v>
      </c>
      <c r="G18" s="291">
        <f t="shared" ref="G18:H18" si="2">SUM(G16:G17)</f>
        <v>0</v>
      </c>
      <c r="H18" s="291">
        <f t="shared" si="2"/>
        <v>0</v>
      </c>
      <c r="I18" s="465">
        <f>SUM(I16:I17)</f>
        <v>0</v>
      </c>
      <c r="J18" s="323">
        <f t="shared" ref="J18:K18" si="3">SUM(J16:J17)</f>
        <v>0</v>
      </c>
      <c r="K18" s="323">
        <f t="shared" si="3"/>
        <v>0</v>
      </c>
    </row>
    <row r="19" spans="1:11">
      <c r="A19" s="66"/>
      <c r="B19" s="63"/>
      <c r="C19" s="63"/>
      <c r="D19" s="63"/>
      <c r="E19" s="225" t="s">
        <v>457</v>
      </c>
      <c r="F19" s="226">
        <f>F14+F18</f>
        <v>0</v>
      </c>
      <c r="G19" s="226">
        <f t="shared" ref="G19:H19" si="4">G14+G18</f>
        <v>0</v>
      </c>
      <c r="H19" s="226">
        <f t="shared" si="4"/>
        <v>0</v>
      </c>
      <c r="I19" s="465">
        <f>I14+I18</f>
        <v>0</v>
      </c>
      <c r="J19" s="323">
        <f t="shared" ref="J19:K19" si="5">J14+J18</f>
        <v>0</v>
      </c>
      <c r="K19" s="323">
        <f t="shared" si="5"/>
        <v>0</v>
      </c>
    </row>
    <row r="20" spans="1:11">
      <c r="D20" s="499"/>
      <c r="E20" s="63"/>
      <c r="F20" s="178"/>
      <c r="G20" s="63"/>
      <c r="H20" s="63"/>
    </row>
    <row r="21" spans="1:11" s="35" customFormat="1" ht="23.25" customHeight="1">
      <c r="A21" s="34" t="s">
        <v>667</v>
      </c>
      <c r="C21" s="115"/>
      <c r="D21" s="115" t="s">
        <v>1135</v>
      </c>
      <c r="F21" s="178"/>
      <c r="I21" s="465"/>
      <c r="J21" s="488"/>
      <c r="K21" s="488"/>
    </row>
    <row r="22" spans="1:11" s="66" customFormat="1">
      <c r="C22" s="67" t="s">
        <v>131</v>
      </c>
      <c r="D22" s="67" t="s">
        <v>132</v>
      </c>
      <c r="F22" s="178"/>
      <c r="I22" s="465"/>
      <c r="J22" s="489"/>
      <c r="K22" s="489"/>
    </row>
    <row r="23" spans="1:11" s="63" customFormat="1">
      <c r="F23" s="178"/>
      <c r="I23" s="465"/>
      <c r="J23" s="488"/>
      <c r="K23" s="488"/>
    </row>
    <row r="24" spans="1:11" s="35" customFormat="1" ht="23.25" customHeight="1">
      <c r="A24" s="34" t="s">
        <v>133</v>
      </c>
      <c r="C24" s="115"/>
      <c r="D24" s="115" t="s">
        <v>1136</v>
      </c>
      <c r="F24" s="178"/>
      <c r="I24" s="465"/>
      <c r="J24" s="488"/>
      <c r="K24" s="488"/>
    </row>
    <row r="25" spans="1:11" s="66" customFormat="1">
      <c r="C25" s="67" t="s">
        <v>131</v>
      </c>
      <c r="D25" s="67" t="s">
        <v>132</v>
      </c>
      <c r="F25" s="178"/>
      <c r="I25" s="465"/>
      <c r="J25" s="489"/>
      <c r="K25" s="489"/>
    </row>
    <row r="27" spans="1:11" ht="27">
      <c r="B27" s="227" t="s">
        <v>1047</v>
      </c>
      <c r="E27" s="181"/>
      <c r="F27" s="181"/>
      <c r="G27" s="181"/>
      <c r="H27" s="292"/>
    </row>
    <row r="28" spans="1:11">
      <c r="B28" s="227" t="s">
        <v>1027</v>
      </c>
    </row>
    <row r="201" spans="9:9">
      <c r="I201" s="492"/>
    </row>
    <row r="202" spans="9:9">
      <c r="I202" s="493"/>
    </row>
    <row r="203" spans="9:9">
      <c r="I203" s="492"/>
    </row>
    <row r="204" spans="9:9">
      <c r="I204" s="492"/>
    </row>
    <row r="205" spans="9:9">
      <c r="I205" s="49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Лист104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5"/>
  <cols>
    <col min="1" max="1" width="8" style="178" customWidth="1"/>
    <col min="2" max="2" width="74.140625" style="178" customWidth="1"/>
    <col min="3" max="3" width="24.7109375" style="178" customWidth="1"/>
    <col min="4" max="4" width="34" style="178" customWidth="1"/>
    <col min="5" max="248" width="9.140625" style="178"/>
    <col min="249" max="249" width="8" style="178" customWidth="1"/>
    <col min="250" max="250" width="74.140625" style="178" customWidth="1"/>
    <col min="251" max="251" width="24.7109375" style="178" customWidth="1"/>
    <col min="252" max="253" width="34" style="178" customWidth="1"/>
    <col min="254" max="254" width="11.7109375" style="178" customWidth="1"/>
    <col min="255" max="504" width="9.140625" style="178"/>
    <col min="505" max="505" width="8" style="178" customWidth="1"/>
    <col min="506" max="506" width="74.140625" style="178" customWidth="1"/>
    <col min="507" max="507" width="24.7109375" style="178" customWidth="1"/>
    <col min="508" max="509" width="34" style="178" customWidth="1"/>
    <col min="510" max="510" width="11.7109375" style="178" customWidth="1"/>
    <col min="511" max="760" width="9.140625" style="178"/>
    <col min="761" max="761" width="8" style="178" customWidth="1"/>
    <col min="762" max="762" width="74.140625" style="178" customWidth="1"/>
    <col min="763" max="763" width="24.7109375" style="178" customWidth="1"/>
    <col min="764" max="765" width="34" style="178" customWidth="1"/>
    <col min="766" max="766" width="11.7109375" style="178" customWidth="1"/>
    <col min="767" max="1016" width="9.140625" style="178"/>
    <col min="1017" max="1017" width="8" style="178" customWidth="1"/>
    <col min="1018" max="1018" width="74.140625" style="178" customWidth="1"/>
    <col min="1019" max="1019" width="24.7109375" style="178" customWidth="1"/>
    <col min="1020" max="1021" width="34" style="178" customWidth="1"/>
    <col min="1022" max="1022" width="11.7109375" style="178" customWidth="1"/>
    <col min="1023" max="1272" width="9.140625" style="178"/>
    <col min="1273" max="1273" width="8" style="178" customWidth="1"/>
    <col min="1274" max="1274" width="74.140625" style="178" customWidth="1"/>
    <col min="1275" max="1275" width="24.7109375" style="178" customWidth="1"/>
    <col min="1276" max="1277" width="34" style="178" customWidth="1"/>
    <col min="1278" max="1278" width="11.7109375" style="178" customWidth="1"/>
    <col min="1279" max="1528" width="9.140625" style="178"/>
    <col min="1529" max="1529" width="8" style="178" customWidth="1"/>
    <col min="1530" max="1530" width="74.140625" style="178" customWidth="1"/>
    <col min="1531" max="1531" width="24.7109375" style="178" customWidth="1"/>
    <col min="1532" max="1533" width="34" style="178" customWidth="1"/>
    <col min="1534" max="1534" width="11.7109375" style="178" customWidth="1"/>
    <col min="1535" max="1784" width="9.140625" style="178"/>
    <col min="1785" max="1785" width="8" style="178" customWidth="1"/>
    <col min="1786" max="1786" width="74.140625" style="178" customWidth="1"/>
    <col min="1787" max="1787" width="24.7109375" style="178" customWidth="1"/>
    <col min="1788" max="1789" width="34" style="178" customWidth="1"/>
    <col min="1790" max="1790" width="11.7109375" style="178" customWidth="1"/>
    <col min="1791" max="2040" width="9.140625" style="178"/>
    <col min="2041" max="2041" width="8" style="178" customWidth="1"/>
    <col min="2042" max="2042" width="74.140625" style="178" customWidth="1"/>
    <col min="2043" max="2043" width="24.7109375" style="178" customWidth="1"/>
    <col min="2044" max="2045" width="34" style="178" customWidth="1"/>
    <col min="2046" max="2046" width="11.7109375" style="178" customWidth="1"/>
    <col min="2047" max="2296" width="9.140625" style="178"/>
    <col min="2297" max="2297" width="8" style="178" customWidth="1"/>
    <col min="2298" max="2298" width="74.140625" style="178" customWidth="1"/>
    <col min="2299" max="2299" width="24.7109375" style="178" customWidth="1"/>
    <col min="2300" max="2301" width="34" style="178" customWidth="1"/>
    <col min="2302" max="2302" width="11.7109375" style="178" customWidth="1"/>
    <col min="2303" max="2552" width="9.140625" style="178"/>
    <col min="2553" max="2553" width="8" style="178" customWidth="1"/>
    <col min="2554" max="2554" width="74.140625" style="178" customWidth="1"/>
    <col min="2555" max="2555" width="24.7109375" style="178" customWidth="1"/>
    <col min="2556" max="2557" width="34" style="178" customWidth="1"/>
    <col min="2558" max="2558" width="11.7109375" style="178" customWidth="1"/>
    <col min="2559" max="2808" width="9.140625" style="178"/>
    <col min="2809" max="2809" width="8" style="178" customWidth="1"/>
    <col min="2810" max="2810" width="74.140625" style="178" customWidth="1"/>
    <col min="2811" max="2811" width="24.7109375" style="178" customWidth="1"/>
    <col min="2812" max="2813" width="34" style="178" customWidth="1"/>
    <col min="2814" max="2814" width="11.7109375" style="178" customWidth="1"/>
    <col min="2815" max="3064" width="9.140625" style="178"/>
    <col min="3065" max="3065" width="8" style="178" customWidth="1"/>
    <col min="3066" max="3066" width="74.140625" style="178" customWidth="1"/>
    <col min="3067" max="3067" width="24.7109375" style="178" customWidth="1"/>
    <col min="3068" max="3069" width="34" style="178" customWidth="1"/>
    <col min="3070" max="3070" width="11.7109375" style="178" customWidth="1"/>
    <col min="3071" max="3320" width="9.140625" style="178"/>
    <col min="3321" max="3321" width="8" style="178" customWidth="1"/>
    <col min="3322" max="3322" width="74.140625" style="178" customWidth="1"/>
    <col min="3323" max="3323" width="24.7109375" style="178" customWidth="1"/>
    <col min="3324" max="3325" width="34" style="178" customWidth="1"/>
    <col min="3326" max="3326" width="11.7109375" style="178" customWidth="1"/>
    <col min="3327" max="3576" width="9.140625" style="178"/>
    <col min="3577" max="3577" width="8" style="178" customWidth="1"/>
    <col min="3578" max="3578" width="74.140625" style="178" customWidth="1"/>
    <col min="3579" max="3579" width="24.7109375" style="178" customWidth="1"/>
    <col min="3580" max="3581" width="34" style="178" customWidth="1"/>
    <col min="3582" max="3582" width="11.7109375" style="178" customWidth="1"/>
    <col min="3583" max="3832" width="9.140625" style="178"/>
    <col min="3833" max="3833" width="8" style="178" customWidth="1"/>
    <col min="3834" max="3834" width="74.140625" style="178" customWidth="1"/>
    <col min="3835" max="3835" width="24.7109375" style="178" customWidth="1"/>
    <col min="3836" max="3837" width="34" style="178" customWidth="1"/>
    <col min="3838" max="3838" width="11.7109375" style="178" customWidth="1"/>
    <col min="3839" max="4088" width="9.140625" style="178"/>
    <col min="4089" max="4089" width="8" style="178" customWidth="1"/>
    <col min="4090" max="4090" width="74.140625" style="178" customWidth="1"/>
    <col min="4091" max="4091" width="24.7109375" style="178" customWidth="1"/>
    <col min="4092" max="4093" width="34" style="178" customWidth="1"/>
    <col min="4094" max="4094" width="11.7109375" style="178" customWidth="1"/>
    <col min="4095" max="4344" width="9.140625" style="178"/>
    <col min="4345" max="4345" width="8" style="178" customWidth="1"/>
    <col min="4346" max="4346" width="74.140625" style="178" customWidth="1"/>
    <col min="4347" max="4347" width="24.7109375" style="178" customWidth="1"/>
    <col min="4348" max="4349" width="34" style="178" customWidth="1"/>
    <col min="4350" max="4350" width="11.7109375" style="178" customWidth="1"/>
    <col min="4351" max="4600" width="9.140625" style="178"/>
    <col min="4601" max="4601" width="8" style="178" customWidth="1"/>
    <col min="4602" max="4602" width="74.140625" style="178" customWidth="1"/>
    <col min="4603" max="4603" width="24.7109375" style="178" customWidth="1"/>
    <col min="4604" max="4605" width="34" style="178" customWidth="1"/>
    <col min="4606" max="4606" width="11.7109375" style="178" customWidth="1"/>
    <col min="4607" max="4856" width="9.140625" style="178"/>
    <col min="4857" max="4857" width="8" style="178" customWidth="1"/>
    <col min="4858" max="4858" width="74.140625" style="178" customWidth="1"/>
    <col min="4859" max="4859" width="24.7109375" style="178" customWidth="1"/>
    <col min="4860" max="4861" width="34" style="178" customWidth="1"/>
    <col min="4862" max="4862" width="11.7109375" style="178" customWidth="1"/>
    <col min="4863" max="5112" width="9.140625" style="178"/>
    <col min="5113" max="5113" width="8" style="178" customWidth="1"/>
    <col min="5114" max="5114" width="74.140625" style="178" customWidth="1"/>
    <col min="5115" max="5115" width="24.7109375" style="178" customWidth="1"/>
    <col min="5116" max="5117" width="34" style="178" customWidth="1"/>
    <col min="5118" max="5118" width="11.7109375" style="178" customWidth="1"/>
    <col min="5119" max="5368" width="9.140625" style="178"/>
    <col min="5369" max="5369" width="8" style="178" customWidth="1"/>
    <col min="5370" max="5370" width="74.140625" style="178" customWidth="1"/>
    <col min="5371" max="5371" width="24.7109375" style="178" customWidth="1"/>
    <col min="5372" max="5373" width="34" style="178" customWidth="1"/>
    <col min="5374" max="5374" width="11.7109375" style="178" customWidth="1"/>
    <col min="5375" max="5624" width="9.140625" style="178"/>
    <col min="5625" max="5625" width="8" style="178" customWidth="1"/>
    <col min="5626" max="5626" width="74.140625" style="178" customWidth="1"/>
    <col min="5627" max="5627" width="24.7109375" style="178" customWidth="1"/>
    <col min="5628" max="5629" width="34" style="178" customWidth="1"/>
    <col min="5630" max="5630" width="11.7109375" style="178" customWidth="1"/>
    <col min="5631" max="5880" width="9.140625" style="178"/>
    <col min="5881" max="5881" width="8" style="178" customWidth="1"/>
    <col min="5882" max="5882" width="74.140625" style="178" customWidth="1"/>
    <col min="5883" max="5883" width="24.7109375" style="178" customWidth="1"/>
    <col min="5884" max="5885" width="34" style="178" customWidth="1"/>
    <col min="5886" max="5886" width="11.7109375" style="178" customWidth="1"/>
    <col min="5887" max="6136" width="9.140625" style="178"/>
    <col min="6137" max="6137" width="8" style="178" customWidth="1"/>
    <col min="6138" max="6138" width="74.140625" style="178" customWidth="1"/>
    <col min="6139" max="6139" width="24.7109375" style="178" customWidth="1"/>
    <col min="6140" max="6141" width="34" style="178" customWidth="1"/>
    <col min="6142" max="6142" width="11.7109375" style="178" customWidth="1"/>
    <col min="6143" max="6392" width="9.140625" style="178"/>
    <col min="6393" max="6393" width="8" style="178" customWidth="1"/>
    <col min="6394" max="6394" width="74.140625" style="178" customWidth="1"/>
    <col min="6395" max="6395" width="24.7109375" style="178" customWidth="1"/>
    <col min="6396" max="6397" width="34" style="178" customWidth="1"/>
    <col min="6398" max="6398" width="11.7109375" style="178" customWidth="1"/>
    <col min="6399" max="6648" width="9.140625" style="178"/>
    <col min="6649" max="6649" width="8" style="178" customWidth="1"/>
    <col min="6650" max="6650" width="74.140625" style="178" customWidth="1"/>
    <col min="6651" max="6651" width="24.7109375" style="178" customWidth="1"/>
    <col min="6652" max="6653" width="34" style="178" customWidth="1"/>
    <col min="6654" max="6654" width="11.7109375" style="178" customWidth="1"/>
    <col min="6655" max="6904" width="9.140625" style="178"/>
    <col min="6905" max="6905" width="8" style="178" customWidth="1"/>
    <col min="6906" max="6906" width="74.140625" style="178" customWidth="1"/>
    <col min="6907" max="6907" width="24.7109375" style="178" customWidth="1"/>
    <col min="6908" max="6909" width="34" style="178" customWidth="1"/>
    <col min="6910" max="6910" width="11.7109375" style="178" customWidth="1"/>
    <col min="6911" max="7160" width="9.140625" style="178"/>
    <col min="7161" max="7161" width="8" style="178" customWidth="1"/>
    <col min="7162" max="7162" width="74.140625" style="178" customWidth="1"/>
    <col min="7163" max="7163" width="24.7109375" style="178" customWidth="1"/>
    <col min="7164" max="7165" width="34" style="178" customWidth="1"/>
    <col min="7166" max="7166" width="11.7109375" style="178" customWidth="1"/>
    <col min="7167" max="7416" width="9.140625" style="178"/>
    <col min="7417" max="7417" width="8" style="178" customWidth="1"/>
    <col min="7418" max="7418" width="74.140625" style="178" customWidth="1"/>
    <col min="7419" max="7419" width="24.7109375" style="178" customWidth="1"/>
    <col min="7420" max="7421" width="34" style="178" customWidth="1"/>
    <col min="7422" max="7422" width="11.7109375" style="178" customWidth="1"/>
    <col min="7423" max="7672" width="9.140625" style="178"/>
    <col min="7673" max="7673" width="8" style="178" customWidth="1"/>
    <col min="7674" max="7674" width="74.140625" style="178" customWidth="1"/>
    <col min="7675" max="7675" width="24.7109375" style="178" customWidth="1"/>
    <col min="7676" max="7677" width="34" style="178" customWidth="1"/>
    <col min="7678" max="7678" width="11.7109375" style="178" customWidth="1"/>
    <col min="7679" max="7928" width="9.140625" style="178"/>
    <col min="7929" max="7929" width="8" style="178" customWidth="1"/>
    <col min="7930" max="7930" width="74.140625" style="178" customWidth="1"/>
    <col min="7931" max="7931" width="24.7109375" style="178" customWidth="1"/>
    <col min="7932" max="7933" width="34" style="178" customWidth="1"/>
    <col min="7934" max="7934" width="11.7109375" style="178" customWidth="1"/>
    <col min="7935" max="8184" width="9.140625" style="178"/>
    <col min="8185" max="8185" width="8" style="178" customWidth="1"/>
    <col min="8186" max="8186" width="74.140625" style="178" customWidth="1"/>
    <col min="8187" max="8187" width="24.7109375" style="178" customWidth="1"/>
    <col min="8188" max="8189" width="34" style="178" customWidth="1"/>
    <col min="8190" max="8190" width="11.7109375" style="178" customWidth="1"/>
    <col min="8191" max="8440" width="9.140625" style="178"/>
    <col min="8441" max="8441" width="8" style="178" customWidth="1"/>
    <col min="8442" max="8442" width="74.140625" style="178" customWidth="1"/>
    <col min="8443" max="8443" width="24.7109375" style="178" customWidth="1"/>
    <col min="8444" max="8445" width="34" style="178" customWidth="1"/>
    <col min="8446" max="8446" width="11.7109375" style="178" customWidth="1"/>
    <col min="8447" max="8696" width="9.140625" style="178"/>
    <col min="8697" max="8697" width="8" style="178" customWidth="1"/>
    <col min="8698" max="8698" width="74.140625" style="178" customWidth="1"/>
    <col min="8699" max="8699" width="24.7109375" style="178" customWidth="1"/>
    <col min="8700" max="8701" width="34" style="178" customWidth="1"/>
    <col min="8702" max="8702" width="11.7109375" style="178" customWidth="1"/>
    <col min="8703" max="8952" width="9.140625" style="178"/>
    <col min="8953" max="8953" width="8" style="178" customWidth="1"/>
    <col min="8954" max="8954" width="74.140625" style="178" customWidth="1"/>
    <col min="8955" max="8955" width="24.7109375" style="178" customWidth="1"/>
    <col min="8956" max="8957" width="34" style="178" customWidth="1"/>
    <col min="8958" max="8958" width="11.7109375" style="178" customWidth="1"/>
    <col min="8959" max="9208" width="9.140625" style="178"/>
    <col min="9209" max="9209" width="8" style="178" customWidth="1"/>
    <col min="9210" max="9210" width="74.140625" style="178" customWidth="1"/>
    <col min="9211" max="9211" width="24.7109375" style="178" customWidth="1"/>
    <col min="9212" max="9213" width="34" style="178" customWidth="1"/>
    <col min="9214" max="9214" width="11.7109375" style="178" customWidth="1"/>
    <col min="9215" max="9464" width="9.140625" style="178"/>
    <col min="9465" max="9465" width="8" style="178" customWidth="1"/>
    <col min="9466" max="9466" width="74.140625" style="178" customWidth="1"/>
    <col min="9467" max="9467" width="24.7109375" style="178" customWidth="1"/>
    <col min="9468" max="9469" width="34" style="178" customWidth="1"/>
    <col min="9470" max="9470" width="11.7109375" style="178" customWidth="1"/>
    <col min="9471" max="9720" width="9.140625" style="178"/>
    <col min="9721" max="9721" width="8" style="178" customWidth="1"/>
    <col min="9722" max="9722" width="74.140625" style="178" customWidth="1"/>
    <col min="9723" max="9723" width="24.7109375" style="178" customWidth="1"/>
    <col min="9724" max="9725" width="34" style="178" customWidth="1"/>
    <col min="9726" max="9726" width="11.7109375" style="178" customWidth="1"/>
    <col min="9727" max="9976" width="9.140625" style="178"/>
    <col min="9977" max="9977" width="8" style="178" customWidth="1"/>
    <col min="9978" max="9978" width="74.140625" style="178" customWidth="1"/>
    <col min="9979" max="9979" width="24.7109375" style="178" customWidth="1"/>
    <col min="9980" max="9981" width="34" style="178" customWidth="1"/>
    <col min="9982" max="9982" width="11.7109375" style="178" customWidth="1"/>
    <col min="9983" max="10232" width="9.140625" style="178"/>
    <col min="10233" max="10233" width="8" style="178" customWidth="1"/>
    <col min="10234" max="10234" width="74.140625" style="178" customWidth="1"/>
    <col min="10235" max="10235" width="24.7109375" style="178" customWidth="1"/>
    <col min="10236" max="10237" width="34" style="178" customWidth="1"/>
    <col min="10238" max="10238" width="11.7109375" style="178" customWidth="1"/>
    <col min="10239" max="10488" width="9.140625" style="178"/>
    <col min="10489" max="10489" width="8" style="178" customWidth="1"/>
    <col min="10490" max="10490" width="74.140625" style="178" customWidth="1"/>
    <col min="10491" max="10491" width="24.7109375" style="178" customWidth="1"/>
    <col min="10492" max="10493" width="34" style="178" customWidth="1"/>
    <col min="10494" max="10494" width="11.7109375" style="178" customWidth="1"/>
    <col min="10495" max="10744" width="9.140625" style="178"/>
    <col min="10745" max="10745" width="8" style="178" customWidth="1"/>
    <col min="10746" max="10746" width="74.140625" style="178" customWidth="1"/>
    <col min="10747" max="10747" width="24.7109375" style="178" customWidth="1"/>
    <col min="10748" max="10749" width="34" style="178" customWidth="1"/>
    <col min="10750" max="10750" width="11.7109375" style="178" customWidth="1"/>
    <col min="10751" max="11000" width="9.140625" style="178"/>
    <col min="11001" max="11001" width="8" style="178" customWidth="1"/>
    <col min="11002" max="11002" width="74.140625" style="178" customWidth="1"/>
    <col min="11003" max="11003" width="24.7109375" style="178" customWidth="1"/>
    <col min="11004" max="11005" width="34" style="178" customWidth="1"/>
    <col min="11006" max="11006" width="11.7109375" style="178" customWidth="1"/>
    <col min="11007" max="11256" width="9.140625" style="178"/>
    <col min="11257" max="11257" width="8" style="178" customWidth="1"/>
    <col min="11258" max="11258" width="74.140625" style="178" customWidth="1"/>
    <col min="11259" max="11259" width="24.7109375" style="178" customWidth="1"/>
    <col min="11260" max="11261" width="34" style="178" customWidth="1"/>
    <col min="11262" max="11262" width="11.7109375" style="178" customWidth="1"/>
    <col min="11263" max="11512" width="9.140625" style="178"/>
    <col min="11513" max="11513" width="8" style="178" customWidth="1"/>
    <col min="11514" max="11514" width="74.140625" style="178" customWidth="1"/>
    <col min="11515" max="11515" width="24.7109375" style="178" customWidth="1"/>
    <col min="11516" max="11517" width="34" style="178" customWidth="1"/>
    <col min="11518" max="11518" width="11.7109375" style="178" customWidth="1"/>
    <col min="11519" max="11768" width="9.140625" style="178"/>
    <col min="11769" max="11769" width="8" style="178" customWidth="1"/>
    <col min="11770" max="11770" width="74.140625" style="178" customWidth="1"/>
    <col min="11771" max="11771" width="24.7109375" style="178" customWidth="1"/>
    <col min="11772" max="11773" width="34" style="178" customWidth="1"/>
    <col min="11774" max="11774" width="11.7109375" style="178" customWidth="1"/>
    <col min="11775" max="12024" width="9.140625" style="178"/>
    <col min="12025" max="12025" width="8" style="178" customWidth="1"/>
    <col min="12026" max="12026" width="74.140625" style="178" customWidth="1"/>
    <col min="12027" max="12027" width="24.7109375" style="178" customWidth="1"/>
    <col min="12028" max="12029" width="34" style="178" customWidth="1"/>
    <col min="12030" max="12030" width="11.7109375" style="178" customWidth="1"/>
    <col min="12031" max="12280" width="9.140625" style="178"/>
    <col min="12281" max="12281" width="8" style="178" customWidth="1"/>
    <col min="12282" max="12282" width="74.140625" style="178" customWidth="1"/>
    <col min="12283" max="12283" width="24.7109375" style="178" customWidth="1"/>
    <col min="12284" max="12285" width="34" style="178" customWidth="1"/>
    <col min="12286" max="12286" width="11.7109375" style="178" customWidth="1"/>
    <col min="12287" max="12536" width="9.140625" style="178"/>
    <col min="12537" max="12537" width="8" style="178" customWidth="1"/>
    <col min="12538" max="12538" width="74.140625" style="178" customWidth="1"/>
    <col min="12539" max="12539" width="24.7109375" style="178" customWidth="1"/>
    <col min="12540" max="12541" width="34" style="178" customWidth="1"/>
    <col min="12542" max="12542" width="11.7109375" style="178" customWidth="1"/>
    <col min="12543" max="12792" width="9.140625" style="178"/>
    <col min="12793" max="12793" width="8" style="178" customWidth="1"/>
    <col min="12794" max="12794" width="74.140625" style="178" customWidth="1"/>
    <col min="12795" max="12795" width="24.7109375" style="178" customWidth="1"/>
    <col min="12796" max="12797" width="34" style="178" customWidth="1"/>
    <col min="12798" max="12798" width="11.7109375" style="178" customWidth="1"/>
    <col min="12799" max="13048" width="9.140625" style="178"/>
    <col min="13049" max="13049" width="8" style="178" customWidth="1"/>
    <col min="13050" max="13050" width="74.140625" style="178" customWidth="1"/>
    <col min="13051" max="13051" width="24.7109375" style="178" customWidth="1"/>
    <col min="13052" max="13053" width="34" style="178" customWidth="1"/>
    <col min="13054" max="13054" width="11.7109375" style="178" customWidth="1"/>
    <col min="13055" max="13304" width="9.140625" style="178"/>
    <col min="13305" max="13305" width="8" style="178" customWidth="1"/>
    <col min="13306" max="13306" width="74.140625" style="178" customWidth="1"/>
    <col min="13307" max="13307" width="24.7109375" style="178" customWidth="1"/>
    <col min="13308" max="13309" width="34" style="178" customWidth="1"/>
    <col min="13310" max="13310" width="11.7109375" style="178" customWidth="1"/>
    <col min="13311" max="13560" width="9.140625" style="178"/>
    <col min="13561" max="13561" width="8" style="178" customWidth="1"/>
    <col min="13562" max="13562" width="74.140625" style="178" customWidth="1"/>
    <col min="13563" max="13563" width="24.7109375" style="178" customWidth="1"/>
    <col min="13564" max="13565" width="34" style="178" customWidth="1"/>
    <col min="13566" max="13566" width="11.7109375" style="178" customWidth="1"/>
    <col min="13567" max="13816" width="9.140625" style="178"/>
    <col min="13817" max="13817" width="8" style="178" customWidth="1"/>
    <col min="13818" max="13818" width="74.140625" style="178" customWidth="1"/>
    <col min="13819" max="13819" width="24.7109375" style="178" customWidth="1"/>
    <col min="13820" max="13821" width="34" style="178" customWidth="1"/>
    <col min="13822" max="13822" width="11.7109375" style="178" customWidth="1"/>
    <col min="13823" max="14072" width="9.140625" style="178"/>
    <col min="14073" max="14073" width="8" style="178" customWidth="1"/>
    <col min="14074" max="14074" width="74.140625" style="178" customWidth="1"/>
    <col min="14075" max="14075" width="24.7109375" style="178" customWidth="1"/>
    <col min="14076" max="14077" width="34" style="178" customWidth="1"/>
    <col min="14078" max="14078" width="11.7109375" style="178" customWidth="1"/>
    <col min="14079" max="14328" width="9.140625" style="178"/>
    <col min="14329" max="14329" width="8" style="178" customWidth="1"/>
    <col min="14330" max="14330" width="74.140625" style="178" customWidth="1"/>
    <col min="14331" max="14331" width="24.7109375" style="178" customWidth="1"/>
    <col min="14332" max="14333" width="34" style="178" customWidth="1"/>
    <col min="14334" max="14334" width="11.7109375" style="178" customWidth="1"/>
    <col min="14335" max="14584" width="9.140625" style="178"/>
    <col min="14585" max="14585" width="8" style="178" customWidth="1"/>
    <col min="14586" max="14586" width="74.140625" style="178" customWidth="1"/>
    <col min="14587" max="14587" width="24.7109375" style="178" customWidth="1"/>
    <col min="14588" max="14589" width="34" style="178" customWidth="1"/>
    <col min="14590" max="14590" width="11.7109375" style="178" customWidth="1"/>
    <col min="14591" max="14840" width="9.140625" style="178"/>
    <col min="14841" max="14841" width="8" style="178" customWidth="1"/>
    <col min="14842" max="14842" width="74.140625" style="178" customWidth="1"/>
    <col min="14843" max="14843" width="24.7109375" style="178" customWidth="1"/>
    <col min="14844" max="14845" width="34" style="178" customWidth="1"/>
    <col min="14846" max="14846" width="11.7109375" style="178" customWidth="1"/>
    <col min="14847" max="15096" width="9.140625" style="178"/>
    <col min="15097" max="15097" width="8" style="178" customWidth="1"/>
    <col min="15098" max="15098" width="74.140625" style="178" customWidth="1"/>
    <col min="15099" max="15099" width="24.7109375" style="178" customWidth="1"/>
    <col min="15100" max="15101" width="34" style="178" customWidth="1"/>
    <col min="15102" max="15102" width="11.7109375" style="178" customWidth="1"/>
    <col min="15103" max="15352" width="9.140625" style="178"/>
    <col min="15353" max="15353" width="8" style="178" customWidth="1"/>
    <col min="15354" max="15354" width="74.140625" style="178" customWidth="1"/>
    <col min="15355" max="15355" width="24.7109375" style="178" customWidth="1"/>
    <col min="15356" max="15357" width="34" style="178" customWidth="1"/>
    <col min="15358" max="15358" width="11.7109375" style="178" customWidth="1"/>
    <col min="15359" max="15608" width="9.140625" style="178"/>
    <col min="15609" max="15609" width="8" style="178" customWidth="1"/>
    <col min="15610" max="15610" width="74.140625" style="178" customWidth="1"/>
    <col min="15611" max="15611" width="24.7109375" style="178" customWidth="1"/>
    <col min="15612" max="15613" width="34" style="178" customWidth="1"/>
    <col min="15614" max="15614" width="11.7109375" style="178" customWidth="1"/>
    <col min="15615" max="15864" width="9.140625" style="178"/>
    <col min="15865" max="15865" width="8" style="178" customWidth="1"/>
    <col min="15866" max="15866" width="74.140625" style="178" customWidth="1"/>
    <col min="15867" max="15867" width="24.7109375" style="178" customWidth="1"/>
    <col min="15868" max="15869" width="34" style="178" customWidth="1"/>
    <col min="15870" max="15870" width="11.7109375" style="178" customWidth="1"/>
    <col min="15871" max="16120" width="9.140625" style="178"/>
    <col min="16121" max="16121" width="8" style="178" customWidth="1"/>
    <col min="16122" max="16122" width="74.140625" style="178" customWidth="1"/>
    <col min="16123" max="16123" width="24.7109375" style="178" customWidth="1"/>
    <col min="16124" max="16125" width="34" style="178" customWidth="1"/>
    <col min="16126" max="16126" width="11.7109375" style="178" customWidth="1"/>
    <col min="16127" max="16384" width="9.140625" style="178"/>
  </cols>
  <sheetData>
    <row r="1" spans="1:4">
      <c r="D1" s="428" t="s">
        <v>663</v>
      </c>
    </row>
    <row r="3" spans="1:4" s="184" customFormat="1" ht="28.9" customHeight="1">
      <c r="A3" s="1462" t="s">
        <v>719</v>
      </c>
      <c r="B3" s="1462"/>
      <c r="C3" s="1462"/>
      <c r="D3" s="1462"/>
    </row>
    <row r="4" spans="1:4" s="13" customFormat="1" ht="27" customHeight="1">
      <c r="A4" s="12" t="s">
        <v>1137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9.75" customHeight="1">
      <c r="A6" s="1438" t="s">
        <v>484</v>
      </c>
      <c r="B6" s="1438"/>
      <c r="C6" s="1438"/>
      <c r="D6" s="1438"/>
    </row>
    <row r="7" spans="1:4" s="1" customFormat="1" ht="17.25" customHeight="1">
      <c r="A7" s="16" t="s">
        <v>281</v>
      </c>
      <c r="B7" s="16"/>
      <c r="C7" s="16"/>
      <c r="D7" s="16"/>
    </row>
    <row r="8" spans="1:4" ht="15.75">
      <c r="B8" s="187"/>
    </row>
    <row r="9" spans="1:4" ht="45.75" customHeight="1">
      <c r="A9" s="188" t="s">
        <v>282</v>
      </c>
      <c r="B9" s="188" t="s">
        <v>297</v>
      </c>
      <c r="C9" s="188" t="s">
        <v>354</v>
      </c>
      <c r="D9" s="188" t="s">
        <v>135</v>
      </c>
    </row>
    <row r="10" spans="1:4" ht="18.75">
      <c r="A10" s="188">
        <v>1</v>
      </c>
      <c r="B10" s="188">
        <v>2</v>
      </c>
      <c r="C10" s="188">
        <v>3</v>
      </c>
      <c r="D10" s="188">
        <v>4</v>
      </c>
    </row>
    <row r="11" spans="1:4" ht="18.75">
      <c r="A11" s="494" t="s">
        <v>664</v>
      </c>
      <c r="B11" s="495" t="s">
        <v>665</v>
      </c>
      <c r="C11" s="496"/>
      <c r="D11" s="202"/>
    </row>
    <row r="12" spans="1:4" ht="18.75">
      <c r="A12" s="497"/>
      <c r="B12" s="200"/>
      <c r="C12" s="496"/>
      <c r="D12" s="202"/>
    </row>
    <row r="13" spans="1:4" s="184" customFormat="1" ht="18.75">
      <c r="A13" s="498"/>
      <c r="B13" s="193" t="s">
        <v>295</v>
      </c>
      <c r="C13" s="195" t="s">
        <v>305</v>
      </c>
      <c r="D13" s="235">
        <f>SUM(D11:D12)</f>
        <v>0</v>
      </c>
    </row>
    <row r="14" spans="1:4" ht="15.75">
      <c r="A14" s="66"/>
      <c r="B14" s="63"/>
      <c r="C14" s="63"/>
      <c r="D14" s="63"/>
    </row>
    <row r="15" spans="1:4">
      <c r="D15" s="499"/>
    </row>
    <row r="16" spans="1:4" s="35" customFormat="1" ht="23.25" customHeight="1">
      <c r="A16" s="34" t="s">
        <v>667</v>
      </c>
      <c r="C16" s="115"/>
      <c r="D16" s="115" t="s">
        <v>1135</v>
      </c>
    </row>
    <row r="17" spans="1:4" s="66" customFormat="1" ht="12.75">
      <c r="C17" s="67" t="s">
        <v>131</v>
      </c>
      <c r="D17" s="67" t="s">
        <v>132</v>
      </c>
    </row>
    <row r="18" spans="1:4" s="63" customFormat="1" ht="15.75"/>
    <row r="19" spans="1:4" s="35" customFormat="1" ht="23.25" customHeight="1">
      <c r="A19" s="34" t="s">
        <v>133</v>
      </c>
      <c r="C19" s="115"/>
      <c r="D19" s="115" t="s">
        <v>1136</v>
      </c>
    </row>
    <row r="20" spans="1:4" s="66" customFormat="1" ht="12.75">
      <c r="C20" s="67" t="s">
        <v>131</v>
      </c>
      <c r="D20" s="67" t="s">
        <v>132</v>
      </c>
    </row>
    <row r="194" spans="1:11" s="466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</row>
    <row r="195" spans="1:11" s="466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</row>
    <row r="196" spans="1:11" s="466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  <c r="J196" s="178"/>
      <c r="K196" s="178"/>
    </row>
    <row r="197" spans="1:11" s="466" customFormat="1" ht="18.75">
      <c r="A197" s="178"/>
      <c r="B197" s="178"/>
      <c r="C197" s="178"/>
      <c r="D197" s="178"/>
      <c r="E197" s="178"/>
      <c r="F197" s="178"/>
      <c r="G197" s="178"/>
      <c r="H197" s="178"/>
      <c r="I197" s="178"/>
      <c r="J197" s="178"/>
      <c r="K197" s="178"/>
    </row>
    <row r="198" spans="1:11" s="466" customFormat="1" ht="18.75">
      <c r="A198" s="178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Лист105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5"/>
  <cols>
    <col min="1" max="1" width="8" style="178" customWidth="1"/>
    <col min="2" max="2" width="74.140625" style="178" customWidth="1"/>
    <col min="3" max="3" width="24.7109375" style="178" customWidth="1"/>
    <col min="4" max="4" width="34" style="178" customWidth="1"/>
    <col min="5" max="248" width="9.140625" style="178"/>
    <col min="249" max="249" width="8" style="178" customWidth="1"/>
    <col min="250" max="250" width="74.140625" style="178" customWidth="1"/>
    <col min="251" max="251" width="24.7109375" style="178" customWidth="1"/>
    <col min="252" max="253" width="34" style="178" customWidth="1"/>
    <col min="254" max="254" width="11.7109375" style="178" customWidth="1"/>
    <col min="255" max="504" width="9.140625" style="178"/>
    <col min="505" max="505" width="8" style="178" customWidth="1"/>
    <col min="506" max="506" width="74.140625" style="178" customWidth="1"/>
    <col min="507" max="507" width="24.7109375" style="178" customWidth="1"/>
    <col min="508" max="509" width="34" style="178" customWidth="1"/>
    <col min="510" max="510" width="11.7109375" style="178" customWidth="1"/>
    <col min="511" max="760" width="9.140625" style="178"/>
    <col min="761" max="761" width="8" style="178" customWidth="1"/>
    <col min="762" max="762" width="74.140625" style="178" customWidth="1"/>
    <col min="763" max="763" width="24.7109375" style="178" customWidth="1"/>
    <col min="764" max="765" width="34" style="178" customWidth="1"/>
    <col min="766" max="766" width="11.7109375" style="178" customWidth="1"/>
    <col min="767" max="1016" width="9.140625" style="178"/>
    <col min="1017" max="1017" width="8" style="178" customWidth="1"/>
    <col min="1018" max="1018" width="74.140625" style="178" customWidth="1"/>
    <col min="1019" max="1019" width="24.7109375" style="178" customWidth="1"/>
    <col min="1020" max="1021" width="34" style="178" customWidth="1"/>
    <col min="1022" max="1022" width="11.7109375" style="178" customWidth="1"/>
    <col min="1023" max="1272" width="9.140625" style="178"/>
    <col min="1273" max="1273" width="8" style="178" customWidth="1"/>
    <col min="1274" max="1274" width="74.140625" style="178" customWidth="1"/>
    <col min="1275" max="1275" width="24.7109375" style="178" customWidth="1"/>
    <col min="1276" max="1277" width="34" style="178" customWidth="1"/>
    <col min="1278" max="1278" width="11.7109375" style="178" customWidth="1"/>
    <col min="1279" max="1528" width="9.140625" style="178"/>
    <col min="1529" max="1529" width="8" style="178" customWidth="1"/>
    <col min="1530" max="1530" width="74.140625" style="178" customWidth="1"/>
    <col min="1531" max="1531" width="24.7109375" style="178" customWidth="1"/>
    <col min="1532" max="1533" width="34" style="178" customWidth="1"/>
    <col min="1534" max="1534" width="11.7109375" style="178" customWidth="1"/>
    <col min="1535" max="1784" width="9.140625" style="178"/>
    <col min="1785" max="1785" width="8" style="178" customWidth="1"/>
    <col min="1786" max="1786" width="74.140625" style="178" customWidth="1"/>
    <col min="1787" max="1787" width="24.7109375" style="178" customWidth="1"/>
    <col min="1788" max="1789" width="34" style="178" customWidth="1"/>
    <col min="1790" max="1790" width="11.7109375" style="178" customWidth="1"/>
    <col min="1791" max="2040" width="9.140625" style="178"/>
    <col min="2041" max="2041" width="8" style="178" customWidth="1"/>
    <col min="2042" max="2042" width="74.140625" style="178" customWidth="1"/>
    <col min="2043" max="2043" width="24.7109375" style="178" customWidth="1"/>
    <col min="2044" max="2045" width="34" style="178" customWidth="1"/>
    <col min="2046" max="2046" width="11.7109375" style="178" customWidth="1"/>
    <col min="2047" max="2296" width="9.140625" style="178"/>
    <col min="2297" max="2297" width="8" style="178" customWidth="1"/>
    <col min="2298" max="2298" width="74.140625" style="178" customWidth="1"/>
    <col min="2299" max="2299" width="24.7109375" style="178" customWidth="1"/>
    <col min="2300" max="2301" width="34" style="178" customWidth="1"/>
    <col min="2302" max="2302" width="11.7109375" style="178" customWidth="1"/>
    <col min="2303" max="2552" width="9.140625" style="178"/>
    <col min="2553" max="2553" width="8" style="178" customWidth="1"/>
    <col min="2554" max="2554" width="74.140625" style="178" customWidth="1"/>
    <col min="2555" max="2555" width="24.7109375" style="178" customWidth="1"/>
    <col min="2556" max="2557" width="34" style="178" customWidth="1"/>
    <col min="2558" max="2558" width="11.7109375" style="178" customWidth="1"/>
    <col min="2559" max="2808" width="9.140625" style="178"/>
    <col min="2809" max="2809" width="8" style="178" customWidth="1"/>
    <col min="2810" max="2810" width="74.140625" style="178" customWidth="1"/>
    <col min="2811" max="2811" width="24.7109375" style="178" customWidth="1"/>
    <col min="2812" max="2813" width="34" style="178" customWidth="1"/>
    <col min="2814" max="2814" width="11.7109375" style="178" customWidth="1"/>
    <col min="2815" max="3064" width="9.140625" style="178"/>
    <col min="3065" max="3065" width="8" style="178" customWidth="1"/>
    <col min="3066" max="3066" width="74.140625" style="178" customWidth="1"/>
    <col min="3067" max="3067" width="24.7109375" style="178" customWidth="1"/>
    <col min="3068" max="3069" width="34" style="178" customWidth="1"/>
    <col min="3070" max="3070" width="11.7109375" style="178" customWidth="1"/>
    <col min="3071" max="3320" width="9.140625" style="178"/>
    <col min="3321" max="3321" width="8" style="178" customWidth="1"/>
    <col min="3322" max="3322" width="74.140625" style="178" customWidth="1"/>
    <col min="3323" max="3323" width="24.7109375" style="178" customWidth="1"/>
    <col min="3324" max="3325" width="34" style="178" customWidth="1"/>
    <col min="3326" max="3326" width="11.7109375" style="178" customWidth="1"/>
    <col min="3327" max="3576" width="9.140625" style="178"/>
    <col min="3577" max="3577" width="8" style="178" customWidth="1"/>
    <col min="3578" max="3578" width="74.140625" style="178" customWidth="1"/>
    <col min="3579" max="3579" width="24.7109375" style="178" customWidth="1"/>
    <col min="3580" max="3581" width="34" style="178" customWidth="1"/>
    <col min="3582" max="3582" width="11.7109375" style="178" customWidth="1"/>
    <col min="3583" max="3832" width="9.140625" style="178"/>
    <col min="3833" max="3833" width="8" style="178" customWidth="1"/>
    <col min="3834" max="3834" width="74.140625" style="178" customWidth="1"/>
    <col min="3835" max="3835" width="24.7109375" style="178" customWidth="1"/>
    <col min="3836" max="3837" width="34" style="178" customWidth="1"/>
    <col min="3838" max="3838" width="11.7109375" style="178" customWidth="1"/>
    <col min="3839" max="4088" width="9.140625" style="178"/>
    <col min="4089" max="4089" width="8" style="178" customWidth="1"/>
    <col min="4090" max="4090" width="74.140625" style="178" customWidth="1"/>
    <col min="4091" max="4091" width="24.7109375" style="178" customWidth="1"/>
    <col min="4092" max="4093" width="34" style="178" customWidth="1"/>
    <col min="4094" max="4094" width="11.7109375" style="178" customWidth="1"/>
    <col min="4095" max="4344" width="9.140625" style="178"/>
    <col min="4345" max="4345" width="8" style="178" customWidth="1"/>
    <col min="4346" max="4346" width="74.140625" style="178" customWidth="1"/>
    <col min="4347" max="4347" width="24.7109375" style="178" customWidth="1"/>
    <col min="4348" max="4349" width="34" style="178" customWidth="1"/>
    <col min="4350" max="4350" width="11.7109375" style="178" customWidth="1"/>
    <col min="4351" max="4600" width="9.140625" style="178"/>
    <col min="4601" max="4601" width="8" style="178" customWidth="1"/>
    <col min="4602" max="4602" width="74.140625" style="178" customWidth="1"/>
    <col min="4603" max="4603" width="24.7109375" style="178" customWidth="1"/>
    <col min="4604" max="4605" width="34" style="178" customWidth="1"/>
    <col min="4606" max="4606" width="11.7109375" style="178" customWidth="1"/>
    <col min="4607" max="4856" width="9.140625" style="178"/>
    <col min="4857" max="4857" width="8" style="178" customWidth="1"/>
    <col min="4858" max="4858" width="74.140625" style="178" customWidth="1"/>
    <col min="4859" max="4859" width="24.7109375" style="178" customWidth="1"/>
    <col min="4860" max="4861" width="34" style="178" customWidth="1"/>
    <col min="4862" max="4862" width="11.7109375" style="178" customWidth="1"/>
    <col min="4863" max="5112" width="9.140625" style="178"/>
    <col min="5113" max="5113" width="8" style="178" customWidth="1"/>
    <col min="5114" max="5114" width="74.140625" style="178" customWidth="1"/>
    <col min="5115" max="5115" width="24.7109375" style="178" customWidth="1"/>
    <col min="5116" max="5117" width="34" style="178" customWidth="1"/>
    <col min="5118" max="5118" width="11.7109375" style="178" customWidth="1"/>
    <col min="5119" max="5368" width="9.140625" style="178"/>
    <col min="5369" max="5369" width="8" style="178" customWidth="1"/>
    <col min="5370" max="5370" width="74.140625" style="178" customWidth="1"/>
    <col min="5371" max="5371" width="24.7109375" style="178" customWidth="1"/>
    <col min="5372" max="5373" width="34" style="178" customWidth="1"/>
    <col min="5374" max="5374" width="11.7109375" style="178" customWidth="1"/>
    <col min="5375" max="5624" width="9.140625" style="178"/>
    <col min="5625" max="5625" width="8" style="178" customWidth="1"/>
    <col min="5626" max="5626" width="74.140625" style="178" customWidth="1"/>
    <col min="5627" max="5627" width="24.7109375" style="178" customWidth="1"/>
    <col min="5628" max="5629" width="34" style="178" customWidth="1"/>
    <col min="5630" max="5630" width="11.7109375" style="178" customWidth="1"/>
    <col min="5631" max="5880" width="9.140625" style="178"/>
    <col min="5881" max="5881" width="8" style="178" customWidth="1"/>
    <col min="5882" max="5882" width="74.140625" style="178" customWidth="1"/>
    <col min="5883" max="5883" width="24.7109375" style="178" customWidth="1"/>
    <col min="5884" max="5885" width="34" style="178" customWidth="1"/>
    <col min="5886" max="5886" width="11.7109375" style="178" customWidth="1"/>
    <col min="5887" max="6136" width="9.140625" style="178"/>
    <col min="6137" max="6137" width="8" style="178" customWidth="1"/>
    <col min="6138" max="6138" width="74.140625" style="178" customWidth="1"/>
    <col min="6139" max="6139" width="24.7109375" style="178" customWidth="1"/>
    <col min="6140" max="6141" width="34" style="178" customWidth="1"/>
    <col min="6142" max="6142" width="11.7109375" style="178" customWidth="1"/>
    <col min="6143" max="6392" width="9.140625" style="178"/>
    <col min="6393" max="6393" width="8" style="178" customWidth="1"/>
    <col min="6394" max="6394" width="74.140625" style="178" customWidth="1"/>
    <col min="6395" max="6395" width="24.7109375" style="178" customWidth="1"/>
    <col min="6396" max="6397" width="34" style="178" customWidth="1"/>
    <col min="6398" max="6398" width="11.7109375" style="178" customWidth="1"/>
    <col min="6399" max="6648" width="9.140625" style="178"/>
    <col min="6649" max="6649" width="8" style="178" customWidth="1"/>
    <col min="6650" max="6650" width="74.140625" style="178" customWidth="1"/>
    <col min="6651" max="6651" width="24.7109375" style="178" customWidth="1"/>
    <col min="6652" max="6653" width="34" style="178" customWidth="1"/>
    <col min="6654" max="6654" width="11.7109375" style="178" customWidth="1"/>
    <col min="6655" max="6904" width="9.140625" style="178"/>
    <col min="6905" max="6905" width="8" style="178" customWidth="1"/>
    <col min="6906" max="6906" width="74.140625" style="178" customWidth="1"/>
    <col min="6907" max="6907" width="24.7109375" style="178" customWidth="1"/>
    <col min="6908" max="6909" width="34" style="178" customWidth="1"/>
    <col min="6910" max="6910" width="11.7109375" style="178" customWidth="1"/>
    <col min="6911" max="7160" width="9.140625" style="178"/>
    <col min="7161" max="7161" width="8" style="178" customWidth="1"/>
    <col min="7162" max="7162" width="74.140625" style="178" customWidth="1"/>
    <col min="7163" max="7163" width="24.7109375" style="178" customWidth="1"/>
    <col min="7164" max="7165" width="34" style="178" customWidth="1"/>
    <col min="7166" max="7166" width="11.7109375" style="178" customWidth="1"/>
    <col min="7167" max="7416" width="9.140625" style="178"/>
    <col min="7417" max="7417" width="8" style="178" customWidth="1"/>
    <col min="7418" max="7418" width="74.140625" style="178" customWidth="1"/>
    <col min="7419" max="7419" width="24.7109375" style="178" customWidth="1"/>
    <col min="7420" max="7421" width="34" style="178" customWidth="1"/>
    <col min="7422" max="7422" width="11.7109375" style="178" customWidth="1"/>
    <col min="7423" max="7672" width="9.140625" style="178"/>
    <col min="7673" max="7673" width="8" style="178" customWidth="1"/>
    <col min="7674" max="7674" width="74.140625" style="178" customWidth="1"/>
    <col min="7675" max="7675" width="24.7109375" style="178" customWidth="1"/>
    <col min="7676" max="7677" width="34" style="178" customWidth="1"/>
    <col min="7678" max="7678" width="11.7109375" style="178" customWidth="1"/>
    <col min="7679" max="7928" width="9.140625" style="178"/>
    <col min="7929" max="7929" width="8" style="178" customWidth="1"/>
    <col min="7930" max="7930" width="74.140625" style="178" customWidth="1"/>
    <col min="7931" max="7931" width="24.7109375" style="178" customWidth="1"/>
    <col min="7932" max="7933" width="34" style="178" customWidth="1"/>
    <col min="7934" max="7934" width="11.7109375" style="178" customWidth="1"/>
    <col min="7935" max="8184" width="9.140625" style="178"/>
    <col min="8185" max="8185" width="8" style="178" customWidth="1"/>
    <col min="8186" max="8186" width="74.140625" style="178" customWidth="1"/>
    <col min="8187" max="8187" width="24.7109375" style="178" customWidth="1"/>
    <col min="8188" max="8189" width="34" style="178" customWidth="1"/>
    <col min="8190" max="8190" width="11.7109375" style="178" customWidth="1"/>
    <col min="8191" max="8440" width="9.140625" style="178"/>
    <col min="8441" max="8441" width="8" style="178" customWidth="1"/>
    <col min="8442" max="8442" width="74.140625" style="178" customWidth="1"/>
    <col min="8443" max="8443" width="24.7109375" style="178" customWidth="1"/>
    <col min="8444" max="8445" width="34" style="178" customWidth="1"/>
    <col min="8446" max="8446" width="11.7109375" style="178" customWidth="1"/>
    <col min="8447" max="8696" width="9.140625" style="178"/>
    <col min="8697" max="8697" width="8" style="178" customWidth="1"/>
    <col min="8698" max="8698" width="74.140625" style="178" customWidth="1"/>
    <col min="8699" max="8699" width="24.7109375" style="178" customWidth="1"/>
    <col min="8700" max="8701" width="34" style="178" customWidth="1"/>
    <col min="8702" max="8702" width="11.7109375" style="178" customWidth="1"/>
    <col min="8703" max="8952" width="9.140625" style="178"/>
    <col min="8953" max="8953" width="8" style="178" customWidth="1"/>
    <col min="8954" max="8954" width="74.140625" style="178" customWidth="1"/>
    <col min="8955" max="8955" width="24.7109375" style="178" customWidth="1"/>
    <col min="8956" max="8957" width="34" style="178" customWidth="1"/>
    <col min="8958" max="8958" width="11.7109375" style="178" customWidth="1"/>
    <col min="8959" max="9208" width="9.140625" style="178"/>
    <col min="9209" max="9209" width="8" style="178" customWidth="1"/>
    <col min="9210" max="9210" width="74.140625" style="178" customWidth="1"/>
    <col min="9211" max="9211" width="24.7109375" style="178" customWidth="1"/>
    <col min="9212" max="9213" width="34" style="178" customWidth="1"/>
    <col min="9214" max="9214" width="11.7109375" style="178" customWidth="1"/>
    <col min="9215" max="9464" width="9.140625" style="178"/>
    <col min="9465" max="9465" width="8" style="178" customWidth="1"/>
    <col min="9466" max="9466" width="74.140625" style="178" customWidth="1"/>
    <col min="9467" max="9467" width="24.7109375" style="178" customWidth="1"/>
    <col min="9468" max="9469" width="34" style="178" customWidth="1"/>
    <col min="9470" max="9470" width="11.7109375" style="178" customWidth="1"/>
    <col min="9471" max="9720" width="9.140625" style="178"/>
    <col min="9721" max="9721" width="8" style="178" customWidth="1"/>
    <col min="9722" max="9722" width="74.140625" style="178" customWidth="1"/>
    <col min="9723" max="9723" width="24.7109375" style="178" customWidth="1"/>
    <col min="9724" max="9725" width="34" style="178" customWidth="1"/>
    <col min="9726" max="9726" width="11.7109375" style="178" customWidth="1"/>
    <col min="9727" max="9976" width="9.140625" style="178"/>
    <col min="9977" max="9977" width="8" style="178" customWidth="1"/>
    <col min="9978" max="9978" width="74.140625" style="178" customWidth="1"/>
    <col min="9979" max="9979" width="24.7109375" style="178" customWidth="1"/>
    <col min="9980" max="9981" width="34" style="178" customWidth="1"/>
    <col min="9982" max="9982" width="11.7109375" style="178" customWidth="1"/>
    <col min="9983" max="10232" width="9.140625" style="178"/>
    <col min="10233" max="10233" width="8" style="178" customWidth="1"/>
    <col min="10234" max="10234" width="74.140625" style="178" customWidth="1"/>
    <col min="10235" max="10235" width="24.7109375" style="178" customWidth="1"/>
    <col min="10236" max="10237" width="34" style="178" customWidth="1"/>
    <col min="10238" max="10238" width="11.7109375" style="178" customWidth="1"/>
    <col min="10239" max="10488" width="9.140625" style="178"/>
    <col min="10489" max="10489" width="8" style="178" customWidth="1"/>
    <col min="10490" max="10490" width="74.140625" style="178" customWidth="1"/>
    <col min="10491" max="10491" width="24.7109375" style="178" customWidth="1"/>
    <col min="10492" max="10493" width="34" style="178" customWidth="1"/>
    <col min="10494" max="10494" width="11.7109375" style="178" customWidth="1"/>
    <col min="10495" max="10744" width="9.140625" style="178"/>
    <col min="10745" max="10745" width="8" style="178" customWidth="1"/>
    <col min="10746" max="10746" width="74.140625" style="178" customWidth="1"/>
    <col min="10747" max="10747" width="24.7109375" style="178" customWidth="1"/>
    <col min="10748" max="10749" width="34" style="178" customWidth="1"/>
    <col min="10750" max="10750" width="11.7109375" style="178" customWidth="1"/>
    <col min="10751" max="11000" width="9.140625" style="178"/>
    <col min="11001" max="11001" width="8" style="178" customWidth="1"/>
    <col min="11002" max="11002" width="74.140625" style="178" customWidth="1"/>
    <col min="11003" max="11003" width="24.7109375" style="178" customWidth="1"/>
    <col min="11004" max="11005" width="34" style="178" customWidth="1"/>
    <col min="11006" max="11006" width="11.7109375" style="178" customWidth="1"/>
    <col min="11007" max="11256" width="9.140625" style="178"/>
    <col min="11257" max="11257" width="8" style="178" customWidth="1"/>
    <col min="11258" max="11258" width="74.140625" style="178" customWidth="1"/>
    <col min="11259" max="11259" width="24.7109375" style="178" customWidth="1"/>
    <col min="11260" max="11261" width="34" style="178" customWidth="1"/>
    <col min="11262" max="11262" width="11.7109375" style="178" customWidth="1"/>
    <col min="11263" max="11512" width="9.140625" style="178"/>
    <col min="11513" max="11513" width="8" style="178" customWidth="1"/>
    <col min="11514" max="11514" width="74.140625" style="178" customWidth="1"/>
    <col min="11515" max="11515" width="24.7109375" style="178" customWidth="1"/>
    <col min="11516" max="11517" width="34" style="178" customWidth="1"/>
    <col min="11518" max="11518" width="11.7109375" style="178" customWidth="1"/>
    <col min="11519" max="11768" width="9.140625" style="178"/>
    <col min="11769" max="11769" width="8" style="178" customWidth="1"/>
    <col min="11770" max="11770" width="74.140625" style="178" customWidth="1"/>
    <col min="11771" max="11771" width="24.7109375" style="178" customWidth="1"/>
    <col min="11772" max="11773" width="34" style="178" customWidth="1"/>
    <col min="11774" max="11774" width="11.7109375" style="178" customWidth="1"/>
    <col min="11775" max="12024" width="9.140625" style="178"/>
    <col min="12025" max="12025" width="8" style="178" customWidth="1"/>
    <col min="12026" max="12026" width="74.140625" style="178" customWidth="1"/>
    <col min="12027" max="12027" width="24.7109375" style="178" customWidth="1"/>
    <col min="12028" max="12029" width="34" style="178" customWidth="1"/>
    <col min="12030" max="12030" width="11.7109375" style="178" customWidth="1"/>
    <col min="12031" max="12280" width="9.140625" style="178"/>
    <col min="12281" max="12281" width="8" style="178" customWidth="1"/>
    <col min="12282" max="12282" width="74.140625" style="178" customWidth="1"/>
    <col min="12283" max="12283" width="24.7109375" style="178" customWidth="1"/>
    <col min="12284" max="12285" width="34" style="178" customWidth="1"/>
    <col min="12286" max="12286" width="11.7109375" style="178" customWidth="1"/>
    <col min="12287" max="12536" width="9.140625" style="178"/>
    <col min="12537" max="12537" width="8" style="178" customWidth="1"/>
    <col min="12538" max="12538" width="74.140625" style="178" customWidth="1"/>
    <col min="12539" max="12539" width="24.7109375" style="178" customWidth="1"/>
    <col min="12540" max="12541" width="34" style="178" customWidth="1"/>
    <col min="12542" max="12542" width="11.7109375" style="178" customWidth="1"/>
    <col min="12543" max="12792" width="9.140625" style="178"/>
    <col min="12793" max="12793" width="8" style="178" customWidth="1"/>
    <col min="12794" max="12794" width="74.140625" style="178" customWidth="1"/>
    <col min="12795" max="12795" width="24.7109375" style="178" customWidth="1"/>
    <col min="12796" max="12797" width="34" style="178" customWidth="1"/>
    <col min="12798" max="12798" width="11.7109375" style="178" customWidth="1"/>
    <col min="12799" max="13048" width="9.140625" style="178"/>
    <col min="13049" max="13049" width="8" style="178" customWidth="1"/>
    <col min="13050" max="13050" width="74.140625" style="178" customWidth="1"/>
    <col min="13051" max="13051" width="24.7109375" style="178" customWidth="1"/>
    <col min="13052" max="13053" width="34" style="178" customWidth="1"/>
    <col min="13054" max="13054" width="11.7109375" style="178" customWidth="1"/>
    <col min="13055" max="13304" width="9.140625" style="178"/>
    <col min="13305" max="13305" width="8" style="178" customWidth="1"/>
    <col min="13306" max="13306" width="74.140625" style="178" customWidth="1"/>
    <col min="13307" max="13307" width="24.7109375" style="178" customWidth="1"/>
    <col min="13308" max="13309" width="34" style="178" customWidth="1"/>
    <col min="13310" max="13310" width="11.7109375" style="178" customWidth="1"/>
    <col min="13311" max="13560" width="9.140625" style="178"/>
    <col min="13561" max="13561" width="8" style="178" customWidth="1"/>
    <col min="13562" max="13562" width="74.140625" style="178" customWidth="1"/>
    <col min="13563" max="13563" width="24.7109375" style="178" customWidth="1"/>
    <col min="13564" max="13565" width="34" style="178" customWidth="1"/>
    <col min="13566" max="13566" width="11.7109375" style="178" customWidth="1"/>
    <col min="13567" max="13816" width="9.140625" style="178"/>
    <col min="13817" max="13817" width="8" style="178" customWidth="1"/>
    <col min="13818" max="13818" width="74.140625" style="178" customWidth="1"/>
    <col min="13819" max="13819" width="24.7109375" style="178" customWidth="1"/>
    <col min="13820" max="13821" width="34" style="178" customWidth="1"/>
    <col min="13822" max="13822" width="11.7109375" style="178" customWidth="1"/>
    <col min="13823" max="14072" width="9.140625" style="178"/>
    <col min="14073" max="14073" width="8" style="178" customWidth="1"/>
    <col min="14074" max="14074" width="74.140625" style="178" customWidth="1"/>
    <col min="14075" max="14075" width="24.7109375" style="178" customWidth="1"/>
    <col min="14076" max="14077" width="34" style="178" customWidth="1"/>
    <col min="14078" max="14078" width="11.7109375" style="178" customWidth="1"/>
    <col min="14079" max="14328" width="9.140625" style="178"/>
    <col min="14329" max="14329" width="8" style="178" customWidth="1"/>
    <col min="14330" max="14330" width="74.140625" style="178" customWidth="1"/>
    <col min="14331" max="14331" width="24.7109375" style="178" customWidth="1"/>
    <col min="14332" max="14333" width="34" style="178" customWidth="1"/>
    <col min="14334" max="14334" width="11.7109375" style="178" customWidth="1"/>
    <col min="14335" max="14584" width="9.140625" style="178"/>
    <col min="14585" max="14585" width="8" style="178" customWidth="1"/>
    <col min="14586" max="14586" width="74.140625" style="178" customWidth="1"/>
    <col min="14587" max="14587" width="24.7109375" style="178" customWidth="1"/>
    <col min="14588" max="14589" width="34" style="178" customWidth="1"/>
    <col min="14590" max="14590" width="11.7109375" style="178" customWidth="1"/>
    <col min="14591" max="14840" width="9.140625" style="178"/>
    <col min="14841" max="14841" width="8" style="178" customWidth="1"/>
    <col min="14842" max="14842" width="74.140625" style="178" customWidth="1"/>
    <col min="14843" max="14843" width="24.7109375" style="178" customWidth="1"/>
    <col min="14844" max="14845" width="34" style="178" customWidth="1"/>
    <col min="14846" max="14846" width="11.7109375" style="178" customWidth="1"/>
    <col min="14847" max="15096" width="9.140625" style="178"/>
    <col min="15097" max="15097" width="8" style="178" customWidth="1"/>
    <col min="15098" max="15098" width="74.140625" style="178" customWidth="1"/>
    <col min="15099" max="15099" width="24.7109375" style="178" customWidth="1"/>
    <col min="15100" max="15101" width="34" style="178" customWidth="1"/>
    <col min="15102" max="15102" width="11.7109375" style="178" customWidth="1"/>
    <col min="15103" max="15352" width="9.140625" style="178"/>
    <col min="15353" max="15353" width="8" style="178" customWidth="1"/>
    <col min="15354" max="15354" width="74.140625" style="178" customWidth="1"/>
    <col min="15355" max="15355" width="24.7109375" style="178" customWidth="1"/>
    <col min="15356" max="15357" width="34" style="178" customWidth="1"/>
    <col min="15358" max="15358" width="11.7109375" style="178" customWidth="1"/>
    <col min="15359" max="15608" width="9.140625" style="178"/>
    <col min="15609" max="15609" width="8" style="178" customWidth="1"/>
    <col min="15610" max="15610" width="74.140625" style="178" customWidth="1"/>
    <col min="15611" max="15611" width="24.7109375" style="178" customWidth="1"/>
    <col min="15612" max="15613" width="34" style="178" customWidth="1"/>
    <col min="15614" max="15614" width="11.7109375" style="178" customWidth="1"/>
    <col min="15615" max="15864" width="9.140625" style="178"/>
    <col min="15865" max="15865" width="8" style="178" customWidth="1"/>
    <col min="15866" max="15866" width="74.140625" style="178" customWidth="1"/>
    <col min="15867" max="15867" width="24.7109375" style="178" customWidth="1"/>
    <col min="15868" max="15869" width="34" style="178" customWidth="1"/>
    <col min="15870" max="15870" width="11.7109375" style="178" customWidth="1"/>
    <col min="15871" max="16120" width="9.140625" style="178"/>
    <col min="16121" max="16121" width="8" style="178" customWidth="1"/>
    <col min="16122" max="16122" width="74.140625" style="178" customWidth="1"/>
    <col min="16123" max="16123" width="24.7109375" style="178" customWidth="1"/>
    <col min="16124" max="16125" width="34" style="178" customWidth="1"/>
    <col min="16126" max="16126" width="11.7109375" style="178" customWidth="1"/>
    <col min="16127" max="16384" width="9.140625" style="178"/>
  </cols>
  <sheetData>
    <row r="1" spans="1:4">
      <c r="D1" s="428" t="s">
        <v>663</v>
      </c>
    </row>
    <row r="3" spans="1:4" s="184" customFormat="1" ht="28.9" customHeight="1">
      <c r="A3" s="1462" t="s">
        <v>1040</v>
      </c>
      <c r="B3" s="1462"/>
      <c r="C3" s="1462"/>
      <c r="D3" s="1462"/>
    </row>
    <row r="4" spans="1:4" s="13" customFormat="1" ht="27" customHeight="1">
      <c r="A4" s="12" t="s">
        <v>1137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9.75" customHeight="1">
      <c r="A6" s="1438" t="s">
        <v>484</v>
      </c>
      <c r="B6" s="1438"/>
      <c r="C6" s="1438"/>
      <c r="D6" s="1438"/>
    </row>
    <row r="7" spans="1:4" s="1" customFormat="1" ht="17.25" customHeight="1">
      <c r="A7" s="16" t="s">
        <v>281</v>
      </c>
      <c r="B7" s="16"/>
      <c r="C7" s="16"/>
      <c r="D7" s="16"/>
    </row>
    <row r="8" spans="1:4" ht="15.75">
      <c r="B8" s="187"/>
    </row>
    <row r="9" spans="1:4" ht="45.75" customHeight="1">
      <c r="A9" s="188" t="s">
        <v>282</v>
      </c>
      <c r="B9" s="188" t="s">
        <v>297</v>
      </c>
      <c r="C9" s="188" t="s">
        <v>354</v>
      </c>
      <c r="D9" s="188" t="s">
        <v>135</v>
      </c>
    </row>
    <row r="10" spans="1:4" ht="18.75">
      <c r="A10" s="188">
        <v>1</v>
      </c>
      <c r="B10" s="188">
        <v>2</v>
      </c>
      <c r="C10" s="188">
        <v>3</v>
      </c>
      <c r="D10" s="188">
        <v>4</v>
      </c>
    </row>
    <row r="11" spans="1:4" ht="18.75">
      <c r="A11" s="494" t="s">
        <v>664</v>
      </c>
      <c r="B11" s="495" t="s">
        <v>665</v>
      </c>
      <c r="C11" s="496"/>
      <c r="D11" s="202"/>
    </row>
    <row r="12" spans="1:4" ht="18.75">
      <c r="A12" s="497"/>
      <c r="B12" s="200"/>
      <c r="C12" s="496"/>
      <c r="D12" s="202"/>
    </row>
    <row r="13" spans="1:4" s="184" customFormat="1" ht="18.75">
      <c r="A13" s="498"/>
      <c r="B13" s="193" t="s">
        <v>295</v>
      </c>
      <c r="C13" s="195" t="s">
        <v>305</v>
      </c>
      <c r="D13" s="235">
        <f>SUM(D11:D12)</f>
        <v>0</v>
      </c>
    </row>
    <row r="14" spans="1:4" ht="15.75">
      <c r="A14" s="66"/>
      <c r="B14" s="63"/>
      <c r="C14" s="63"/>
      <c r="D14" s="63"/>
    </row>
    <row r="15" spans="1:4">
      <c r="D15" s="499"/>
    </row>
    <row r="16" spans="1:4" s="35" customFormat="1" ht="23.25" customHeight="1">
      <c r="A16" s="34" t="s">
        <v>667</v>
      </c>
      <c r="C16" s="115"/>
      <c r="D16" s="115" t="s">
        <v>1135</v>
      </c>
    </row>
    <row r="17" spans="1:4" s="66" customFormat="1" ht="12.75">
      <c r="C17" s="67" t="s">
        <v>131</v>
      </c>
      <c r="D17" s="67" t="s">
        <v>132</v>
      </c>
    </row>
    <row r="18" spans="1:4" s="63" customFormat="1" ht="15.75"/>
    <row r="19" spans="1:4" s="35" customFormat="1" ht="23.25" customHeight="1">
      <c r="A19" s="34" t="s">
        <v>133</v>
      </c>
      <c r="C19" s="115"/>
      <c r="D19" s="115" t="s">
        <v>1136</v>
      </c>
    </row>
    <row r="20" spans="1:4" s="66" customFormat="1" ht="12.75">
      <c r="C20" s="67" t="s">
        <v>131</v>
      </c>
      <c r="D20" s="67" t="s">
        <v>132</v>
      </c>
    </row>
    <row r="194" spans="1:11" s="466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</row>
    <row r="195" spans="1:11" s="466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</row>
    <row r="196" spans="1:11" s="466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  <c r="J196" s="178"/>
      <c r="K196" s="178"/>
    </row>
    <row r="197" spans="1:11" s="466" customFormat="1" ht="18.75">
      <c r="A197" s="178"/>
      <c r="B197" s="178"/>
      <c r="C197" s="178"/>
      <c r="D197" s="178"/>
      <c r="E197" s="178"/>
      <c r="F197" s="178"/>
      <c r="G197" s="178"/>
      <c r="H197" s="178"/>
      <c r="I197" s="178"/>
      <c r="J197" s="178"/>
      <c r="K197" s="178"/>
    </row>
    <row r="198" spans="1:11" s="466" customFormat="1" ht="18.75">
      <c r="A198" s="178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Лист106">
    <tabColor rgb="FFFFC000"/>
    <pageSetUpPr fitToPage="1"/>
  </sheetPr>
  <dimension ref="A1:M205"/>
  <sheetViews>
    <sheetView view="pageBreakPreview" zoomScale="70" zoomScaleSheetLayoutView="70" workbookViewId="0">
      <selection activeCell="E84" sqref="E84"/>
    </sheetView>
  </sheetViews>
  <sheetFormatPr defaultRowHeight="18.75"/>
  <cols>
    <col min="1" max="1" width="8" style="178" customWidth="1"/>
    <col min="2" max="2" width="118.140625" style="178" customWidth="1"/>
    <col min="3" max="5" width="15.8554687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22.42578125" style="92" customWidth="1"/>
    <col min="11" max="11" width="35.42578125" style="465" customWidth="1"/>
    <col min="12" max="13" width="19.7109375" style="483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465"/>
      <c r="L3" s="500"/>
      <c r="M3" s="500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470"/>
      <c r="L4" s="471"/>
      <c r="M4" s="471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472"/>
      <c r="L5" s="501"/>
      <c r="M5" s="501"/>
    </row>
    <row r="6" spans="1:13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16"/>
      <c r="K6" s="465"/>
      <c r="L6" s="341"/>
      <c r="M6" s="341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465"/>
      <c r="L7" s="341"/>
      <c r="M7" s="341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  <c r="J9" s="502"/>
    </row>
    <row r="10" spans="1:13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503" t="s">
        <v>357</v>
      </c>
      <c r="H11" s="504" t="s">
        <v>302</v>
      </c>
      <c r="I11" s="504" t="s">
        <v>303</v>
      </c>
      <c r="J11" s="190" t="s">
        <v>550</v>
      </c>
      <c r="K11" s="465" t="s">
        <v>1029</v>
      </c>
      <c r="L11" s="323" t="s">
        <v>1010</v>
      </c>
      <c r="M11" s="323"/>
    </row>
    <row r="12" spans="1:13">
      <c r="A12" s="1466" t="s">
        <v>992</v>
      </c>
      <c r="B12" s="1466"/>
      <c r="C12" s="1466"/>
      <c r="D12" s="1466"/>
      <c r="E12" s="1466"/>
      <c r="F12" s="1466"/>
      <c r="G12" s="436" t="s">
        <v>1026</v>
      </c>
      <c r="H12" s="505"/>
      <c r="I12" s="505"/>
      <c r="J12" s="505"/>
      <c r="L12" s="325" t="s">
        <v>1005</v>
      </c>
      <c r="M12" s="325" t="s">
        <v>1006</v>
      </c>
    </row>
    <row r="13" spans="1:13" hidden="1">
      <c r="A13" s="208">
        <v>1</v>
      </c>
      <c r="B13" s="209" t="s">
        <v>369</v>
      </c>
      <c r="C13" s="210" t="s">
        <v>305</v>
      </c>
      <c r="D13" s="213">
        <f>SUM(D15:D16)</f>
        <v>0</v>
      </c>
      <c r="E13" s="506" t="s">
        <v>305</v>
      </c>
      <c r="F13" s="213">
        <f>SUM(F14:F16)</f>
        <v>0</v>
      </c>
      <c r="G13" s="224"/>
      <c r="H13" s="198"/>
      <c r="I13" s="198"/>
      <c r="J13" s="198"/>
    </row>
    <row r="14" spans="1:13" ht="15" hidden="1" customHeight="1">
      <c r="A14" s="199"/>
      <c r="B14" s="200" t="s">
        <v>199</v>
      </c>
      <c r="C14" s="201"/>
      <c r="D14" s="202"/>
      <c r="E14" s="507"/>
      <c r="F14" s="202"/>
      <c r="G14" s="224"/>
      <c r="H14" s="198"/>
      <c r="I14" s="198">
        <f t="shared" ref="I14:I38" si="0">F14-H14</f>
        <v>0</v>
      </c>
      <c r="J14" s="198"/>
    </row>
    <row r="15" spans="1:13" ht="22.5" hidden="1" customHeight="1">
      <c r="A15" s="199"/>
      <c r="B15" s="200"/>
      <c r="C15" s="201"/>
      <c r="D15" s="202"/>
      <c r="E15" s="507"/>
      <c r="F15" s="202"/>
      <c r="G15" s="224"/>
      <c r="H15" s="198"/>
      <c r="I15" s="198">
        <f t="shared" si="0"/>
        <v>0</v>
      </c>
      <c r="J15" s="198"/>
    </row>
    <row r="16" spans="1:13" ht="15" hidden="1" customHeight="1">
      <c r="A16" s="199"/>
      <c r="B16" s="200"/>
      <c r="C16" s="201"/>
      <c r="D16" s="202"/>
      <c r="E16" s="507"/>
      <c r="F16" s="202"/>
      <c r="G16" s="224"/>
      <c r="H16" s="198"/>
      <c r="I16" s="198">
        <f t="shared" si="0"/>
        <v>0</v>
      </c>
      <c r="J16" s="198"/>
    </row>
    <row r="17" spans="1:13" hidden="1">
      <c r="A17" s="208">
        <v>2</v>
      </c>
      <c r="B17" s="209" t="s">
        <v>370</v>
      </c>
      <c r="C17" s="210" t="s">
        <v>305</v>
      </c>
      <c r="D17" s="213">
        <f>SUM(D19:D20)</f>
        <v>0</v>
      </c>
      <c r="E17" s="506" t="s">
        <v>305</v>
      </c>
      <c r="F17" s="213">
        <f>SUM(F18:F20)</f>
        <v>0</v>
      </c>
      <c r="G17" s="224"/>
      <c r="H17" s="198"/>
      <c r="I17" s="198"/>
      <c r="J17" s="198"/>
    </row>
    <row r="18" spans="1:13" ht="15" hidden="1" customHeight="1">
      <c r="A18" s="199"/>
      <c r="B18" s="200" t="s">
        <v>199</v>
      </c>
      <c r="C18" s="201"/>
      <c r="D18" s="202"/>
      <c r="E18" s="507"/>
      <c r="F18" s="202"/>
      <c r="G18" s="224"/>
      <c r="H18" s="198"/>
      <c r="I18" s="198">
        <f t="shared" si="0"/>
        <v>0</v>
      </c>
      <c r="J18" s="198"/>
    </row>
    <row r="19" spans="1:13" ht="15" hidden="1" customHeight="1">
      <c r="A19" s="199"/>
      <c r="B19" s="200"/>
      <c r="C19" s="201"/>
      <c r="D19" s="202"/>
      <c r="E19" s="507"/>
      <c r="F19" s="202"/>
      <c r="G19" s="224"/>
      <c r="H19" s="198"/>
      <c r="I19" s="198">
        <f t="shared" si="0"/>
        <v>0</v>
      </c>
      <c r="J19" s="198"/>
    </row>
    <row r="20" spans="1:13" ht="15" hidden="1" customHeight="1">
      <c r="A20" s="199"/>
      <c r="B20" s="200"/>
      <c r="C20" s="201"/>
      <c r="D20" s="202"/>
      <c r="E20" s="507"/>
      <c r="F20" s="202"/>
      <c r="G20" s="224"/>
      <c r="H20" s="198"/>
      <c r="I20" s="198">
        <f t="shared" si="0"/>
        <v>0</v>
      </c>
      <c r="J20" s="198"/>
    </row>
    <row r="21" spans="1:13" s="184" customFormat="1" hidden="1">
      <c r="A21" s="193">
        <v>3</v>
      </c>
      <c r="B21" s="194" t="s">
        <v>372</v>
      </c>
      <c r="C21" s="195" t="s">
        <v>305</v>
      </c>
      <c r="D21" s="196">
        <f>SUM(D23:D33)</f>
        <v>0</v>
      </c>
      <c r="E21" s="508" t="s">
        <v>305</v>
      </c>
      <c r="F21" s="196">
        <f>SUM(F22:F29)</f>
        <v>0</v>
      </c>
      <c r="G21" s="224"/>
      <c r="H21" s="198"/>
      <c r="I21" s="198"/>
      <c r="J21" s="198"/>
      <c r="K21" s="465"/>
      <c r="L21" s="500"/>
      <c r="M21" s="500"/>
    </row>
    <row r="22" spans="1:13" hidden="1">
      <c r="A22" s="199"/>
      <c r="B22" s="200" t="s">
        <v>199</v>
      </c>
      <c r="C22" s="201"/>
      <c r="D22" s="202"/>
      <c r="E22" s="507"/>
      <c r="F22" s="202"/>
      <c r="G22" s="224"/>
      <c r="H22" s="198"/>
      <c r="I22" s="198">
        <f t="shared" si="0"/>
        <v>0</v>
      </c>
      <c r="J22" s="198">
        <f t="shared" ref="J22:J29" si="1">F22-G22</f>
        <v>0</v>
      </c>
    </row>
    <row r="23" spans="1:13" ht="42" hidden="1" customHeight="1">
      <c r="A23" s="199"/>
      <c r="B23" s="215" t="s">
        <v>759</v>
      </c>
      <c r="C23" s="201"/>
      <c r="D23" s="202"/>
      <c r="E23" s="507"/>
      <c r="F23" s="202"/>
      <c r="G23" s="224"/>
      <c r="H23" s="198"/>
      <c r="I23" s="198">
        <f t="shared" si="0"/>
        <v>0</v>
      </c>
      <c r="J23" s="198">
        <f t="shared" si="1"/>
        <v>0</v>
      </c>
    </row>
    <row r="24" spans="1:13" ht="42" hidden="1" customHeight="1">
      <c r="A24" s="199"/>
      <c r="B24" s="215" t="s">
        <v>760</v>
      </c>
      <c r="C24" s="201"/>
      <c r="D24" s="202"/>
      <c r="E24" s="507"/>
      <c r="F24" s="202"/>
      <c r="G24" s="197"/>
      <c r="H24" s="198"/>
      <c r="I24" s="198">
        <f t="shared" si="0"/>
        <v>0</v>
      </c>
      <c r="J24" s="198">
        <f t="shared" si="1"/>
        <v>0</v>
      </c>
    </row>
    <row r="25" spans="1:13" ht="42" hidden="1" customHeight="1">
      <c r="A25" s="199"/>
      <c r="B25" s="215" t="s">
        <v>761</v>
      </c>
      <c r="C25" s="201"/>
      <c r="D25" s="202"/>
      <c r="E25" s="507"/>
      <c r="F25" s="202"/>
      <c r="G25" s="197"/>
      <c r="H25" s="198"/>
      <c r="I25" s="198">
        <f t="shared" si="0"/>
        <v>0</v>
      </c>
      <c r="J25" s="198">
        <f t="shared" si="1"/>
        <v>0</v>
      </c>
    </row>
    <row r="26" spans="1:13" ht="42" hidden="1" customHeight="1">
      <c r="A26" s="199"/>
      <c r="B26" s="215" t="s">
        <v>762</v>
      </c>
      <c r="C26" s="201"/>
      <c r="D26" s="202"/>
      <c r="E26" s="507"/>
      <c r="F26" s="202"/>
      <c r="G26" s="197"/>
      <c r="H26" s="198"/>
      <c r="I26" s="198">
        <f t="shared" si="0"/>
        <v>0</v>
      </c>
      <c r="J26" s="198">
        <f t="shared" si="1"/>
        <v>0</v>
      </c>
    </row>
    <row r="27" spans="1:13" ht="42" hidden="1" customHeight="1">
      <c r="A27" s="199"/>
      <c r="B27" s="215" t="s">
        <v>763</v>
      </c>
      <c r="C27" s="201"/>
      <c r="D27" s="202"/>
      <c r="E27" s="507"/>
      <c r="F27" s="202"/>
      <c r="G27" s="197"/>
      <c r="H27" s="198"/>
      <c r="I27" s="198">
        <f t="shared" si="0"/>
        <v>0</v>
      </c>
      <c r="J27" s="198">
        <f t="shared" si="1"/>
        <v>0</v>
      </c>
    </row>
    <row r="28" spans="1:13" ht="23.45" hidden="1" customHeight="1">
      <c r="A28" s="199"/>
      <c r="B28" s="215"/>
      <c r="C28" s="201"/>
      <c r="D28" s="202"/>
      <c r="E28" s="507"/>
      <c r="F28" s="202"/>
      <c r="G28" s="197"/>
      <c r="H28" s="198"/>
      <c r="I28" s="198">
        <f t="shared" si="0"/>
        <v>0</v>
      </c>
      <c r="J28" s="198">
        <f t="shared" si="1"/>
        <v>0</v>
      </c>
    </row>
    <row r="29" spans="1:13" ht="24" hidden="1" customHeight="1">
      <c r="A29" s="199"/>
      <c r="B29" s="216"/>
      <c r="C29" s="201"/>
      <c r="D29" s="202"/>
      <c r="E29" s="507"/>
      <c r="F29" s="202"/>
      <c r="G29" s="197"/>
      <c r="H29" s="198"/>
      <c r="I29" s="198">
        <f t="shared" si="0"/>
        <v>0</v>
      </c>
      <c r="J29" s="198">
        <f t="shared" si="1"/>
        <v>0</v>
      </c>
    </row>
    <row r="30" spans="1:13" ht="20.25" hidden="1" customHeight="1">
      <c r="A30" s="208">
        <v>4</v>
      </c>
      <c r="B30" s="209" t="s">
        <v>373</v>
      </c>
      <c r="C30" s="210" t="s">
        <v>305</v>
      </c>
      <c r="D30" s="213">
        <f>SUM(D33:D33)</f>
        <v>0</v>
      </c>
      <c r="E30" s="506" t="s">
        <v>305</v>
      </c>
      <c r="F30" s="213">
        <f>SUM(F31:F33)</f>
        <v>0</v>
      </c>
      <c r="G30" s="197"/>
      <c r="H30" s="198"/>
      <c r="I30" s="198"/>
      <c r="J30" s="198"/>
    </row>
    <row r="31" spans="1:13" ht="15" hidden="1" customHeight="1">
      <c r="A31" s="199"/>
      <c r="B31" s="215" t="s">
        <v>199</v>
      </c>
      <c r="C31" s="201"/>
      <c r="D31" s="202"/>
      <c r="E31" s="507"/>
      <c r="F31" s="202"/>
      <c r="G31" s="197"/>
      <c r="H31" s="198"/>
      <c r="I31" s="198">
        <f t="shared" si="0"/>
        <v>0</v>
      </c>
      <c r="J31" s="198"/>
    </row>
    <row r="32" spans="1:13" ht="15" hidden="1" customHeight="1">
      <c r="A32" s="199"/>
      <c r="B32" s="215"/>
      <c r="C32" s="201"/>
      <c r="D32" s="202"/>
      <c r="E32" s="507"/>
      <c r="F32" s="202"/>
      <c r="G32" s="197"/>
      <c r="H32" s="198"/>
      <c r="I32" s="198">
        <f t="shared" si="0"/>
        <v>0</v>
      </c>
      <c r="J32" s="198"/>
    </row>
    <row r="33" spans="1:13" ht="15" hidden="1" customHeight="1">
      <c r="A33" s="199"/>
      <c r="B33" s="215"/>
      <c r="C33" s="201"/>
      <c r="D33" s="202"/>
      <c r="E33" s="507"/>
      <c r="F33" s="202"/>
      <c r="G33" s="197"/>
      <c r="H33" s="198"/>
      <c r="I33" s="198">
        <f t="shared" si="0"/>
        <v>0</v>
      </c>
      <c r="J33" s="198"/>
    </row>
    <row r="34" spans="1:13">
      <c r="A34" s="193">
        <v>1</v>
      </c>
      <c r="B34" s="194" t="s">
        <v>374</v>
      </c>
      <c r="C34" s="195" t="s">
        <v>305</v>
      </c>
      <c r="D34" s="196">
        <f>SUM(D35:D38)</f>
        <v>0</v>
      </c>
      <c r="E34" s="508" t="s">
        <v>305</v>
      </c>
      <c r="F34" s="196">
        <f>SUM(F35:F38)</f>
        <v>0</v>
      </c>
      <c r="G34" s="197"/>
      <c r="H34" s="198"/>
      <c r="I34" s="198"/>
      <c r="J34" s="198"/>
    </row>
    <row r="35" spans="1:13">
      <c r="A35" s="218"/>
      <c r="B35" s="219" t="s">
        <v>199</v>
      </c>
      <c r="C35" s="201"/>
      <c r="D35" s="202"/>
      <c r="E35" s="507"/>
      <c r="F35" s="202"/>
      <c r="G35" s="197"/>
      <c r="H35" s="198"/>
      <c r="I35" s="198">
        <f t="shared" si="0"/>
        <v>0</v>
      </c>
      <c r="J35" s="198">
        <f t="shared" ref="J35:J38" si="2">F35-G35</f>
        <v>0</v>
      </c>
    </row>
    <row r="36" spans="1:13" ht="37.5">
      <c r="A36" s="199"/>
      <c r="B36" s="204" t="s">
        <v>764</v>
      </c>
      <c r="C36" s="201"/>
      <c r="D36" s="202"/>
      <c r="E36" s="507"/>
      <c r="F36" s="202">
        <f>10000-10000</f>
        <v>0</v>
      </c>
      <c r="G36" s="197"/>
      <c r="H36" s="198"/>
      <c r="I36" s="198">
        <f t="shared" si="0"/>
        <v>0</v>
      </c>
      <c r="J36" s="198">
        <f t="shared" si="2"/>
        <v>0</v>
      </c>
    </row>
    <row r="37" spans="1:13">
      <c r="A37" s="199"/>
      <c r="B37" s="215"/>
      <c r="C37" s="201"/>
      <c r="D37" s="202"/>
      <c r="E37" s="507"/>
      <c r="F37" s="220"/>
      <c r="G37" s="197"/>
      <c r="H37" s="198"/>
      <c r="I37" s="198">
        <f t="shared" si="0"/>
        <v>0</v>
      </c>
      <c r="J37" s="198">
        <f t="shared" si="2"/>
        <v>0</v>
      </c>
    </row>
    <row r="38" spans="1:13">
      <c r="A38" s="199"/>
      <c r="B38" s="200"/>
      <c r="C38" s="201"/>
      <c r="D38" s="202"/>
      <c r="E38" s="507"/>
      <c r="F38" s="202"/>
      <c r="G38" s="197"/>
      <c r="H38" s="198"/>
      <c r="I38" s="198">
        <f t="shared" si="0"/>
        <v>0</v>
      </c>
      <c r="J38" s="198">
        <f t="shared" si="2"/>
        <v>0</v>
      </c>
    </row>
    <row r="39" spans="1:13" s="184" customFormat="1">
      <c r="A39" s="193"/>
      <c r="B39" s="194" t="s">
        <v>295</v>
      </c>
      <c r="C39" s="195" t="s">
        <v>305</v>
      </c>
      <c r="D39" s="196">
        <f>D30+D21+D17+D13+D34</f>
        <v>0</v>
      </c>
      <c r="E39" s="508" t="s">
        <v>10</v>
      </c>
      <c r="F39" s="196">
        <f>F30+F21+F17+F13+F34</f>
        <v>0</v>
      </c>
      <c r="G39" s="222" t="s">
        <v>365</v>
      </c>
      <c r="H39" s="223">
        <f t="shared" ref="H39:M39" si="3">SUM(H13:H38)</f>
        <v>0</v>
      </c>
      <c r="I39" s="223">
        <f t="shared" si="3"/>
        <v>0</v>
      </c>
      <c r="J39" s="223">
        <f t="shared" si="3"/>
        <v>0</v>
      </c>
      <c r="K39" s="465">
        <f t="shared" si="3"/>
        <v>0</v>
      </c>
      <c r="L39" s="323">
        <f t="shared" si="3"/>
        <v>0</v>
      </c>
      <c r="M39" s="323">
        <f t="shared" si="3"/>
        <v>0</v>
      </c>
    </row>
    <row r="40" spans="1:13" hidden="1">
      <c r="A40" s="1507" t="s">
        <v>489</v>
      </c>
      <c r="B40" s="1507"/>
      <c r="C40" s="1507"/>
      <c r="D40" s="1507"/>
      <c r="E40" s="1507"/>
      <c r="F40" s="1507"/>
      <c r="G40" s="400" t="s">
        <v>995</v>
      </c>
      <c r="J40" s="509"/>
    </row>
    <row r="41" spans="1:13" hidden="1">
      <c r="A41" s="208">
        <v>1</v>
      </c>
      <c r="B41" s="209" t="s">
        <v>369</v>
      </c>
      <c r="C41" s="210" t="s">
        <v>305</v>
      </c>
      <c r="D41" s="213">
        <f>SUM(D43:D44)</f>
        <v>0</v>
      </c>
      <c r="E41" s="506" t="s">
        <v>305</v>
      </c>
      <c r="F41" s="213">
        <f>SUM(F42:F44)</f>
        <v>0</v>
      </c>
      <c r="G41" s="224"/>
      <c r="H41" s="198"/>
      <c r="I41" s="198"/>
      <c r="J41" s="198"/>
    </row>
    <row r="42" spans="1:13" ht="15" hidden="1" customHeight="1">
      <c r="A42" s="199"/>
      <c r="B42" s="200" t="s">
        <v>199</v>
      </c>
      <c r="C42" s="201"/>
      <c r="D42" s="202"/>
      <c r="E42" s="507"/>
      <c r="F42" s="202"/>
      <c r="G42" s="224"/>
      <c r="H42" s="198"/>
      <c r="I42" s="198">
        <f t="shared" ref="I42:I44" si="4">F42-H42</f>
        <v>0</v>
      </c>
      <c r="J42" s="198"/>
    </row>
    <row r="43" spans="1:13" ht="22.5" hidden="1" customHeight="1">
      <c r="A43" s="199"/>
      <c r="B43" s="200"/>
      <c r="C43" s="201"/>
      <c r="D43" s="202"/>
      <c r="E43" s="507"/>
      <c r="F43" s="202"/>
      <c r="G43" s="224"/>
      <c r="H43" s="198"/>
      <c r="I43" s="198">
        <f t="shared" si="4"/>
        <v>0</v>
      </c>
      <c r="J43" s="198"/>
    </row>
    <row r="44" spans="1:13" ht="15" hidden="1" customHeight="1">
      <c r="A44" s="199"/>
      <c r="B44" s="200"/>
      <c r="C44" s="201"/>
      <c r="D44" s="202"/>
      <c r="E44" s="507"/>
      <c r="F44" s="202"/>
      <c r="G44" s="224"/>
      <c r="H44" s="198"/>
      <c r="I44" s="198">
        <f t="shared" si="4"/>
        <v>0</v>
      </c>
      <c r="J44" s="198"/>
    </row>
    <row r="45" spans="1:13" hidden="1">
      <c r="A45" s="208">
        <v>2</v>
      </c>
      <c r="B45" s="209" t="s">
        <v>370</v>
      </c>
      <c r="C45" s="210" t="s">
        <v>305</v>
      </c>
      <c r="D45" s="213">
        <f>SUM(D47:D48)</f>
        <v>0</v>
      </c>
      <c r="E45" s="506" t="s">
        <v>305</v>
      </c>
      <c r="F45" s="213">
        <f>SUM(F46:F48)</f>
        <v>0</v>
      </c>
      <c r="G45" s="224"/>
      <c r="H45" s="198"/>
      <c r="I45" s="198"/>
      <c r="J45" s="198"/>
    </row>
    <row r="46" spans="1:13" ht="15" hidden="1" customHeight="1">
      <c r="A46" s="199"/>
      <c r="B46" s="200" t="s">
        <v>199</v>
      </c>
      <c r="C46" s="201"/>
      <c r="D46" s="202"/>
      <c r="E46" s="507"/>
      <c r="F46" s="202"/>
      <c r="G46" s="224"/>
      <c r="H46" s="198"/>
      <c r="I46" s="198">
        <f t="shared" ref="I46:I48" si="5">F46-H46</f>
        <v>0</v>
      </c>
      <c r="J46" s="198"/>
    </row>
    <row r="47" spans="1:13" ht="15" hidden="1" customHeight="1">
      <c r="A47" s="199"/>
      <c r="B47" s="200"/>
      <c r="C47" s="201"/>
      <c r="D47" s="202"/>
      <c r="E47" s="507"/>
      <c r="F47" s="202"/>
      <c r="G47" s="224"/>
      <c r="H47" s="198"/>
      <c r="I47" s="198">
        <f t="shared" si="5"/>
        <v>0</v>
      </c>
      <c r="J47" s="198"/>
    </row>
    <row r="48" spans="1:13" ht="15" hidden="1" customHeight="1">
      <c r="A48" s="199"/>
      <c r="B48" s="200"/>
      <c r="C48" s="201"/>
      <c r="D48" s="202"/>
      <c r="E48" s="507"/>
      <c r="F48" s="202"/>
      <c r="G48" s="224"/>
      <c r="H48" s="198"/>
      <c r="I48" s="198">
        <f t="shared" si="5"/>
        <v>0</v>
      </c>
      <c r="J48" s="198"/>
    </row>
    <row r="49" spans="1:13" s="184" customFormat="1" hidden="1">
      <c r="A49" s="193">
        <v>3</v>
      </c>
      <c r="B49" s="194" t="s">
        <v>372</v>
      </c>
      <c r="C49" s="195" t="s">
        <v>305</v>
      </c>
      <c r="D49" s="196">
        <f>SUM(D51:D61)</f>
        <v>0</v>
      </c>
      <c r="E49" s="508" t="s">
        <v>305</v>
      </c>
      <c r="F49" s="196">
        <f>SUM(F50:F57)</f>
        <v>0</v>
      </c>
      <c r="G49" s="224"/>
      <c r="H49" s="198"/>
      <c r="I49" s="198"/>
      <c r="J49" s="198"/>
      <c r="K49" s="465"/>
      <c r="L49" s="500"/>
      <c r="M49" s="500"/>
    </row>
    <row r="50" spans="1:13" hidden="1">
      <c r="A50" s="199"/>
      <c r="B50" s="200" t="s">
        <v>199</v>
      </c>
      <c r="C50" s="201"/>
      <c r="D50" s="202"/>
      <c r="E50" s="507"/>
      <c r="F50" s="202"/>
      <c r="G50" s="224"/>
      <c r="H50" s="198"/>
      <c r="I50" s="198">
        <f t="shared" ref="I50:I57" si="6">F50-H50</f>
        <v>0</v>
      </c>
      <c r="J50" s="198">
        <f t="shared" ref="J50:J57" si="7">F50-G50</f>
        <v>0</v>
      </c>
    </row>
    <row r="51" spans="1:13" ht="42" hidden="1" customHeight="1">
      <c r="A51" s="199"/>
      <c r="B51" s="215" t="s">
        <v>759</v>
      </c>
      <c r="C51" s="201"/>
      <c r="D51" s="202"/>
      <c r="E51" s="507"/>
      <c r="F51" s="202"/>
      <c r="G51" s="224"/>
      <c r="H51" s="198"/>
      <c r="I51" s="198">
        <f t="shared" si="6"/>
        <v>0</v>
      </c>
      <c r="J51" s="198">
        <f t="shared" si="7"/>
        <v>0</v>
      </c>
    </row>
    <row r="52" spans="1:13" ht="42" hidden="1" customHeight="1">
      <c r="A52" s="199"/>
      <c r="B52" s="215" t="s">
        <v>760</v>
      </c>
      <c r="C52" s="201"/>
      <c r="D52" s="202"/>
      <c r="E52" s="507"/>
      <c r="F52" s="202"/>
      <c r="G52" s="197"/>
      <c r="H52" s="198"/>
      <c r="I52" s="198">
        <f t="shared" si="6"/>
        <v>0</v>
      </c>
      <c r="J52" s="198">
        <f t="shared" si="7"/>
        <v>0</v>
      </c>
    </row>
    <row r="53" spans="1:13" ht="42" hidden="1" customHeight="1">
      <c r="A53" s="199"/>
      <c r="B53" s="215" t="s">
        <v>761</v>
      </c>
      <c r="C53" s="201"/>
      <c r="D53" s="202"/>
      <c r="E53" s="507"/>
      <c r="F53" s="202"/>
      <c r="G53" s="197"/>
      <c r="H53" s="198"/>
      <c r="I53" s="198">
        <f t="shared" si="6"/>
        <v>0</v>
      </c>
      <c r="J53" s="198">
        <f t="shared" si="7"/>
        <v>0</v>
      </c>
    </row>
    <row r="54" spans="1:13" ht="42" hidden="1" customHeight="1">
      <c r="A54" s="199"/>
      <c r="B54" s="215" t="s">
        <v>762</v>
      </c>
      <c r="C54" s="201"/>
      <c r="D54" s="202"/>
      <c r="E54" s="507"/>
      <c r="F54" s="202"/>
      <c r="G54" s="197"/>
      <c r="H54" s="198"/>
      <c r="I54" s="198">
        <f t="shared" si="6"/>
        <v>0</v>
      </c>
      <c r="J54" s="198">
        <f t="shared" si="7"/>
        <v>0</v>
      </c>
    </row>
    <row r="55" spans="1:13" ht="42" hidden="1" customHeight="1">
      <c r="A55" s="199"/>
      <c r="B55" s="215" t="s">
        <v>763</v>
      </c>
      <c r="C55" s="201"/>
      <c r="D55" s="202"/>
      <c r="E55" s="507"/>
      <c r="F55" s="202"/>
      <c r="G55" s="197"/>
      <c r="H55" s="198"/>
      <c r="I55" s="198">
        <f t="shared" si="6"/>
        <v>0</v>
      </c>
      <c r="J55" s="198">
        <f t="shared" si="7"/>
        <v>0</v>
      </c>
    </row>
    <row r="56" spans="1:13" ht="23.45" hidden="1" customHeight="1">
      <c r="A56" s="199"/>
      <c r="B56" s="215"/>
      <c r="C56" s="201"/>
      <c r="D56" s="202"/>
      <c r="E56" s="507"/>
      <c r="F56" s="202"/>
      <c r="G56" s="197"/>
      <c r="H56" s="198"/>
      <c r="I56" s="198">
        <f t="shared" si="6"/>
        <v>0</v>
      </c>
      <c r="J56" s="198">
        <f t="shared" si="7"/>
        <v>0</v>
      </c>
    </row>
    <row r="57" spans="1:13" ht="24" hidden="1" customHeight="1">
      <c r="A57" s="199"/>
      <c r="B57" s="216"/>
      <c r="C57" s="201"/>
      <c r="D57" s="202"/>
      <c r="E57" s="507"/>
      <c r="F57" s="202"/>
      <c r="G57" s="197"/>
      <c r="H57" s="198"/>
      <c r="I57" s="198">
        <f t="shared" si="6"/>
        <v>0</v>
      </c>
      <c r="J57" s="198">
        <f t="shared" si="7"/>
        <v>0</v>
      </c>
    </row>
    <row r="58" spans="1:13" ht="20.25" hidden="1" customHeight="1">
      <c r="A58" s="208">
        <v>4</v>
      </c>
      <c r="B58" s="209" t="s">
        <v>373</v>
      </c>
      <c r="C58" s="210" t="s">
        <v>305</v>
      </c>
      <c r="D58" s="213">
        <f>SUM(D61:D61)</f>
        <v>0</v>
      </c>
      <c r="E58" s="506" t="s">
        <v>305</v>
      </c>
      <c r="F58" s="213">
        <f>SUM(F59:F61)</f>
        <v>0</v>
      </c>
      <c r="G58" s="197"/>
      <c r="H58" s="198"/>
      <c r="I58" s="198"/>
      <c r="J58" s="198"/>
    </row>
    <row r="59" spans="1:13" ht="15" hidden="1" customHeight="1">
      <c r="A59" s="199"/>
      <c r="B59" s="215" t="s">
        <v>199</v>
      </c>
      <c r="C59" s="201"/>
      <c r="D59" s="202"/>
      <c r="E59" s="507"/>
      <c r="F59" s="202"/>
      <c r="G59" s="197"/>
      <c r="H59" s="198"/>
      <c r="I59" s="198">
        <f t="shared" ref="I59:I61" si="8">F59-H59</f>
        <v>0</v>
      </c>
      <c r="J59" s="198"/>
    </row>
    <row r="60" spans="1:13" ht="15" hidden="1" customHeight="1">
      <c r="A60" s="199"/>
      <c r="B60" s="215"/>
      <c r="C60" s="201"/>
      <c r="D60" s="202"/>
      <c r="E60" s="507"/>
      <c r="F60" s="202"/>
      <c r="G60" s="197"/>
      <c r="H60" s="198"/>
      <c r="I60" s="198">
        <f t="shared" si="8"/>
        <v>0</v>
      </c>
      <c r="J60" s="198"/>
    </row>
    <row r="61" spans="1:13" ht="15" hidden="1" customHeight="1">
      <c r="A61" s="199"/>
      <c r="B61" s="215"/>
      <c r="C61" s="201"/>
      <c r="D61" s="202"/>
      <c r="E61" s="507"/>
      <c r="F61" s="202"/>
      <c r="G61" s="197"/>
      <c r="H61" s="198"/>
      <c r="I61" s="198">
        <f t="shared" si="8"/>
        <v>0</v>
      </c>
      <c r="J61" s="198"/>
    </row>
    <row r="62" spans="1:13" hidden="1">
      <c r="A62" s="193">
        <v>5</v>
      </c>
      <c r="B62" s="194" t="s">
        <v>374</v>
      </c>
      <c r="C62" s="195" t="s">
        <v>305</v>
      </c>
      <c r="D62" s="196">
        <f>SUM(D63:D66)</f>
        <v>0</v>
      </c>
      <c r="E62" s="508" t="s">
        <v>305</v>
      </c>
      <c r="F62" s="196">
        <f>SUM(F63:F66)</f>
        <v>0</v>
      </c>
      <c r="G62" s="197"/>
      <c r="H62" s="198"/>
      <c r="I62" s="198"/>
      <c r="J62" s="198"/>
    </row>
    <row r="63" spans="1:13" hidden="1">
      <c r="A63" s="218"/>
      <c r="B63" s="219" t="s">
        <v>199</v>
      </c>
      <c r="C63" s="201"/>
      <c r="D63" s="202"/>
      <c r="E63" s="507"/>
      <c r="F63" s="202"/>
      <c r="G63" s="197"/>
      <c r="H63" s="198"/>
      <c r="I63" s="198">
        <f t="shared" ref="I63:I65" si="9">F63-H63</f>
        <v>0</v>
      </c>
      <c r="J63" s="198">
        <f t="shared" ref="J63:J66" si="10">F63-G63</f>
        <v>0</v>
      </c>
    </row>
    <row r="64" spans="1:13" ht="37.5" hidden="1">
      <c r="A64" s="199"/>
      <c r="B64" s="204" t="s">
        <v>764</v>
      </c>
      <c r="C64" s="201"/>
      <c r="D64" s="202"/>
      <c r="E64" s="507"/>
      <c r="F64" s="202"/>
      <c r="G64" s="197"/>
      <c r="H64" s="198"/>
      <c r="I64" s="198">
        <f t="shared" si="9"/>
        <v>0</v>
      </c>
      <c r="J64" s="198">
        <f t="shared" si="10"/>
        <v>0</v>
      </c>
    </row>
    <row r="65" spans="1:13" hidden="1">
      <c r="A65" s="199"/>
      <c r="B65" s="215"/>
      <c r="C65" s="201"/>
      <c r="D65" s="202"/>
      <c r="E65" s="507"/>
      <c r="F65" s="220"/>
      <c r="G65" s="197"/>
      <c r="H65" s="198"/>
      <c r="I65" s="198">
        <f t="shared" si="9"/>
        <v>0</v>
      </c>
      <c r="J65" s="198">
        <f t="shared" si="10"/>
        <v>0</v>
      </c>
    </row>
    <row r="66" spans="1:13" hidden="1">
      <c r="A66" s="199"/>
      <c r="B66" s="200"/>
      <c r="C66" s="201"/>
      <c r="D66" s="202"/>
      <c r="E66" s="507"/>
      <c r="F66" s="202"/>
      <c r="G66" s="197"/>
      <c r="H66" s="198"/>
      <c r="I66" s="198"/>
      <c r="J66" s="198">
        <f t="shared" si="10"/>
        <v>0</v>
      </c>
    </row>
    <row r="67" spans="1:13" s="184" customFormat="1" hidden="1">
      <c r="A67" s="193"/>
      <c r="B67" s="194" t="s">
        <v>295</v>
      </c>
      <c r="C67" s="195" t="s">
        <v>305</v>
      </c>
      <c r="D67" s="196">
        <f>D58+D49+D45+D41+D62</f>
        <v>0</v>
      </c>
      <c r="E67" s="508" t="s">
        <v>10</v>
      </c>
      <c r="F67" s="196">
        <f>F58+F49+F45+F41+F62</f>
        <v>0</v>
      </c>
      <c r="G67" s="222" t="s">
        <v>365</v>
      </c>
      <c r="H67" s="223">
        <f t="shared" ref="H67:M67" si="11">SUM(H41:H66)</f>
        <v>0</v>
      </c>
      <c r="I67" s="223">
        <f t="shared" si="11"/>
        <v>0</v>
      </c>
      <c r="J67" s="223">
        <f t="shared" si="11"/>
        <v>0</v>
      </c>
      <c r="K67" s="465">
        <f t="shared" si="11"/>
        <v>0</v>
      </c>
      <c r="L67" s="323">
        <f t="shared" si="11"/>
        <v>0</v>
      </c>
      <c r="M67" s="323">
        <f t="shared" si="11"/>
        <v>0</v>
      </c>
    </row>
    <row r="68" spans="1:13" hidden="1">
      <c r="F68" s="499"/>
      <c r="G68" s="181" t="s">
        <v>386</v>
      </c>
      <c r="H68" s="510">
        <f>H39+H67</f>
        <v>0</v>
      </c>
      <c r="I68" s="510">
        <f t="shared" ref="I68:J68" si="12">I39+I67</f>
        <v>0</v>
      </c>
      <c r="J68" s="510">
        <f t="shared" si="12"/>
        <v>0</v>
      </c>
      <c r="K68" s="465">
        <f>K39+K67</f>
        <v>0</v>
      </c>
      <c r="L68" s="323">
        <f>L39+L67</f>
        <v>0</v>
      </c>
      <c r="M68" s="323">
        <f>M39+M67</f>
        <v>0</v>
      </c>
    </row>
    <row r="69" spans="1:13">
      <c r="F69" s="499"/>
    </row>
    <row r="70" spans="1:13">
      <c r="A70" s="1227" t="s">
        <v>1287</v>
      </c>
      <c r="B70" s="35"/>
      <c r="C70" s="35"/>
      <c r="D70" s="115"/>
      <c r="E70" s="35"/>
      <c r="F70" s="1226" t="s">
        <v>1288</v>
      </c>
      <c r="G70" s="35"/>
      <c r="H70" s="35"/>
      <c r="I70" s="98"/>
    </row>
    <row r="71" spans="1:13">
      <c r="A71" s="66"/>
      <c r="B71" s="66"/>
      <c r="C71" s="66"/>
      <c r="D71" s="67" t="s">
        <v>131</v>
      </c>
      <c r="E71" s="66"/>
      <c r="F71" s="67" t="s">
        <v>132</v>
      </c>
      <c r="G71" s="511"/>
      <c r="H71" s="511"/>
      <c r="I71" s="509"/>
    </row>
    <row r="72" spans="1:13">
      <c r="A72" s="63"/>
      <c r="B72" s="63"/>
      <c r="C72" s="63"/>
      <c r="D72" s="63"/>
      <c r="E72" s="63"/>
      <c r="F72" s="63"/>
      <c r="G72" s="35"/>
      <c r="H72" s="35"/>
      <c r="I72" s="64"/>
    </row>
    <row r="73" spans="1:13">
      <c r="A73" s="34" t="s">
        <v>133</v>
      </c>
      <c r="B73" s="35"/>
      <c r="C73" s="35"/>
      <c r="D73" s="115"/>
      <c r="E73" s="35"/>
      <c r="F73" s="1028" t="s">
        <v>1227</v>
      </c>
      <c r="G73" s="35"/>
      <c r="H73" s="35"/>
      <c r="I73" s="98"/>
    </row>
    <row r="74" spans="1:13">
      <c r="A74" s="66"/>
      <c r="B74" s="66"/>
      <c r="C74" s="66"/>
      <c r="D74" s="67" t="s">
        <v>131</v>
      </c>
      <c r="E74" s="66"/>
      <c r="F74" s="67" t="s">
        <v>132</v>
      </c>
      <c r="G74" s="511"/>
      <c r="H74" s="511"/>
      <c r="I74" s="509"/>
    </row>
    <row r="76" spans="1:13">
      <c r="B76" s="227" t="s">
        <v>1079</v>
      </c>
    </row>
    <row r="77" spans="1:13">
      <c r="B77" s="227" t="s">
        <v>1080</v>
      </c>
    </row>
    <row r="201" spans="11:11">
      <c r="K201" s="492"/>
    </row>
    <row r="202" spans="11:11">
      <c r="K202" s="493"/>
    </row>
    <row r="203" spans="11:11">
      <c r="K203" s="492"/>
    </row>
    <row r="204" spans="11:11">
      <c r="K204" s="492"/>
    </row>
    <row r="205" spans="11:11">
      <c r="K205" s="493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Лист107">
    <tabColor theme="9" tint="0.39997558519241921"/>
    <pageSetUpPr fitToPage="1"/>
  </sheetPr>
  <dimension ref="A1:G48"/>
  <sheetViews>
    <sheetView view="pageBreakPreview" topLeftCell="A4" zoomScale="80" zoomScaleSheetLayoutView="8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12.5703125" style="178" bestFit="1" customWidth="1"/>
    <col min="8" max="252" width="9.140625" style="178"/>
    <col min="253" max="253" width="8" style="178" customWidth="1"/>
    <col min="254" max="254" width="118.140625" style="178" customWidth="1"/>
    <col min="255" max="255" width="21.42578125" style="178" customWidth="1"/>
    <col min="256" max="256" width="24" style="178" customWidth="1"/>
    <col min="257" max="257" width="29" style="178" customWidth="1"/>
    <col min="258" max="258" width="34" style="178" customWidth="1"/>
    <col min="259" max="260" width="21.28515625" style="178" customWidth="1"/>
    <col min="261" max="261" width="14.5703125" style="178" customWidth="1"/>
    <col min="262" max="262" width="9.140625" style="178"/>
    <col min="263" max="263" width="12.5703125" style="178" bestFit="1" customWidth="1"/>
    <col min="264" max="508" width="9.140625" style="178"/>
    <col min="509" max="509" width="8" style="178" customWidth="1"/>
    <col min="510" max="510" width="118.140625" style="178" customWidth="1"/>
    <col min="511" max="511" width="21.42578125" style="178" customWidth="1"/>
    <col min="512" max="512" width="24" style="178" customWidth="1"/>
    <col min="513" max="513" width="29" style="178" customWidth="1"/>
    <col min="514" max="514" width="34" style="178" customWidth="1"/>
    <col min="515" max="516" width="21.28515625" style="178" customWidth="1"/>
    <col min="517" max="517" width="14.5703125" style="178" customWidth="1"/>
    <col min="518" max="518" width="9.140625" style="178"/>
    <col min="519" max="519" width="12.5703125" style="178" bestFit="1" customWidth="1"/>
    <col min="520" max="764" width="9.140625" style="178"/>
    <col min="765" max="765" width="8" style="178" customWidth="1"/>
    <col min="766" max="766" width="118.140625" style="178" customWidth="1"/>
    <col min="767" max="767" width="21.42578125" style="178" customWidth="1"/>
    <col min="768" max="768" width="24" style="178" customWidth="1"/>
    <col min="769" max="769" width="29" style="178" customWidth="1"/>
    <col min="770" max="770" width="34" style="178" customWidth="1"/>
    <col min="771" max="772" width="21.28515625" style="178" customWidth="1"/>
    <col min="773" max="773" width="14.5703125" style="178" customWidth="1"/>
    <col min="774" max="774" width="9.140625" style="178"/>
    <col min="775" max="775" width="12.5703125" style="178" bestFit="1" customWidth="1"/>
    <col min="776" max="1020" width="9.140625" style="178"/>
    <col min="1021" max="1021" width="8" style="178" customWidth="1"/>
    <col min="1022" max="1022" width="118.140625" style="178" customWidth="1"/>
    <col min="1023" max="1023" width="21.42578125" style="178" customWidth="1"/>
    <col min="1024" max="1024" width="24" style="178" customWidth="1"/>
    <col min="1025" max="1025" width="29" style="178" customWidth="1"/>
    <col min="1026" max="1026" width="34" style="178" customWidth="1"/>
    <col min="1027" max="1028" width="21.28515625" style="178" customWidth="1"/>
    <col min="1029" max="1029" width="14.5703125" style="178" customWidth="1"/>
    <col min="1030" max="1030" width="9.140625" style="178"/>
    <col min="1031" max="1031" width="12.5703125" style="178" bestFit="1" customWidth="1"/>
    <col min="1032" max="1276" width="9.140625" style="178"/>
    <col min="1277" max="1277" width="8" style="178" customWidth="1"/>
    <col min="1278" max="1278" width="118.140625" style="178" customWidth="1"/>
    <col min="1279" max="1279" width="21.42578125" style="178" customWidth="1"/>
    <col min="1280" max="1280" width="24" style="178" customWidth="1"/>
    <col min="1281" max="1281" width="29" style="178" customWidth="1"/>
    <col min="1282" max="1282" width="34" style="178" customWidth="1"/>
    <col min="1283" max="1284" width="21.28515625" style="178" customWidth="1"/>
    <col min="1285" max="1285" width="14.5703125" style="178" customWidth="1"/>
    <col min="1286" max="1286" width="9.140625" style="178"/>
    <col min="1287" max="1287" width="12.5703125" style="178" bestFit="1" customWidth="1"/>
    <col min="1288" max="1532" width="9.140625" style="178"/>
    <col min="1533" max="1533" width="8" style="178" customWidth="1"/>
    <col min="1534" max="1534" width="118.140625" style="178" customWidth="1"/>
    <col min="1535" max="1535" width="21.42578125" style="178" customWidth="1"/>
    <col min="1536" max="1536" width="24" style="178" customWidth="1"/>
    <col min="1537" max="1537" width="29" style="178" customWidth="1"/>
    <col min="1538" max="1538" width="34" style="178" customWidth="1"/>
    <col min="1539" max="1540" width="21.28515625" style="178" customWidth="1"/>
    <col min="1541" max="1541" width="14.5703125" style="178" customWidth="1"/>
    <col min="1542" max="1542" width="9.140625" style="178"/>
    <col min="1543" max="1543" width="12.5703125" style="178" bestFit="1" customWidth="1"/>
    <col min="1544" max="1788" width="9.140625" style="178"/>
    <col min="1789" max="1789" width="8" style="178" customWidth="1"/>
    <col min="1790" max="1790" width="118.140625" style="178" customWidth="1"/>
    <col min="1791" max="1791" width="21.42578125" style="178" customWidth="1"/>
    <col min="1792" max="1792" width="24" style="178" customWidth="1"/>
    <col min="1793" max="1793" width="29" style="178" customWidth="1"/>
    <col min="1794" max="1794" width="34" style="178" customWidth="1"/>
    <col min="1795" max="1796" width="21.28515625" style="178" customWidth="1"/>
    <col min="1797" max="1797" width="14.5703125" style="178" customWidth="1"/>
    <col min="1798" max="1798" width="9.140625" style="178"/>
    <col min="1799" max="1799" width="12.5703125" style="178" bestFit="1" customWidth="1"/>
    <col min="1800" max="2044" width="9.140625" style="178"/>
    <col min="2045" max="2045" width="8" style="178" customWidth="1"/>
    <col min="2046" max="2046" width="118.140625" style="178" customWidth="1"/>
    <col min="2047" max="2047" width="21.42578125" style="178" customWidth="1"/>
    <col min="2048" max="2048" width="24" style="178" customWidth="1"/>
    <col min="2049" max="2049" width="29" style="178" customWidth="1"/>
    <col min="2050" max="2050" width="34" style="178" customWidth="1"/>
    <col min="2051" max="2052" width="21.28515625" style="178" customWidth="1"/>
    <col min="2053" max="2053" width="14.5703125" style="178" customWidth="1"/>
    <col min="2054" max="2054" width="9.140625" style="178"/>
    <col min="2055" max="2055" width="12.5703125" style="178" bestFit="1" customWidth="1"/>
    <col min="2056" max="2300" width="9.140625" style="178"/>
    <col min="2301" max="2301" width="8" style="178" customWidth="1"/>
    <col min="2302" max="2302" width="118.140625" style="178" customWidth="1"/>
    <col min="2303" max="2303" width="21.42578125" style="178" customWidth="1"/>
    <col min="2304" max="2304" width="24" style="178" customWidth="1"/>
    <col min="2305" max="2305" width="29" style="178" customWidth="1"/>
    <col min="2306" max="2306" width="34" style="178" customWidth="1"/>
    <col min="2307" max="2308" width="21.28515625" style="178" customWidth="1"/>
    <col min="2309" max="2309" width="14.5703125" style="178" customWidth="1"/>
    <col min="2310" max="2310" width="9.140625" style="178"/>
    <col min="2311" max="2311" width="12.5703125" style="178" bestFit="1" customWidth="1"/>
    <col min="2312" max="2556" width="9.140625" style="178"/>
    <col min="2557" max="2557" width="8" style="178" customWidth="1"/>
    <col min="2558" max="2558" width="118.140625" style="178" customWidth="1"/>
    <col min="2559" max="2559" width="21.42578125" style="178" customWidth="1"/>
    <col min="2560" max="2560" width="24" style="178" customWidth="1"/>
    <col min="2561" max="2561" width="29" style="178" customWidth="1"/>
    <col min="2562" max="2562" width="34" style="178" customWidth="1"/>
    <col min="2563" max="2564" width="21.28515625" style="178" customWidth="1"/>
    <col min="2565" max="2565" width="14.5703125" style="178" customWidth="1"/>
    <col min="2566" max="2566" width="9.140625" style="178"/>
    <col min="2567" max="2567" width="12.5703125" style="178" bestFit="1" customWidth="1"/>
    <col min="2568" max="2812" width="9.140625" style="178"/>
    <col min="2813" max="2813" width="8" style="178" customWidth="1"/>
    <col min="2814" max="2814" width="118.140625" style="178" customWidth="1"/>
    <col min="2815" max="2815" width="21.42578125" style="178" customWidth="1"/>
    <col min="2816" max="2816" width="24" style="178" customWidth="1"/>
    <col min="2817" max="2817" width="29" style="178" customWidth="1"/>
    <col min="2818" max="2818" width="34" style="178" customWidth="1"/>
    <col min="2819" max="2820" width="21.28515625" style="178" customWidth="1"/>
    <col min="2821" max="2821" width="14.5703125" style="178" customWidth="1"/>
    <col min="2822" max="2822" width="9.140625" style="178"/>
    <col min="2823" max="2823" width="12.5703125" style="178" bestFit="1" customWidth="1"/>
    <col min="2824" max="3068" width="9.140625" style="178"/>
    <col min="3069" max="3069" width="8" style="178" customWidth="1"/>
    <col min="3070" max="3070" width="118.140625" style="178" customWidth="1"/>
    <col min="3071" max="3071" width="21.42578125" style="178" customWidth="1"/>
    <col min="3072" max="3072" width="24" style="178" customWidth="1"/>
    <col min="3073" max="3073" width="29" style="178" customWidth="1"/>
    <col min="3074" max="3074" width="34" style="178" customWidth="1"/>
    <col min="3075" max="3076" width="21.28515625" style="178" customWidth="1"/>
    <col min="3077" max="3077" width="14.5703125" style="178" customWidth="1"/>
    <col min="3078" max="3078" width="9.140625" style="178"/>
    <col min="3079" max="3079" width="12.5703125" style="178" bestFit="1" customWidth="1"/>
    <col min="3080" max="3324" width="9.140625" style="178"/>
    <col min="3325" max="3325" width="8" style="178" customWidth="1"/>
    <col min="3326" max="3326" width="118.140625" style="178" customWidth="1"/>
    <col min="3327" max="3327" width="21.42578125" style="178" customWidth="1"/>
    <col min="3328" max="3328" width="24" style="178" customWidth="1"/>
    <col min="3329" max="3329" width="29" style="178" customWidth="1"/>
    <col min="3330" max="3330" width="34" style="178" customWidth="1"/>
    <col min="3331" max="3332" width="21.28515625" style="178" customWidth="1"/>
    <col min="3333" max="3333" width="14.5703125" style="178" customWidth="1"/>
    <col min="3334" max="3334" width="9.140625" style="178"/>
    <col min="3335" max="3335" width="12.5703125" style="178" bestFit="1" customWidth="1"/>
    <col min="3336" max="3580" width="9.140625" style="178"/>
    <col min="3581" max="3581" width="8" style="178" customWidth="1"/>
    <col min="3582" max="3582" width="118.140625" style="178" customWidth="1"/>
    <col min="3583" max="3583" width="21.42578125" style="178" customWidth="1"/>
    <col min="3584" max="3584" width="24" style="178" customWidth="1"/>
    <col min="3585" max="3585" width="29" style="178" customWidth="1"/>
    <col min="3586" max="3586" width="34" style="178" customWidth="1"/>
    <col min="3587" max="3588" width="21.28515625" style="178" customWidth="1"/>
    <col min="3589" max="3589" width="14.5703125" style="178" customWidth="1"/>
    <col min="3590" max="3590" width="9.140625" style="178"/>
    <col min="3591" max="3591" width="12.5703125" style="178" bestFit="1" customWidth="1"/>
    <col min="3592" max="3836" width="9.140625" style="178"/>
    <col min="3837" max="3837" width="8" style="178" customWidth="1"/>
    <col min="3838" max="3838" width="118.140625" style="178" customWidth="1"/>
    <col min="3839" max="3839" width="21.42578125" style="178" customWidth="1"/>
    <col min="3840" max="3840" width="24" style="178" customWidth="1"/>
    <col min="3841" max="3841" width="29" style="178" customWidth="1"/>
    <col min="3842" max="3842" width="34" style="178" customWidth="1"/>
    <col min="3843" max="3844" width="21.28515625" style="178" customWidth="1"/>
    <col min="3845" max="3845" width="14.5703125" style="178" customWidth="1"/>
    <col min="3846" max="3846" width="9.140625" style="178"/>
    <col min="3847" max="3847" width="12.5703125" style="178" bestFit="1" customWidth="1"/>
    <col min="3848" max="4092" width="9.140625" style="178"/>
    <col min="4093" max="4093" width="8" style="178" customWidth="1"/>
    <col min="4094" max="4094" width="118.140625" style="178" customWidth="1"/>
    <col min="4095" max="4095" width="21.42578125" style="178" customWidth="1"/>
    <col min="4096" max="4096" width="24" style="178" customWidth="1"/>
    <col min="4097" max="4097" width="29" style="178" customWidth="1"/>
    <col min="4098" max="4098" width="34" style="178" customWidth="1"/>
    <col min="4099" max="4100" width="21.28515625" style="178" customWidth="1"/>
    <col min="4101" max="4101" width="14.5703125" style="178" customWidth="1"/>
    <col min="4102" max="4102" width="9.140625" style="178"/>
    <col min="4103" max="4103" width="12.5703125" style="178" bestFit="1" customWidth="1"/>
    <col min="4104" max="4348" width="9.140625" style="178"/>
    <col min="4349" max="4349" width="8" style="178" customWidth="1"/>
    <col min="4350" max="4350" width="118.140625" style="178" customWidth="1"/>
    <col min="4351" max="4351" width="21.42578125" style="178" customWidth="1"/>
    <col min="4352" max="4352" width="24" style="178" customWidth="1"/>
    <col min="4353" max="4353" width="29" style="178" customWidth="1"/>
    <col min="4354" max="4354" width="34" style="178" customWidth="1"/>
    <col min="4355" max="4356" width="21.28515625" style="178" customWidth="1"/>
    <col min="4357" max="4357" width="14.5703125" style="178" customWidth="1"/>
    <col min="4358" max="4358" width="9.140625" style="178"/>
    <col min="4359" max="4359" width="12.5703125" style="178" bestFit="1" customWidth="1"/>
    <col min="4360" max="4604" width="9.140625" style="178"/>
    <col min="4605" max="4605" width="8" style="178" customWidth="1"/>
    <col min="4606" max="4606" width="118.140625" style="178" customWidth="1"/>
    <col min="4607" max="4607" width="21.42578125" style="178" customWidth="1"/>
    <col min="4608" max="4608" width="24" style="178" customWidth="1"/>
    <col min="4609" max="4609" width="29" style="178" customWidth="1"/>
    <col min="4610" max="4610" width="34" style="178" customWidth="1"/>
    <col min="4611" max="4612" width="21.28515625" style="178" customWidth="1"/>
    <col min="4613" max="4613" width="14.5703125" style="178" customWidth="1"/>
    <col min="4614" max="4614" width="9.140625" style="178"/>
    <col min="4615" max="4615" width="12.5703125" style="178" bestFit="1" customWidth="1"/>
    <col min="4616" max="4860" width="9.140625" style="178"/>
    <col min="4861" max="4861" width="8" style="178" customWidth="1"/>
    <col min="4862" max="4862" width="118.140625" style="178" customWidth="1"/>
    <col min="4863" max="4863" width="21.42578125" style="178" customWidth="1"/>
    <col min="4864" max="4864" width="24" style="178" customWidth="1"/>
    <col min="4865" max="4865" width="29" style="178" customWidth="1"/>
    <col min="4866" max="4866" width="34" style="178" customWidth="1"/>
    <col min="4867" max="4868" width="21.28515625" style="178" customWidth="1"/>
    <col min="4869" max="4869" width="14.5703125" style="178" customWidth="1"/>
    <col min="4870" max="4870" width="9.140625" style="178"/>
    <col min="4871" max="4871" width="12.5703125" style="178" bestFit="1" customWidth="1"/>
    <col min="4872" max="5116" width="9.140625" style="178"/>
    <col min="5117" max="5117" width="8" style="178" customWidth="1"/>
    <col min="5118" max="5118" width="118.140625" style="178" customWidth="1"/>
    <col min="5119" max="5119" width="21.42578125" style="178" customWidth="1"/>
    <col min="5120" max="5120" width="24" style="178" customWidth="1"/>
    <col min="5121" max="5121" width="29" style="178" customWidth="1"/>
    <col min="5122" max="5122" width="34" style="178" customWidth="1"/>
    <col min="5123" max="5124" width="21.28515625" style="178" customWidth="1"/>
    <col min="5125" max="5125" width="14.5703125" style="178" customWidth="1"/>
    <col min="5126" max="5126" width="9.140625" style="178"/>
    <col min="5127" max="5127" width="12.5703125" style="178" bestFit="1" customWidth="1"/>
    <col min="5128" max="5372" width="9.140625" style="178"/>
    <col min="5373" max="5373" width="8" style="178" customWidth="1"/>
    <col min="5374" max="5374" width="118.140625" style="178" customWidth="1"/>
    <col min="5375" max="5375" width="21.42578125" style="178" customWidth="1"/>
    <col min="5376" max="5376" width="24" style="178" customWidth="1"/>
    <col min="5377" max="5377" width="29" style="178" customWidth="1"/>
    <col min="5378" max="5378" width="34" style="178" customWidth="1"/>
    <col min="5379" max="5380" width="21.28515625" style="178" customWidth="1"/>
    <col min="5381" max="5381" width="14.5703125" style="178" customWidth="1"/>
    <col min="5382" max="5382" width="9.140625" style="178"/>
    <col min="5383" max="5383" width="12.5703125" style="178" bestFit="1" customWidth="1"/>
    <col min="5384" max="5628" width="9.140625" style="178"/>
    <col min="5629" max="5629" width="8" style="178" customWidth="1"/>
    <col min="5630" max="5630" width="118.140625" style="178" customWidth="1"/>
    <col min="5631" max="5631" width="21.42578125" style="178" customWidth="1"/>
    <col min="5632" max="5632" width="24" style="178" customWidth="1"/>
    <col min="5633" max="5633" width="29" style="178" customWidth="1"/>
    <col min="5634" max="5634" width="34" style="178" customWidth="1"/>
    <col min="5635" max="5636" width="21.28515625" style="178" customWidth="1"/>
    <col min="5637" max="5637" width="14.5703125" style="178" customWidth="1"/>
    <col min="5638" max="5638" width="9.140625" style="178"/>
    <col min="5639" max="5639" width="12.5703125" style="178" bestFit="1" customWidth="1"/>
    <col min="5640" max="5884" width="9.140625" style="178"/>
    <col min="5885" max="5885" width="8" style="178" customWidth="1"/>
    <col min="5886" max="5886" width="118.140625" style="178" customWidth="1"/>
    <col min="5887" max="5887" width="21.42578125" style="178" customWidth="1"/>
    <col min="5888" max="5888" width="24" style="178" customWidth="1"/>
    <col min="5889" max="5889" width="29" style="178" customWidth="1"/>
    <col min="5890" max="5890" width="34" style="178" customWidth="1"/>
    <col min="5891" max="5892" width="21.28515625" style="178" customWidth="1"/>
    <col min="5893" max="5893" width="14.5703125" style="178" customWidth="1"/>
    <col min="5894" max="5894" width="9.140625" style="178"/>
    <col min="5895" max="5895" width="12.5703125" style="178" bestFit="1" customWidth="1"/>
    <col min="5896" max="6140" width="9.140625" style="178"/>
    <col min="6141" max="6141" width="8" style="178" customWidth="1"/>
    <col min="6142" max="6142" width="118.140625" style="178" customWidth="1"/>
    <col min="6143" max="6143" width="21.42578125" style="178" customWidth="1"/>
    <col min="6144" max="6144" width="24" style="178" customWidth="1"/>
    <col min="6145" max="6145" width="29" style="178" customWidth="1"/>
    <col min="6146" max="6146" width="34" style="178" customWidth="1"/>
    <col min="6147" max="6148" width="21.28515625" style="178" customWidth="1"/>
    <col min="6149" max="6149" width="14.5703125" style="178" customWidth="1"/>
    <col min="6150" max="6150" width="9.140625" style="178"/>
    <col min="6151" max="6151" width="12.5703125" style="178" bestFit="1" customWidth="1"/>
    <col min="6152" max="6396" width="9.140625" style="178"/>
    <col min="6397" max="6397" width="8" style="178" customWidth="1"/>
    <col min="6398" max="6398" width="118.140625" style="178" customWidth="1"/>
    <col min="6399" max="6399" width="21.42578125" style="178" customWidth="1"/>
    <col min="6400" max="6400" width="24" style="178" customWidth="1"/>
    <col min="6401" max="6401" width="29" style="178" customWidth="1"/>
    <col min="6402" max="6402" width="34" style="178" customWidth="1"/>
    <col min="6403" max="6404" width="21.28515625" style="178" customWidth="1"/>
    <col min="6405" max="6405" width="14.5703125" style="178" customWidth="1"/>
    <col min="6406" max="6406" width="9.140625" style="178"/>
    <col min="6407" max="6407" width="12.5703125" style="178" bestFit="1" customWidth="1"/>
    <col min="6408" max="6652" width="9.140625" style="178"/>
    <col min="6653" max="6653" width="8" style="178" customWidth="1"/>
    <col min="6654" max="6654" width="118.140625" style="178" customWidth="1"/>
    <col min="6655" max="6655" width="21.42578125" style="178" customWidth="1"/>
    <col min="6656" max="6656" width="24" style="178" customWidth="1"/>
    <col min="6657" max="6657" width="29" style="178" customWidth="1"/>
    <col min="6658" max="6658" width="34" style="178" customWidth="1"/>
    <col min="6659" max="6660" width="21.28515625" style="178" customWidth="1"/>
    <col min="6661" max="6661" width="14.5703125" style="178" customWidth="1"/>
    <col min="6662" max="6662" width="9.140625" style="178"/>
    <col min="6663" max="6663" width="12.5703125" style="178" bestFit="1" customWidth="1"/>
    <col min="6664" max="6908" width="9.140625" style="178"/>
    <col min="6909" max="6909" width="8" style="178" customWidth="1"/>
    <col min="6910" max="6910" width="118.140625" style="178" customWidth="1"/>
    <col min="6911" max="6911" width="21.42578125" style="178" customWidth="1"/>
    <col min="6912" max="6912" width="24" style="178" customWidth="1"/>
    <col min="6913" max="6913" width="29" style="178" customWidth="1"/>
    <col min="6914" max="6914" width="34" style="178" customWidth="1"/>
    <col min="6915" max="6916" width="21.28515625" style="178" customWidth="1"/>
    <col min="6917" max="6917" width="14.5703125" style="178" customWidth="1"/>
    <col min="6918" max="6918" width="9.140625" style="178"/>
    <col min="6919" max="6919" width="12.5703125" style="178" bestFit="1" customWidth="1"/>
    <col min="6920" max="7164" width="9.140625" style="178"/>
    <col min="7165" max="7165" width="8" style="178" customWidth="1"/>
    <col min="7166" max="7166" width="118.140625" style="178" customWidth="1"/>
    <col min="7167" max="7167" width="21.42578125" style="178" customWidth="1"/>
    <col min="7168" max="7168" width="24" style="178" customWidth="1"/>
    <col min="7169" max="7169" width="29" style="178" customWidth="1"/>
    <col min="7170" max="7170" width="34" style="178" customWidth="1"/>
    <col min="7171" max="7172" width="21.28515625" style="178" customWidth="1"/>
    <col min="7173" max="7173" width="14.5703125" style="178" customWidth="1"/>
    <col min="7174" max="7174" width="9.140625" style="178"/>
    <col min="7175" max="7175" width="12.5703125" style="178" bestFit="1" customWidth="1"/>
    <col min="7176" max="7420" width="9.140625" style="178"/>
    <col min="7421" max="7421" width="8" style="178" customWidth="1"/>
    <col min="7422" max="7422" width="118.140625" style="178" customWidth="1"/>
    <col min="7423" max="7423" width="21.42578125" style="178" customWidth="1"/>
    <col min="7424" max="7424" width="24" style="178" customWidth="1"/>
    <col min="7425" max="7425" width="29" style="178" customWidth="1"/>
    <col min="7426" max="7426" width="34" style="178" customWidth="1"/>
    <col min="7427" max="7428" width="21.28515625" style="178" customWidth="1"/>
    <col min="7429" max="7429" width="14.5703125" style="178" customWidth="1"/>
    <col min="7430" max="7430" width="9.140625" style="178"/>
    <col min="7431" max="7431" width="12.5703125" style="178" bestFit="1" customWidth="1"/>
    <col min="7432" max="7676" width="9.140625" style="178"/>
    <col min="7677" max="7677" width="8" style="178" customWidth="1"/>
    <col min="7678" max="7678" width="118.140625" style="178" customWidth="1"/>
    <col min="7679" max="7679" width="21.42578125" style="178" customWidth="1"/>
    <col min="7680" max="7680" width="24" style="178" customWidth="1"/>
    <col min="7681" max="7681" width="29" style="178" customWidth="1"/>
    <col min="7682" max="7682" width="34" style="178" customWidth="1"/>
    <col min="7683" max="7684" width="21.28515625" style="178" customWidth="1"/>
    <col min="7685" max="7685" width="14.5703125" style="178" customWidth="1"/>
    <col min="7686" max="7686" width="9.140625" style="178"/>
    <col min="7687" max="7687" width="12.5703125" style="178" bestFit="1" customWidth="1"/>
    <col min="7688" max="7932" width="9.140625" style="178"/>
    <col min="7933" max="7933" width="8" style="178" customWidth="1"/>
    <col min="7934" max="7934" width="118.140625" style="178" customWidth="1"/>
    <col min="7935" max="7935" width="21.42578125" style="178" customWidth="1"/>
    <col min="7936" max="7936" width="24" style="178" customWidth="1"/>
    <col min="7937" max="7937" width="29" style="178" customWidth="1"/>
    <col min="7938" max="7938" width="34" style="178" customWidth="1"/>
    <col min="7939" max="7940" width="21.28515625" style="178" customWidth="1"/>
    <col min="7941" max="7941" width="14.5703125" style="178" customWidth="1"/>
    <col min="7942" max="7942" width="9.140625" style="178"/>
    <col min="7943" max="7943" width="12.5703125" style="178" bestFit="1" customWidth="1"/>
    <col min="7944" max="8188" width="9.140625" style="178"/>
    <col min="8189" max="8189" width="8" style="178" customWidth="1"/>
    <col min="8190" max="8190" width="118.140625" style="178" customWidth="1"/>
    <col min="8191" max="8191" width="21.42578125" style="178" customWidth="1"/>
    <col min="8192" max="8192" width="24" style="178" customWidth="1"/>
    <col min="8193" max="8193" width="29" style="178" customWidth="1"/>
    <col min="8194" max="8194" width="34" style="178" customWidth="1"/>
    <col min="8195" max="8196" width="21.28515625" style="178" customWidth="1"/>
    <col min="8197" max="8197" width="14.5703125" style="178" customWidth="1"/>
    <col min="8198" max="8198" width="9.140625" style="178"/>
    <col min="8199" max="8199" width="12.5703125" style="178" bestFit="1" customWidth="1"/>
    <col min="8200" max="8444" width="9.140625" style="178"/>
    <col min="8445" max="8445" width="8" style="178" customWidth="1"/>
    <col min="8446" max="8446" width="118.140625" style="178" customWidth="1"/>
    <col min="8447" max="8447" width="21.42578125" style="178" customWidth="1"/>
    <col min="8448" max="8448" width="24" style="178" customWidth="1"/>
    <col min="8449" max="8449" width="29" style="178" customWidth="1"/>
    <col min="8450" max="8450" width="34" style="178" customWidth="1"/>
    <col min="8451" max="8452" width="21.28515625" style="178" customWidth="1"/>
    <col min="8453" max="8453" width="14.5703125" style="178" customWidth="1"/>
    <col min="8454" max="8454" width="9.140625" style="178"/>
    <col min="8455" max="8455" width="12.5703125" style="178" bestFit="1" customWidth="1"/>
    <col min="8456" max="8700" width="9.140625" style="178"/>
    <col min="8701" max="8701" width="8" style="178" customWidth="1"/>
    <col min="8702" max="8702" width="118.140625" style="178" customWidth="1"/>
    <col min="8703" max="8703" width="21.42578125" style="178" customWidth="1"/>
    <col min="8704" max="8704" width="24" style="178" customWidth="1"/>
    <col min="8705" max="8705" width="29" style="178" customWidth="1"/>
    <col min="8706" max="8706" width="34" style="178" customWidth="1"/>
    <col min="8707" max="8708" width="21.28515625" style="178" customWidth="1"/>
    <col min="8709" max="8709" width="14.5703125" style="178" customWidth="1"/>
    <col min="8710" max="8710" width="9.140625" style="178"/>
    <col min="8711" max="8711" width="12.5703125" style="178" bestFit="1" customWidth="1"/>
    <col min="8712" max="8956" width="9.140625" style="178"/>
    <col min="8957" max="8957" width="8" style="178" customWidth="1"/>
    <col min="8958" max="8958" width="118.140625" style="178" customWidth="1"/>
    <col min="8959" max="8959" width="21.42578125" style="178" customWidth="1"/>
    <col min="8960" max="8960" width="24" style="178" customWidth="1"/>
    <col min="8961" max="8961" width="29" style="178" customWidth="1"/>
    <col min="8962" max="8962" width="34" style="178" customWidth="1"/>
    <col min="8963" max="8964" width="21.28515625" style="178" customWidth="1"/>
    <col min="8965" max="8965" width="14.5703125" style="178" customWidth="1"/>
    <col min="8966" max="8966" width="9.140625" style="178"/>
    <col min="8967" max="8967" width="12.5703125" style="178" bestFit="1" customWidth="1"/>
    <col min="8968" max="9212" width="9.140625" style="178"/>
    <col min="9213" max="9213" width="8" style="178" customWidth="1"/>
    <col min="9214" max="9214" width="118.140625" style="178" customWidth="1"/>
    <col min="9215" max="9215" width="21.42578125" style="178" customWidth="1"/>
    <col min="9216" max="9216" width="24" style="178" customWidth="1"/>
    <col min="9217" max="9217" width="29" style="178" customWidth="1"/>
    <col min="9218" max="9218" width="34" style="178" customWidth="1"/>
    <col min="9219" max="9220" width="21.28515625" style="178" customWidth="1"/>
    <col min="9221" max="9221" width="14.5703125" style="178" customWidth="1"/>
    <col min="9222" max="9222" width="9.140625" style="178"/>
    <col min="9223" max="9223" width="12.5703125" style="178" bestFit="1" customWidth="1"/>
    <col min="9224" max="9468" width="9.140625" style="178"/>
    <col min="9469" max="9469" width="8" style="178" customWidth="1"/>
    <col min="9470" max="9470" width="118.140625" style="178" customWidth="1"/>
    <col min="9471" max="9471" width="21.42578125" style="178" customWidth="1"/>
    <col min="9472" max="9472" width="24" style="178" customWidth="1"/>
    <col min="9473" max="9473" width="29" style="178" customWidth="1"/>
    <col min="9474" max="9474" width="34" style="178" customWidth="1"/>
    <col min="9475" max="9476" width="21.28515625" style="178" customWidth="1"/>
    <col min="9477" max="9477" width="14.5703125" style="178" customWidth="1"/>
    <col min="9478" max="9478" width="9.140625" style="178"/>
    <col min="9479" max="9479" width="12.5703125" style="178" bestFit="1" customWidth="1"/>
    <col min="9480" max="9724" width="9.140625" style="178"/>
    <col min="9725" max="9725" width="8" style="178" customWidth="1"/>
    <col min="9726" max="9726" width="118.140625" style="178" customWidth="1"/>
    <col min="9727" max="9727" width="21.42578125" style="178" customWidth="1"/>
    <col min="9728" max="9728" width="24" style="178" customWidth="1"/>
    <col min="9729" max="9729" width="29" style="178" customWidth="1"/>
    <col min="9730" max="9730" width="34" style="178" customWidth="1"/>
    <col min="9731" max="9732" width="21.28515625" style="178" customWidth="1"/>
    <col min="9733" max="9733" width="14.5703125" style="178" customWidth="1"/>
    <col min="9734" max="9734" width="9.140625" style="178"/>
    <col min="9735" max="9735" width="12.5703125" style="178" bestFit="1" customWidth="1"/>
    <col min="9736" max="9980" width="9.140625" style="178"/>
    <col min="9981" max="9981" width="8" style="178" customWidth="1"/>
    <col min="9982" max="9982" width="118.140625" style="178" customWidth="1"/>
    <col min="9983" max="9983" width="21.42578125" style="178" customWidth="1"/>
    <col min="9984" max="9984" width="24" style="178" customWidth="1"/>
    <col min="9985" max="9985" width="29" style="178" customWidth="1"/>
    <col min="9986" max="9986" width="34" style="178" customWidth="1"/>
    <col min="9987" max="9988" width="21.28515625" style="178" customWidth="1"/>
    <col min="9989" max="9989" width="14.5703125" style="178" customWidth="1"/>
    <col min="9990" max="9990" width="9.140625" style="178"/>
    <col min="9991" max="9991" width="12.5703125" style="178" bestFit="1" customWidth="1"/>
    <col min="9992" max="10236" width="9.140625" style="178"/>
    <col min="10237" max="10237" width="8" style="178" customWidth="1"/>
    <col min="10238" max="10238" width="118.140625" style="178" customWidth="1"/>
    <col min="10239" max="10239" width="21.42578125" style="178" customWidth="1"/>
    <col min="10240" max="10240" width="24" style="178" customWidth="1"/>
    <col min="10241" max="10241" width="29" style="178" customWidth="1"/>
    <col min="10242" max="10242" width="34" style="178" customWidth="1"/>
    <col min="10243" max="10244" width="21.28515625" style="178" customWidth="1"/>
    <col min="10245" max="10245" width="14.5703125" style="178" customWidth="1"/>
    <col min="10246" max="10246" width="9.140625" style="178"/>
    <col min="10247" max="10247" width="12.5703125" style="178" bestFit="1" customWidth="1"/>
    <col min="10248" max="10492" width="9.140625" style="178"/>
    <col min="10493" max="10493" width="8" style="178" customWidth="1"/>
    <col min="10494" max="10494" width="118.140625" style="178" customWidth="1"/>
    <col min="10495" max="10495" width="21.42578125" style="178" customWidth="1"/>
    <col min="10496" max="10496" width="24" style="178" customWidth="1"/>
    <col min="10497" max="10497" width="29" style="178" customWidth="1"/>
    <col min="10498" max="10498" width="34" style="178" customWidth="1"/>
    <col min="10499" max="10500" width="21.28515625" style="178" customWidth="1"/>
    <col min="10501" max="10501" width="14.5703125" style="178" customWidth="1"/>
    <col min="10502" max="10502" width="9.140625" style="178"/>
    <col min="10503" max="10503" width="12.5703125" style="178" bestFit="1" customWidth="1"/>
    <col min="10504" max="10748" width="9.140625" style="178"/>
    <col min="10749" max="10749" width="8" style="178" customWidth="1"/>
    <col min="10750" max="10750" width="118.140625" style="178" customWidth="1"/>
    <col min="10751" max="10751" width="21.42578125" style="178" customWidth="1"/>
    <col min="10752" max="10752" width="24" style="178" customWidth="1"/>
    <col min="10753" max="10753" width="29" style="178" customWidth="1"/>
    <col min="10754" max="10754" width="34" style="178" customWidth="1"/>
    <col min="10755" max="10756" width="21.28515625" style="178" customWidth="1"/>
    <col min="10757" max="10757" width="14.5703125" style="178" customWidth="1"/>
    <col min="10758" max="10758" width="9.140625" style="178"/>
    <col min="10759" max="10759" width="12.5703125" style="178" bestFit="1" customWidth="1"/>
    <col min="10760" max="11004" width="9.140625" style="178"/>
    <col min="11005" max="11005" width="8" style="178" customWidth="1"/>
    <col min="11006" max="11006" width="118.140625" style="178" customWidth="1"/>
    <col min="11007" max="11007" width="21.42578125" style="178" customWidth="1"/>
    <col min="11008" max="11008" width="24" style="178" customWidth="1"/>
    <col min="11009" max="11009" width="29" style="178" customWidth="1"/>
    <col min="11010" max="11010" width="34" style="178" customWidth="1"/>
    <col min="11011" max="11012" width="21.28515625" style="178" customWidth="1"/>
    <col min="11013" max="11013" width="14.5703125" style="178" customWidth="1"/>
    <col min="11014" max="11014" width="9.140625" style="178"/>
    <col min="11015" max="11015" width="12.5703125" style="178" bestFit="1" customWidth="1"/>
    <col min="11016" max="11260" width="9.140625" style="178"/>
    <col min="11261" max="11261" width="8" style="178" customWidth="1"/>
    <col min="11262" max="11262" width="118.140625" style="178" customWidth="1"/>
    <col min="11263" max="11263" width="21.42578125" style="178" customWidth="1"/>
    <col min="11264" max="11264" width="24" style="178" customWidth="1"/>
    <col min="11265" max="11265" width="29" style="178" customWidth="1"/>
    <col min="11266" max="11266" width="34" style="178" customWidth="1"/>
    <col min="11267" max="11268" width="21.28515625" style="178" customWidth="1"/>
    <col min="11269" max="11269" width="14.5703125" style="178" customWidth="1"/>
    <col min="11270" max="11270" width="9.140625" style="178"/>
    <col min="11271" max="11271" width="12.5703125" style="178" bestFit="1" customWidth="1"/>
    <col min="11272" max="11516" width="9.140625" style="178"/>
    <col min="11517" max="11517" width="8" style="178" customWidth="1"/>
    <col min="11518" max="11518" width="118.140625" style="178" customWidth="1"/>
    <col min="11519" max="11519" width="21.42578125" style="178" customWidth="1"/>
    <col min="11520" max="11520" width="24" style="178" customWidth="1"/>
    <col min="11521" max="11521" width="29" style="178" customWidth="1"/>
    <col min="11522" max="11522" width="34" style="178" customWidth="1"/>
    <col min="11523" max="11524" width="21.28515625" style="178" customWidth="1"/>
    <col min="11525" max="11525" width="14.5703125" style="178" customWidth="1"/>
    <col min="11526" max="11526" width="9.140625" style="178"/>
    <col min="11527" max="11527" width="12.5703125" style="178" bestFit="1" customWidth="1"/>
    <col min="11528" max="11772" width="9.140625" style="178"/>
    <col min="11773" max="11773" width="8" style="178" customWidth="1"/>
    <col min="11774" max="11774" width="118.140625" style="178" customWidth="1"/>
    <col min="11775" max="11775" width="21.42578125" style="178" customWidth="1"/>
    <col min="11776" max="11776" width="24" style="178" customWidth="1"/>
    <col min="11777" max="11777" width="29" style="178" customWidth="1"/>
    <col min="11778" max="11778" width="34" style="178" customWidth="1"/>
    <col min="11779" max="11780" width="21.28515625" style="178" customWidth="1"/>
    <col min="11781" max="11781" width="14.5703125" style="178" customWidth="1"/>
    <col min="11782" max="11782" width="9.140625" style="178"/>
    <col min="11783" max="11783" width="12.5703125" style="178" bestFit="1" customWidth="1"/>
    <col min="11784" max="12028" width="9.140625" style="178"/>
    <col min="12029" max="12029" width="8" style="178" customWidth="1"/>
    <col min="12030" max="12030" width="118.140625" style="178" customWidth="1"/>
    <col min="12031" max="12031" width="21.42578125" style="178" customWidth="1"/>
    <col min="12032" max="12032" width="24" style="178" customWidth="1"/>
    <col min="12033" max="12033" width="29" style="178" customWidth="1"/>
    <col min="12034" max="12034" width="34" style="178" customWidth="1"/>
    <col min="12035" max="12036" width="21.28515625" style="178" customWidth="1"/>
    <col min="12037" max="12037" width="14.5703125" style="178" customWidth="1"/>
    <col min="12038" max="12038" width="9.140625" style="178"/>
    <col min="12039" max="12039" width="12.5703125" style="178" bestFit="1" customWidth="1"/>
    <col min="12040" max="12284" width="9.140625" style="178"/>
    <col min="12285" max="12285" width="8" style="178" customWidth="1"/>
    <col min="12286" max="12286" width="118.140625" style="178" customWidth="1"/>
    <col min="12287" max="12287" width="21.42578125" style="178" customWidth="1"/>
    <col min="12288" max="12288" width="24" style="178" customWidth="1"/>
    <col min="12289" max="12289" width="29" style="178" customWidth="1"/>
    <col min="12290" max="12290" width="34" style="178" customWidth="1"/>
    <col min="12291" max="12292" width="21.28515625" style="178" customWidth="1"/>
    <col min="12293" max="12293" width="14.5703125" style="178" customWidth="1"/>
    <col min="12294" max="12294" width="9.140625" style="178"/>
    <col min="12295" max="12295" width="12.5703125" style="178" bestFit="1" customWidth="1"/>
    <col min="12296" max="12540" width="9.140625" style="178"/>
    <col min="12541" max="12541" width="8" style="178" customWidth="1"/>
    <col min="12542" max="12542" width="118.140625" style="178" customWidth="1"/>
    <col min="12543" max="12543" width="21.42578125" style="178" customWidth="1"/>
    <col min="12544" max="12544" width="24" style="178" customWidth="1"/>
    <col min="12545" max="12545" width="29" style="178" customWidth="1"/>
    <col min="12546" max="12546" width="34" style="178" customWidth="1"/>
    <col min="12547" max="12548" width="21.28515625" style="178" customWidth="1"/>
    <col min="12549" max="12549" width="14.5703125" style="178" customWidth="1"/>
    <col min="12550" max="12550" width="9.140625" style="178"/>
    <col min="12551" max="12551" width="12.5703125" style="178" bestFit="1" customWidth="1"/>
    <col min="12552" max="12796" width="9.140625" style="178"/>
    <col min="12797" max="12797" width="8" style="178" customWidth="1"/>
    <col min="12798" max="12798" width="118.140625" style="178" customWidth="1"/>
    <col min="12799" max="12799" width="21.42578125" style="178" customWidth="1"/>
    <col min="12800" max="12800" width="24" style="178" customWidth="1"/>
    <col min="12801" max="12801" width="29" style="178" customWidth="1"/>
    <col min="12802" max="12802" width="34" style="178" customWidth="1"/>
    <col min="12803" max="12804" width="21.28515625" style="178" customWidth="1"/>
    <col min="12805" max="12805" width="14.5703125" style="178" customWidth="1"/>
    <col min="12806" max="12806" width="9.140625" style="178"/>
    <col min="12807" max="12807" width="12.5703125" style="178" bestFit="1" customWidth="1"/>
    <col min="12808" max="13052" width="9.140625" style="178"/>
    <col min="13053" max="13053" width="8" style="178" customWidth="1"/>
    <col min="13054" max="13054" width="118.140625" style="178" customWidth="1"/>
    <col min="13055" max="13055" width="21.42578125" style="178" customWidth="1"/>
    <col min="13056" max="13056" width="24" style="178" customWidth="1"/>
    <col min="13057" max="13057" width="29" style="178" customWidth="1"/>
    <col min="13058" max="13058" width="34" style="178" customWidth="1"/>
    <col min="13059" max="13060" width="21.28515625" style="178" customWidth="1"/>
    <col min="13061" max="13061" width="14.5703125" style="178" customWidth="1"/>
    <col min="13062" max="13062" width="9.140625" style="178"/>
    <col min="13063" max="13063" width="12.5703125" style="178" bestFit="1" customWidth="1"/>
    <col min="13064" max="13308" width="9.140625" style="178"/>
    <col min="13309" max="13309" width="8" style="178" customWidth="1"/>
    <col min="13310" max="13310" width="118.140625" style="178" customWidth="1"/>
    <col min="13311" max="13311" width="21.42578125" style="178" customWidth="1"/>
    <col min="13312" max="13312" width="24" style="178" customWidth="1"/>
    <col min="13313" max="13313" width="29" style="178" customWidth="1"/>
    <col min="13314" max="13314" width="34" style="178" customWidth="1"/>
    <col min="13315" max="13316" width="21.28515625" style="178" customWidth="1"/>
    <col min="13317" max="13317" width="14.5703125" style="178" customWidth="1"/>
    <col min="13318" max="13318" width="9.140625" style="178"/>
    <col min="13319" max="13319" width="12.5703125" style="178" bestFit="1" customWidth="1"/>
    <col min="13320" max="13564" width="9.140625" style="178"/>
    <col min="13565" max="13565" width="8" style="178" customWidth="1"/>
    <col min="13566" max="13566" width="118.140625" style="178" customWidth="1"/>
    <col min="13567" max="13567" width="21.42578125" style="178" customWidth="1"/>
    <col min="13568" max="13568" width="24" style="178" customWidth="1"/>
    <col min="13569" max="13569" width="29" style="178" customWidth="1"/>
    <col min="13570" max="13570" width="34" style="178" customWidth="1"/>
    <col min="13571" max="13572" width="21.28515625" style="178" customWidth="1"/>
    <col min="13573" max="13573" width="14.5703125" style="178" customWidth="1"/>
    <col min="13574" max="13574" width="9.140625" style="178"/>
    <col min="13575" max="13575" width="12.5703125" style="178" bestFit="1" customWidth="1"/>
    <col min="13576" max="13820" width="9.140625" style="178"/>
    <col min="13821" max="13821" width="8" style="178" customWidth="1"/>
    <col min="13822" max="13822" width="118.140625" style="178" customWidth="1"/>
    <col min="13823" max="13823" width="21.42578125" style="178" customWidth="1"/>
    <col min="13824" max="13824" width="24" style="178" customWidth="1"/>
    <col min="13825" max="13825" width="29" style="178" customWidth="1"/>
    <col min="13826" max="13826" width="34" style="178" customWidth="1"/>
    <col min="13827" max="13828" width="21.28515625" style="178" customWidth="1"/>
    <col min="13829" max="13829" width="14.5703125" style="178" customWidth="1"/>
    <col min="13830" max="13830" width="9.140625" style="178"/>
    <col min="13831" max="13831" width="12.5703125" style="178" bestFit="1" customWidth="1"/>
    <col min="13832" max="14076" width="9.140625" style="178"/>
    <col min="14077" max="14077" width="8" style="178" customWidth="1"/>
    <col min="14078" max="14078" width="118.140625" style="178" customWidth="1"/>
    <col min="14079" max="14079" width="21.42578125" style="178" customWidth="1"/>
    <col min="14080" max="14080" width="24" style="178" customWidth="1"/>
    <col min="14081" max="14081" width="29" style="178" customWidth="1"/>
    <col min="14082" max="14082" width="34" style="178" customWidth="1"/>
    <col min="14083" max="14084" width="21.28515625" style="178" customWidth="1"/>
    <col min="14085" max="14085" width="14.5703125" style="178" customWidth="1"/>
    <col min="14086" max="14086" width="9.140625" style="178"/>
    <col min="14087" max="14087" width="12.5703125" style="178" bestFit="1" customWidth="1"/>
    <col min="14088" max="14332" width="9.140625" style="178"/>
    <col min="14333" max="14333" width="8" style="178" customWidth="1"/>
    <col min="14334" max="14334" width="118.140625" style="178" customWidth="1"/>
    <col min="14335" max="14335" width="21.42578125" style="178" customWidth="1"/>
    <col min="14336" max="14336" width="24" style="178" customWidth="1"/>
    <col min="14337" max="14337" width="29" style="178" customWidth="1"/>
    <col min="14338" max="14338" width="34" style="178" customWidth="1"/>
    <col min="14339" max="14340" width="21.28515625" style="178" customWidth="1"/>
    <col min="14341" max="14341" width="14.5703125" style="178" customWidth="1"/>
    <col min="14342" max="14342" width="9.140625" style="178"/>
    <col min="14343" max="14343" width="12.5703125" style="178" bestFit="1" customWidth="1"/>
    <col min="14344" max="14588" width="9.140625" style="178"/>
    <col min="14589" max="14589" width="8" style="178" customWidth="1"/>
    <col min="14590" max="14590" width="118.140625" style="178" customWidth="1"/>
    <col min="14591" max="14591" width="21.42578125" style="178" customWidth="1"/>
    <col min="14592" max="14592" width="24" style="178" customWidth="1"/>
    <col min="14593" max="14593" width="29" style="178" customWidth="1"/>
    <col min="14594" max="14594" width="34" style="178" customWidth="1"/>
    <col min="14595" max="14596" width="21.28515625" style="178" customWidth="1"/>
    <col min="14597" max="14597" width="14.5703125" style="178" customWidth="1"/>
    <col min="14598" max="14598" width="9.140625" style="178"/>
    <col min="14599" max="14599" width="12.5703125" style="178" bestFit="1" customWidth="1"/>
    <col min="14600" max="14844" width="9.140625" style="178"/>
    <col min="14845" max="14845" width="8" style="178" customWidth="1"/>
    <col min="14846" max="14846" width="118.140625" style="178" customWidth="1"/>
    <col min="14847" max="14847" width="21.42578125" style="178" customWidth="1"/>
    <col min="14848" max="14848" width="24" style="178" customWidth="1"/>
    <col min="14849" max="14849" width="29" style="178" customWidth="1"/>
    <col min="14850" max="14850" width="34" style="178" customWidth="1"/>
    <col min="14851" max="14852" width="21.28515625" style="178" customWidth="1"/>
    <col min="14853" max="14853" width="14.5703125" style="178" customWidth="1"/>
    <col min="14854" max="14854" width="9.140625" style="178"/>
    <col min="14855" max="14855" width="12.5703125" style="178" bestFit="1" customWidth="1"/>
    <col min="14856" max="15100" width="9.140625" style="178"/>
    <col min="15101" max="15101" width="8" style="178" customWidth="1"/>
    <col min="15102" max="15102" width="118.140625" style="178" customWidth="1"/>
    <col min="15103" max="15103" width="21.42578125" style="178" customWidth="1"/>
    <col min="15104" max="15104" width="24" style="178" customWidth="1"/>
    <col min="15105" max="15105" width="29" style="178" customWidth="1"/>
    <col min="15106" max="15106" width="34" style="178" customWidth="1"/>
    <col min="15107" max="15108" width="21.28515625" style="178" customWidth="1"/>
    <col min="15109" max="15109" width="14.5703125" style="178" customWidth="1"/>
    <col min="15110" max="15110" width="9.140625" style="178"/>
    <col min="15111" max="15111" width="12.5703125" style="178" bestFit="1" customWidth="1"/>
    <col min="15112" max="15356" width="9.140625" style="178"/>
    <col min="15357" max="15357" width="8" style="178" customWidth="1"/>
    <col min="15358" max="15358" width="118.140625" style="178" customWidth="1"/>
    <col min="15359" max="15359" width="21.42578125" style="178" customWidth="1"/>
    <col min="15360" max="15360" width="24" style="178" customWidth="1"/>
    <col min="15361" max="15361" width="29" style="178" customWidth="1"/>
    <col min="15362" max="15362" width="34" style="178" customWidth="1"/>
    <col min="15363" max="15364" width="21.28515625" style="178" customWidth="1"/>
    <col min="15365" max="15365" width="14.5703125" style="178" customWidth="1"/>
    <col min="15366" max="15366" width="9.140625" style="178"/>
    <col min="15367" max="15367" width="12.5703125" style="178" bestFit="1" customWidth="1"/>
    <col min="15368" max="15612" width="9.140625" style="178"/>
    <col min="15613" max="15613" width="8" style="178" customWidth="1"/>
    <col min="15614" max="15614" width="118.140625" style="178" customWidth="1"/>
    <col min="15615" max="15615" width="21.42578125" style="178" customWidth="1"/>
    <col min="15616" max="15616" width="24" style="178" customWidth="1"/>
    <col min="15617" max="15617" width="29" style="178" customWidth="1"/>
    <col min="15618" max="15618" width="34" style="178" customWidth="1"/>
    <col min="15619" max="15620" width="21.28515625" style="178" customWidth="1"/>
    <col min="15621" max="15621" width="14.5703125" style="178" customWidth="1"/>
    <col min="15622" max="15622" width="9.140625" style="178"/>
    <col min="15623" max="15623" width="12.5703125" style="178" bestFit="1" customWidth="1"/>
    <col min="15624" max="15868" width="9.140625" style="178"/>
    <col min="15869" max="15869" width="8" style="178" customWidth="1"/>
    <col min="15870" max="15870" width="118.140625" style="178" customWidth="1"/>
    <col min="15871" max="15871" width="21.42578125" style="178" customWidth="1"/>
    <col min="15872" max="15872" width="24" style="178" customWidth="1"/>
    <col min="15873" max="15873" width="29" style="178" customWidth="1"/>
    <col min="15874" max="15874" width="34" style="178" customWidth="1"/>
    <col min="15875" max="15876" width="21.28515625" style="178" customWidth="1"/>
    <col min="15877" max="15877" width="14.5703125" style="178" customWidth="1"/>
    <col min="15878" max="15878" width="9.140625" style="178"/>
    <col min="15879" max="15879" width="12.5703125" style="178" bestFit="1" customWidth="1"/>
    <col min="15880" max="16124" width="9.140625" style="178"/>
    <col min="16125" max="16125" width="8" style="178" customWidth="1"/>
    <col min="16126" max="16126" width="118.140625" style="178" customWidth="1"/>
    <col min="16127" max="16127" width="21.42578125" style="178" customWidth="1"/>
    <col min="16128" max="16128" width="24" style="178" customWidth="1"/>
    <col min="16129" max="16129" width="29" style="178" customWidth="1"/>
    <col min="16130" max="16130" width="34" style="178" customWidth="1"/>
    <col min="16131" max="16132" width="21.28515625" style="178" customWidth="1"/>
    <col min="16133" max="16133" width="14.5703125" style="178" customWidth="1"/>
    <col min="16134" max="16134" width="9.140625" style="178"/>
    <col min="16135" max="16135" width="12.5703125" style="178" bestFit="1" customWidth="1"/>
    <col min="16136" max="16384" width="9.140625" style="178"/>
  </cols>
  <sheetData>
    <row r="1" spans="1:7">
      <c r="F1" s="72" t="s">
        <v>435</v>
      </c>
    </row>
    <row r="3" spans="1:7" s="184" customFormat="1" ht="28.9" customHeight="1">
      <c r="A3" s="1462" t="s">
        <v>523</v>
      </c>
      <c r="B3" s="1467"/>
      <c r="C3" s="1467"/>
      <c r="D3" s="1467"/>
      <c r="E3" s="1467"/>
      <c r="F3" s="1467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438" t="s">
        <v>484</v>
      </c>
      <c r="B6" s="1438"/>
      <c r="C6" s="1438"/>
      <c r="D6" s="1438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187"/>
    </row>
    <row r="9" spans="1:7" ht="18.75">
      <c r="A9" s="1455" t="s">
        <v>282</v>
      </c>
      <c r="B9" s="1455" t="s">
        <v>297</v>
      </c>
      <c r="C9" s="1459" t="s">
        <v>366</v>
      </c>
      <c r="D9" s="1461"/>
      <c r="E9" s="1459" t="s">
        <v>367</v>
      </c>
      <c r="F9" s="1461"/>
    </row>
    <row r="10" spans="1:7" ht="75" customHeight="1">
      <c r="A10" s="1455"/>
      <c r="B10" s="1455"/>
      <c r="C10" s="293" t="s">
        <v>354</v>
      </c>
      <c r="D10" s="293" t="s">
        <v>368</v>
      </c>
      <c r="E10" s="293" t="s">
        <v>354</v>
      </c>
      <c r="F10" s="293" t="s">
        <v>368</v>
      </c>
    </row>
    <row r="11" spans="1:7" ht="18.75">
      <c r="A11" s="293">
        <v>1</v>
      </c>
      <c r="B11" s="293">
        <v>2</v>
      </c>
      <c r="C11" s="294">
        <v>3</v>
      </c>
      <c r="D11" s="294">
        <v>4</v>
      </c>
      <c r="E11" s="294">
        <v>5</v>
      </c>
      <c r="F11" s="295">
        <v>6</v>
      </c>
    </row>
    <row r="12" spans="1:7" ht="18.75" hidden="1">
      <c r="A12" s="208">
        <v>1</v>
      </c>
      <c r="B12" s="209" t="s">
        <v>369</v>
      </c>
      <c r="C12" s="210" t="s">
        <v>305</v>
      </c>
      <c r="D12" s="213">
        <f>SUM(D14:D15)</f>
        <v>0</v>
      </c>
      <c r="E12" s="506" t="s">
        <v>305</v>
      </c>
      <c r="F12" s="213">
        <f>SUM(F13:F15)</f>
        <v>0</v>
      </c>
    </row>
    <row r="13" spans="1:7" ht="15" hidden="1" customHeight="1">
      <c r="A13" s="199"/>
      <c r="B13" s="200" t="s">
        <v>199</v>
      </c>
      <c r="C13" s="201"/>
      <c r="D13" s="202"/>
      <c r="E13" s="507"/>
      <c r="F13" s="202"/>
    </row>
    <row r="14" spans="1:7" ht="22.5" hidden="1" customHeight="1">
      <c r="A14" s="199"/>
      <c r="B14" s="200"/>
      <c r="C14" s="201"/>
      <c r="D14" s="202"/>
      <c r="E14" s="507"/>
      <c r="F14" s="202"/>
    </row>
    <row r="15" spans="1:7" ht="15" hidden="1" customHeight="1">
      <c r="A15" s="199"/>
      <c r="B15" s="200"/>
      <c r="C15" s="201"/>
      <c r="D15" s="202"/>
      <c r="E15" s="507"/>
      <c r="F15" s="202"/>
    </row>
    <row r="16" spans="1:7" ht="18.75" hidden="1">
      <c r="A16" s="208">
        <v>2</v>
      </c>
      <c r="B16" s="209" t="s">
        <v>370</v>
      </c>
      <c r="C16" s="210" t="s">
        <v>305</v>
      </c>
      <c r="D16" s="213">
        <f>SUM(D18:D19)</f>
        <v>0</v>
      </c>
      <c r="E16" s="506" t="s">
        <v>305</v>
      </c>
      <c r="F16" s="213">
        <f>SUM(F17:F19)</f>
        <v>0</v>
      </c>
    </row>
    <row r="17" spans="1:6" ht="15" hidden="1" customHeight="1">
      <c r="A17" s="199"/>
      <c r="B17" s="200" t="s">
        <v>199</v>
      </c>
      <c r="C17" s="201"/>
      <c r="D17" s="202"/>
      <c r="E17" s="507"/>
      <c r="F17" s="202"/>
    </row>
    <row r="18" spans="1:6" ht="15" hidden="1" customHeight="1">
      <c r="A18" s="199"/>
      <c r="B18" s="200"/>
      <c r="C18" s="201"/>
      <c r="D18" s="202"/>
      <c r="E18" s="507"/>
      <c r="F18" s="202"/>
    </row>
    <row r="19" spans="1:6" ht="15" hidden="1" customHeight="1">
      <c r="A19" s="199"/>
      <c r="B19" s="200"/>
      <c r="C19" s="201"/>
      <c r="D19" s="202"/>
      <c r="E19" s="507"/>
      <c r="F19" s="202"/>
    </row>
    <row r="20" spans="1:6" s="184" customFormat="1" ht="18.75" hidden="1">
      <c r="A20" s="193">
        <v>3</v>
      </c>
      <c r="B20" s="194" t="s">
        <v>372</v>
      </c>
      <c r="C20" s="195" t="s">
        <v>305</v>
      </c>
      <c r="D20" s="196">
        <f>SUM(D22:D32)</f>
        <v>0</v>
      </c>
      <c r="E20" s="508" t="s">
        <v>305</v>
      </c>
      <c r="F20" s="196">
        <f>SUM(F21:F28)</f>
        <v>0</v>
      </c>
    </row>
    <row r="21" spans="1:6" ht="18.75" hidden="1">
      <c r="A21" s="199"/>
      <c r="B21" s="200" t="s">
        <v>199</v>
      </c>
      <c r="C21" s="201"/>
      <c r="D21" s="202"/>
      <c r="E21" s="507"/>
      <c r="F21" s="202"/>
    </row>
    <row r="22" spans="1:6" ht="42" hidden="1" customHeight="1">
      <c r="A22" s="199"/>
      <c r="B22" s="215" t="s">
        <v>759</v>
      </c>
      <c r="C22" s="201"/>
      <c r="D22" s="202"/>
      <c r="E22" s="507"/>
      <c r="F22" s="202"/>
    </row>
    <row r="23" spans="1:6" ht="42" hidden="1" customHeight="1">
      <c r="A23" s="199"/>
      <c r="B23" s="215" t="s">
        <v>760</v>
      </c>
      <c r="C23" s="201"/>
      <c r="D23" s="202"/>
      <c r="E23" s="507"/>
      <c r="F23" s="202"/>
    </row>
    <row r="24" spans="1:6" ht="42" hidden="1" customHeight="1">
      <c r="A24" s="199"/>
      <c r="B24" s="215" t="s">
        <v>761</v>
      </c>
      <c r="C24" s="201"/>
      <c r="D24" s="202"/>
      <c r="E24" s="507"/>
      <c r="F24" s="202"/>
    </row>
    <row r="25" spans="1:6" ht="42" hidden="1" customHeight="1">
      <c r="A25" s="199"/>
      <c r="B25" s="215" t="s">
        <v>762</v>
      </c>
      <c r="C25" s="201"/>
      <c r="D25" s="202"/>
      <c r="E25" s="507"/>
      <c r="F25" s="202"/>
    </row>
    <row r="26" spans="1:6" ht="42" hidden="1" customHeight="1">
      <c r="A26" s="199"/>
      <c r="B26" s="215" t="s">
        <v>763</v>
      </c>
      <c r="C26" s="201"/>
      <c r="D26" s="202"/>
      <c r="E26" s="507"/>
      <c r="F26" s="202"/>
    </row>
    <row r="27" spans="1:6" ht="23.45" hidden="1" customHeight="1">
      <c r="A27" s="199"/>
      <c r="B27" s="215"/>
      <c r="C27" s="201"/>
      <c r="D27" s="202"/>
      <c r="E27" s="507"/>
      <c r="F27" s="202"/>
    </row>
    <row r="28" spans="1:6" ht="24" hidden="1" customHeight="1">
      <c r="A28" s="199"/>
      <c r="B28" s="216"/>
      <c r="C28" s="201"/>
      <c r="D28" s="202"/>
      <c r="E28" s="507"/>
      <c r="F28" s="202"/>
    </row>
    <row r="29" spans="1:6" ht="20.25" hidden="1" customHeight="1">
      <c r="A29" s="208">
        <v>4</v>
      </c>
      <c r="B29" s="209" t="s">
        <v>373</v>
      </c>
      <c r="C29" s="210" t="s">
        <v>305</v>
      </c>
      <c r="D29" s="213">
        <f>SUM(D32:D32)</f>
        <v>0</v>
      </c>
      <c r="E29" s="506" t="s">
        <v>305</v>
      </c>
      <c r="F29" s="213">
        <f>SUM(F30:F32)</f>
        <v>0</v>
      </c>
    </row>
    <row r="30" spans="1:6" ht="15" hidden="1" customHeight="1">
      <c r="A30" s="199"/>
      <c r="B30" s="215" t="s">
        <v>199</v>
      </c>
      <c r="C30" s="201"/>
      <c r="D30" s="202"/>
      <c r="E30" s="507"/>
      <c r="F30" s="202"/>
    </row>
    <row r="31" spans="1:6" ht="15" hidden="1" customHeight="1">
      <c r="A31" s="199"/>
      <c r="B31" s="215"/>
      <c r="C31" s="201"/>
      <c r="D31" s="202"/>
      <c r="E31" s="507"/>
      <c r="F31" s="202"/>
    </row>
    <row r="32" spans="1:6" ht="15" hidden="1" customHeight="1">
      <c r="A32" s="199"/>
      <c r="B32" s="215"/>
      <c r="C32" s="201"/>
      <c r="D32" s="202"/>
      <c r="E32" s="507"/>
      <c r="F32" s="202"/>
    </row>
    <row r="33" spans="1:6" ht="18.75">
      <c r="A33" s="193">
        <v>1</v>
      </c>
      <c r="B33" s="194" t="s">
        <v>374</v>
      </c>
      <c r="C33" s="195" t="s">
        <v>305</v>
      </c>
      <c r="D33" s="196">
        <f>SUM(D34:D37)</f>
        <v>0</v>
      </c>
      <c r="E33" s="508" t="s">
        <v>305</v>
      </c>
      <c r="F33" s="196">
        <f>SUM(F34:F37)</f>
        <v>10000</v>
      </c>
    </row>
    <row r="34" spans="1:6" ht="18.75">
      <c r="A34" s="218"/>
      <c r="B34" s="219" t="s">
        <v>199</v>
      </c>
      <c r="C34" s="201"/>
      <c r="D34" s="202"/>
      <c r="E34" s="507"/>
      <c r="F34" s="202"/>
    </row>
    <row r="35" spans="1:6" ht="37.5">
      <c r="A35" s="199"/>
      <c r="B35" s="204" t="s">
        <v>764</v>
      </c>
      <c r="C35" s="201"/>
      <c r="D35" s="202"/>
      <c r="E35" s="507"/>
      <c r="F35" s="202">
        <v>10000</v>
      </c>
    </row>
    <row r="36" spans="1:6" ht="18.75">
      <c r="A36" s="199"/>
      <c r="B36" s="215"/>
      <c r="C36" s="201"/>
      <c r="D36" s="202"/>
      <c r="E36" s="507"/>
      <c r="F36" s="220"/>
    </row>
    <row r="37" spans="1:6" ht="18.75">
      <c r="A37" s="199"/>
      <c r="B37" s="200"/>
      <c r="C37" s="201"/>
      <c r="D37" s="202"/>
      <c r="E37" s="507"/>
      <c r="F37" s="202"/>
    </row>
    <row r="38" spans="1:6" s="184" customFormat="1" ht="18.75">
      <c r="A38" s="193"/>
      <c r="B38" s="194" t="s">
        <v>295</v>
      </c>
      <c r="C38" s="195" t="s">
        <v>305</v>
      </c>
      <c r="D38" s="196">
        <f>D29+D20+D16+D12+D33</f>
        <v>0</v>
      </c>
      <c r="E38" s="508" t="s">
        <v>10</v>
      </c>
      <c r="F38" s="196">
        <f>F29+F20+F16+F12+F33</f>
        <v>10000</v>
      </c>
    </row>
    <row r="39" spans="1:6">
      <c r="F39" s="499"/>
    </row>
    <row r="40" spans="1:6">
      <c r="F40" s="499"/>
    </row>
    <row r="41" spans="1:6" ht="18.75">
      <c r="A41" s="34" t="s">
        <v>667</v>
      </c>
      <c r="B41" s="35"/>
      <c r="C41" s="35"/>
      <c r="D41" s="115"/>
      <c r="E41" s="35"/>
      <c r="F41" s="115" t="s">
        <v>1135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1136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Лист108">
    <tabColor theme="9" tint="0.39997558519241921"/>
    <pageSetUpPr fitToPage="1"/>
  </sheetPr>
  <dimension ref="A1:G48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12.5703125" style="178" bestFit="1" customWidth="1"/>
    <col min="8" max="252" width="9.140625" style="178"/>
    <col min="253" max="253" width="8" style="178" customWidth="1"/>
    <col min="254" max="254" width="118.140625" style="178" customWidth="1"/>
    <col min="255" max="255" width="21.42578125" style="178" customWidth="1"/>
    <col min="256" max="256" width="24" style="178" customWidth="1"/>
    <col min="257" max="257" width="29" style="178" customWidth="1"/>
    <col min="258" max="258" width="34" style="178" customWidth="1"/>
    <col min="259" max="260" width="21.28515625" style="178" customWidth="1"/>
    <col min="261" max="261" width="14.5703125" style="178" customWidth="1"/>
    <col min="262" max="262" width="9.140625" style="178"/>
    <col min="263" max="263" width="12.5703125" style="178" bestFit="1" customWidth="1"/>
    <col min="264" max="508" width="9.140625" style="178"/>
    <col min="509" max="509" width="8" style="178" customWidth="1"/>
    <col min="510" max="510" width="118.140625" style="178" customWidth="1"/>
    <col min="511" max="511" width="21.42578125" style="178" customWidth="1"/>
    <col min="512" max="512" width="24" style="178" customWidth="1"/>
    <col min="513" max="513" width="29" style="178" customWidth="1"/>
    <col min="514" max="514" width="34" style="178" customWidth="1"/>
    <col min="515" max="516" width="21.28515625" style="178" customWidth="1"/>
    <col min="517" max="517" width="14.5703125" style="178" customWidth="1"/>
    <col min="518" max="518" width="9.140625" style="178"/>
    <col min="519" max="519" width="12.5703125" style="178" bestFit="1" customWidth="1"/>
    <col min="520" max="764" width="9.140625" style="178"/>
    <col min="765" max="765" width="8" style="178" customWidth="1"/>
    <col min="766" max="766" width="118.140625" style="178" customWidth="1"/>
    <col min="767" max="767" width="21.42578125" style="178" customWidth="1"/>
    <col min="768" max="768" width="24" style="178" customWidth="1"/>
    <col min="769" max="769" width="29" style="178" customWidth="1"/>
    <col min="770" max="770" width="34" style="178" customWidth="1"/>
    <col min="771" max="772" width="21.28515625" style="178" customWidth="1"/>
    <col min="773" max="773" width="14.5703125" style="178" customWidth="1"/>
    <col min="774" max="774" width="9.140625" style="178"/>
    <col min="775" max="775" width="12.5703125" style="178" bestFit="1" customWidth="1"/>
    <col min="776" max="1020" width="9.140625" style="178"/>
    <col min="1021" max="1021" width="8" style="178" customWidth="1"/>
    <col min="1022" max="1022" width="118.140625" style="178" customWidth="1"/>
    <col min="1023" max="1023" width="21.42578125" style="178" customWidth="1"/>
    <col min="1024" max="1024" width="24" style="178" customWidth="1"/>
    <col min="1025" max="1025" width="29" style="178" customWidth="1"/>
    <col min="1026" max="1026" width="34" style="178" customWidth="1"/>
    <col min="1027" max="1028" width="21.28515625" style="178" customWidth="1"/>
    <col min="1029" max="1029" width="14.5703125" style="178" customWidth="1"/>
    <col min="1030" max="1030" width="9.140625" style="178"/>
    <col min="1031" max="1031" width="12.5703125" style="178" bestFit="1" customWidth="1"/>
    <col min="1032" max="1276" width="9.140625" style="178"/>
    <col min="1277" max="1277" width="8" style="178" customWidth="1"/>
    <col min="1278" max="1278" width="118.140625" style="178" customWidth="1"/>
    <col min="1279" max="1279" width="21.42578125" style="178" customWidth="1"/>
    <col min="1280" max="1280" width="24" style="178" customWidth="1"/>
    <col min="1281" max="1281" width="29" style="178" customWidth="1"/>
    <col min="1282" max="1282" width="34" style="178" customWidth="1"/>
    <col min="1283" max="1284" width="21.28515625" style="178" customWidth="1"/>
    <col min="1285" max="1285" width="14.5703125" style="178" customWidth="1"/>
    <col min="1286" max="1286" width="9.140625" style="178"/>
    <col min="1287" max="1287" width="12.5703125" style="178" bestFit="1" customWidth="1"/>
    <col min="1288" max="1532" width="9.140625" style="178"/>
    <col min="1533" max="1533" width="8" style="178" customWidth="1"/>
    <col min="1534" max="1534" width="118.140625" style="178" customWidth="1"/>
    <col min="1535" max="1535" width="21.42578125" style="178" customWidth="1"/>
    <col min="1536" max="1536" width="24" style="178" customWidth="1"/>
    <col min="1537" max="1537" width="29" style="178" customWidth="1"/>
    <col min="1538" max="1538" width="34" style="178" customWidth="1"/>
    <col min="1539" max="1540" width="21.28515625" style="178" customWidth="1"/>
    <col min="1541" max="1541" width="14.5703125" style="178" customWidth="1"/>
    <col min="1542" max="1542" width="9.140625" style="178"/>
    <col min="1543" max="1543" width="12.5703125" style="178" bestFit="1" customWidth="1"/>
    <col min="1544" max="1788" width="9.140625" style="178"/>
    <col min="1789" max="1789" width="8" style="178" customWidth="1"/>
    <col min="1790" max="1790" width="118.140625" style="178" customWidth="1"/>
    <col min="1791" max="1791" width="21.42578125" style="178" customWidth="1"/>
    <col min="1792" max="1792" width="24" style="178" customWidth="1"/>
    <col min="1793" max="1793" width="29" style="178" customWidth="1"/>
    <col min="1794" max="1794" width="34" style="178" customWidth="1"/>
    <col min="1795" max="1796" width="21.28515625" style="178" customWidth="1"/>
    <col min="1797" max="1797" width="14.5703125" style="178" customWidth="1"/>
    <col min="1798" max="1798" width="9.140625" style="178"/>
    <col min="1799" max="1799" width="12.5703125" style="178" bestFit="1" customWidth="1"/>
    <col min="1800" max="2044" width="9.140625" style="178"/>
    <col min="2045" max="2045" width="8" style="178" customWidth="1"/>
    <col min="2046" max="2046" width="118.140625" style="178" customWidth="1"/>
    <col min="2047" max="2047" width="21.42578125" style="178" customWidth="1"/>
    <col min="2048" max="2048" width="24" style="178" customWidth="1"/>
    <col min="2049" max="2049" width="29" style="178" customWidth="1"/>
    <col min="2050" max="2050" width="34" style="178" customWidth="1"/>
    <col min="2051" max="2052" width="21.28515625" style="178" customWidth="1"/>
    <col min="2053" max="2053" width="14.5703125" style="178" customWidth="1"/>
    <col min="2054" max="2054" width="9.140625" style="178"/>
    <col min="2055" max="2055" width="12.5703125" style="178" bestFit="1" customWidth="1"/>
    <col min="2056" max="2300" width="9.140625" style="178"/>
    <col min="2301" max="2301" width="8" style="178" customWidth="1"/>
    <col min="2302" max="2302" width="118.140625" style="178" customWidth="1"/>
    <col min="2303" max="2303" width="21.42578125" style="178" customWidth="1"/>
    <col min="2304" max="2304" width="24" style="178" customWidth="1"/>
    <col min="2305" max="2305" width="29" style="178" customWidth="1"/>
    <col min="2306" max="2306" width="34" style="178" customWidth="1"/>
    <col min="2307" max="2308" width="21.28515625" style="178" customWidth="1"/>
    <col min="2309" max="2309" width="14.5703125" style="178" customWidth="1"/>
    <col min="2310" max="2310" width="9.140625" style="178"/>
    <col min="2311" max="2311" width="12.5703125" style="178" bestFit="1" customWidth="1"/>
    <col min="2312" max="2556" width="9.140625" style="178"/>
    <col min="2557" max="2557" width="8" style="178" customWidth="1"/>
    <col min="2558" max="2558" width="118.140625" style="178" customWidth="1"/>
    <col min="2559" max="2559" width="21.42578125" style="178" customWidth="1"/>
    <col min="2560" max="2560" width="24" style="178" customWidth="1"/>
    <col min="2561" max="2561" width="29" style="178" customWidth="1"/>
    <col min="2562" max="2562" width="34" style="178" customWidth="1"/>
    <col min="2563" max="2564" width="21.28515625" style="178" customWidth="1"/>
    <col min="2565" max="2565" width="14.5703125" style="178" customWidth="1"/>
    <col min="2566" max="2566" width="9.140625" style="178"/>
    <col min="2567" max="2567" width="12.5703125" style="178" bestFit="1" customWidth="1"/>
    <col min="2568" max="2812" width="9.140625" style="178"/>
    <col min="2813" max="2813" width="8" style="178" customWidth="1"/>
    <col min="2814" max="2814" width="118.140625" style="178" customWidth="1"/>
    <col min="2815" max="2815" width="21.42578125" style="178" customWidth="1"/>
    <col min="2816" max="2816" width="24" style="178" customWidth="1"/>
    <col min="2817" max="2817" width="29" style="178" customWidth="1"/>
    <col min="2818" max="2818" width="34" style="178" customWidth="1"/>
    <col min="2819" max="2820" width="21.28515625" style="178" customWidth="1"/>
    <col min="2821" max="2821" width="14.5703125" style="178" customWidth="1"/>
    <col min="2822" max="2822" width="9.140625" style="178"/>
    <col min="2823" max="2823" width="12.5703125" style="178" bestFit="1" customWidth="1"/>
    <col min="2824" max="3068" width="9.140625" style="178"/>
    <col min="3069" max="3069" width="8" style="178" customWidth="1"/>
    <col min="3070" max="3070" width="118.140625" style="178" customWidth="1"/>
    <col min="3071" max="3071" width="21.42578125" style="178" customWidth="1"/>
    <col min="3072" max="3072" width="24" style="178" customWidth="1"/>
    <col min="3073" max="3073" width="29" style="178" customWidth="1"/>
    <col min="3074" max="3074" width="34" style="178" customWidth="1"/>
    <col min="3075" max="3076" width="21.28515625" style="178" customWidth="1"/>
    <col min="3077" max="3077" width="14.5703125" style="178" customWidth="1"/>
    <col min="3078" max="3078" width="9.140625" style="178"/>
    <col min="3079" max="3079" width="12.5703125" style="178" bestFit="1" customWidth="1"/>
    <col min="3080" max="3324" width="9.140625" style="178"/>
    <col min="3325" max="3325" width="8" style="178" customWidth="1"/>
    <col min="3326" max="3326" width="118.140625" style="178" customWidth="1"/>
    <col min="3327" max="3327" width="21.42578125" style="178" customWidth="1"/>
    <col min="3328" max="3328" width="24" style="178" customWidth="1"/>
    <col min="3329" max="3329" width="29" style="178" customWidth="1"/>
    <col min="3330" max="3330" width="34" style="178" customWidth="1"/>
    <col min="3331" max="3332" width="21.28515625" style="178" customWidth="1"/>
    <col min="3333" max="3333" width="14.5703125" style="178" customWidth="1"/>
    <col min="3334" max="3334" width="9.140625" style="178"/>
    <col min="3335" max="3335" width="12.5703125" style="178" bestFit="1" customWidth="1"/>
    <col min="3336" max="3580" width="9.140625" style="178"/>
    <col min="3581" max="3581" width="8" style="178" customWidth="1"/>
    <col min="3582" max="3582" width="118.140625" style="178" customWidth="1"/>
    <col min="3583" max="3583" width="21.42578125" style="178" customWidth="1"/>
    <col min="3584" max="3584" width="24" style="178" customWidth="1"/>
    <col min="3585" max="3585" width="29" style="178" customWidth="1"/>
    <col min="3586" max="3586" width="34" style="178" customWidth="1"/>
    <col min="3587" max="3588" width="21.28515625" style="178" customWidth="1"/>
    <col min="3589" max="3589" width="14.5703125" style="178" customWidth="1"/>
    <col min="3590" max="3590" width="9.140625" style="178"/>
    <col min="3591" max="3591" width="12.5703125" style="178" bestFit="1" customWidth="1"/>
    <col min="3592" max="3836" width="9.140625" style="178"/>
    <col min="3837" max="3837" width="8" style="178" customWidth="1"/>
    <col min="3838" max="3838" width="118.140625" style="178" customWidth="1"/>
    <col min="3839" max="3839" width="21.42578125" style="178" customWidth="1"/>
    <col min="3840" max="3840" width="24" style="178" customWidth="1"/>
    <col min="3841" max="3841" width="29" style="178" customWidth="1"/>
    <col min="3842" max="3842" width="34" style="178" customWidth="1"/>
    <col min="3843" max="3844" width="21.28515625" style="178" customWidth="1"/>
    <col min="3845" max="3845" width="14.5703125" style="178" customWidth="1"/>
    <col min="3846" max="3846" width="9.140625" style="178"/>
    <col min="3847" max="3847" width="12.5703125" style="178" bestFit="1" customWidth="1"/>
    <col min="3848" max="4092" width="9.140625" style="178"/>
    <col min="4093" max="4093" width="8" style="178" customWidth="1"/>
    <col min="4094" max="4094" width="118.140625" style="178" customWidth="1"/>
    <col min="4095" max="4095" width="21.42578125" style="178" customWidth="1"/>
    <col min="4096" max="4096" width="24" style="178" customWidth="1"/>
    <col min="4097" max="4097" width="29" style="178" customWidth="1"/>
    <col min="4098" max="4098" width="34" style="178" customWidth="1"/>
    <col min="4099" max="4100" width="21.28515625" style="178" customWidth="1"/>
    <col min="4101" max="4101" width="14.5703125" style="178" customWidth="1"/>
    <col min="4102" max="4102" width="9.140625" style="178"/>
    <col min="4103" max="4103" width="12.5703125" style="178" bestFit="1" customWidth="1"/>
    <col min="4104" max="4348" width="9.140625" style="178"/>
    <col min="4349" max="4349" width="8" style="178" customWidth="1"/>
    <col min="4350" max="4350" width="118.140625" style="178" customWidth="1"/>
    <col min="4351" max="4351" width="21.42578125" style="178" customWidth="1"/>
    <col min="4352" max="4352" width="24" style="178" customWidth="1"/>
    <col min="4353" max="4353" width="29" style="178" customWidth="1"/>
    <col min="4354" max="4354" width="34" style="178" customWidth="1"/>
    <col min="4355" max="4356" width="21.28515625" style="178" customWidth="1"/>
    <col min="4357" max="4357" width="14.5703125" style="178" customWidth="1"/>
    <col min="4358" max="4358" width="9.140625" style="178"/>
    <col min="4359" max="4359" width="12.5703125" style="178" bestFit="1" customWidth="1"/>
    <col min="4360" max="4604" width="9.140625" style="178"/>
    <col min="4605" max="4605" width="8" style="178" customWidth="1"/>
    <col min="4606" max="4606" width="118.140625" style="178" customWidth="1"/>
    <col min="4607" max="4607" width="21.42578125" style="178" customWidth="1"/>
    <col min="4608" max="4608" width="24" style="178" customWidth="1"/>
    <col min="4609" max="4609" width="29" style="178" customWidth="1"/>
    <col min="4610" max="4610" width="34" style="178" customWidth="1"/>
    <col min="4611" max="4612" width="21.28515625" style="178" customWidth="1"/>
    <col min="4613" max="4613" width="14.5703125" style="178" customWidth="1"/>
    <col min="4614" max="4614" width="9.140625" style="178"/>
    <col min="4615" max="4615" width="12.5703125" style="178" bestFit="1" customWidth="1"/>
    <col min="4616" max="4860" width="9.140625" style="178"/>
    <col min="4861" max="4861" width="8" style="178" customWidth="1"/>
    <col min="4862" max="4862" width="118.140625" style="178" customWidth="1"/>
    <col min="4863" max="4863" width="21.42578125" style="178" customWidth="1"/>
    <col min="4864" max="4864" width="24" style="178" customWidth="1"/>
    <col min="4865" max="4865" width="29" style="178" customWidth="1"/>
    <col min="4866" max="4866" width="34" style="178" customWidth="1"/>
    <col min="4867" max="4868" width="21.28515625" style="178" customWidth="1"/>
    <col min="4869" max="4869" width="14.5703125" style="178" customWidth="1"/>
    <col min="4870" max="4870" width="9.140625" style="178"/>
    <col min="4871" max="4871" width="12.5703125" style="178" bestFit="1" customWidth="1"/>
    <col min="4872" max="5116" width="9.140625" style="178"/>
    <col min="5117" max="5117" width="8" style="178" customWidth="1"/>
    <col min="5118" max="5118" width="118.140625" style="178" customWidth="1"/>
    <col min="5119" max="5119" width="21.42578125" style="178" customWidth="1"/>
    <col min="5120" max="5120" width="24" style="178" customWidth="1"/>
    <col min="5121" max="5121" width="29" style="178" customWidth="1"/>
    <col min="5122" max="5122" width="34" style="178" customWidth="1"/>
    <col min="5123" max="5124" width="21.28515625" style="178" customWidth="1"/>
    <col min="5125" max="5125" width="14.5703125" style="178" customWidth="1"/>
    <col min="5126" max="5126" width="9.140625" style="178"/>
    <col min="5127" max="5127" width="12.5703125" style="178" bestFit="1" customWidth="1"/>
    <col min="5128" max="5372" width="9.140625" style="178"/>
    <col min="5373" max="5373" width="8" style="178" customWidth="1"/>
    <col min="5374" max="5374" width="118.140625" style="178" customWidth="1"/>
    <col min="5375" max="5375" width="21.42578125" style="178" customWidth="1"/>
    <col min="5376" max="5376" width="24" style="178" customWidth="1"/>
    <col min="5377" max="5377" width="29" style="178" customWidth="1"/>
    <col min="5378" max="5378" width="34" style="178" customWidth="1"/>
    <col min="5379" max="5380" width="21.28515625" style="178" customWidth="1"/>
    <col min="5381" max="5381" width="14.5703125" style="178" customWidth="1"/>
    <col min="5382" max="5382" width="9.140625" style="178"/>
    <col min="5383" max="5383" width="12.5703125" style="178" bestFit="1" customWidth="1"/>
    <col min="5384" max="5628" width="9.140625" style="178"/>
    <col min="5629" max="5629" width="8" style="178" customWidth="1"/>
    <col min="5630" max="5630" width="118.140625" style="178" customWidth="1"/>
    <col min="5631" max="5631" width="21.42578125" style="178" customWidth="1"/>
    <col min="5632" max="5632" width="24" style="178" customWidth="1"/>
    <col min="5633" max="5633" width="29" style="178" customWidth="1"/>
    <col min="5634" max="5634" width="34" style="178" customWidth="1"/>
    <col min="5635" max="5636" width="21.28515625" style="178" customWidth="1"/>
    <col min="5637" max="5637" width="14.5703125" style="178" customWidth="1"/>
    <col min="5638" max="5638" width="9.140625" style="178"/>
    <col min="5639" max="5639" width="12.5703125" style="178" bestFit="1" customWidth="1"/>
    <col min="5640" max="5884" width="9.140625" style="178"/>
    <col min="5885" max="5885" width="8" style="178" customWidth="1"/>
    <col min="5886" max="5886" width="118.140625" style="178" customWidth="1"/>
    <col min="5887" max="5887" width="21.42578125" style="178" customWidth="1"/>
    <col min="5888" max="5888" width="24" style="178" customWidth="1"/>
    <col min="5889" max="5889" width="29" style="178" customWidth="1"/>
    <col min="5890" max="5890" width="34" style="178" customWidth="1"/>
    <col min="5891" max="5892" width="21.28515625" style="178" customWidth="1"/>
    <col min="5893" max="5893" width="14.5703125" style="178" customWidth="1"/>
    <col min="5894" max="5894" width="9.140625" style="178"/>
    <col min="5895" max="5895" width="12.5703125" style="178" bestFit="1" customWidth="1"/>
    <col min="5896" max="6140" width="9.140625" style="178"/>
    <col min="6141" max="6141" width="8" style="178" customWidth="1"/>
    <col min="6142" max="6142" width="118.140625" style="178" customWidth="1"/>
    <col min="6143" max="6143" width="21.42578125" style="178" customWidth="1"/>
    <col min="6144" max="6144" width="24" style="178" customWidth="1"/>
    <col min="6145" max="6145" width="29" style="178" customWidth="1"/>
    <col min="6146" max="6146" width="34" style="178" customWidth="1"/>
    <col min="6147" max="6148" width="21.28515625" style="178" customWidth="1"/>
    <col min="6149" max="6149" width="14.5703125" style="178" customWidth="1"/>
    <col min="6150" max="6150" width="9.140625" style="178"/>
    <col min="6151" max="6151" width="12.5703125" style="178" bestFit="1" customWidth="1"/>
    <col min="6152" max="6396" width="9.140625" style="178"/>
    <col min="6397" max="6397" width="8" style="178" customWidth="1"/>
    <col min="6398" max="6398" width="118.140625" style="178" customWidth="1"/>
    <col min="6399" max="6399" width="21.42578125" style="178" customWidth="1"/>
    <col min="6400" max="6400" width="24" style="178" customWidth="1"/>
    <col min="6401" max="6401" width="29" style="178" customWidth="1"/>
    <col min="6402" max="6402" width="34" style="178" customWidth="1"/>
    <col min="6403" max="6404" width="21.28515625" style="178" customWidth="1"/>
    <col min="6405" max="6405" width="14.5703125" style="178" customWidth="1"/>
    <col min="6406" max="6406" width="9.140625" style="178"/>
    <col min="6407" max="6407" width="12.5703125" style="178" bestFit="1" customWidth="1"/>
    <col min="6408" max="6652" width="9.140625" style="178"/>
    <col min="6653" max="6653" width="8" style="178" customWidth="1"/>
    <col min="6654" max="6654" width="118.140625" style="178" customWidth="1"/>
    <col min="6655" max="6655" width="21.42578125" style="178" customWidth="1"/>
    <col min="6656" max="6656" width="24" style="178" customWidth="1"/>
    <col min="6657" max="6657" width="29" style="178" customWidth="1"/>
    <col min="6658" max="6658" width="34" style="178" customWidth="1"/>
    <col min="6659" max="6660" width="21.28515625" style="178" customWidth="1"/>
    <col min="6661" max="6661" width="14.5703125" style="178" customWidth="1"/>
    <col min="6662" max="6662" width="9.140625" style="178"/>
    <col min="6663" max="6663" width="12.5703125" style="178" bestFit="1" customWidth="1"/>
    <col min="6664" max="6908" width="9.140625" style="178"/>
    <col min="6909" max="6909" width="8" style="178" customWidth="1"/>
    <col min="6910" max="6910" width="118.140625" style="178" customWidth="1"/>
    <col min="6911" max="6911" width="21.42578125" style="178" customWidth="1"/>
    <col min="6912" max="6912" width="24" style="178" customWidth="1"/>
    <col min="6913" max="6913" width="29" style="178" customWidth="1"/>
    <col min="6914" max="6914" width="34" style="178" customWidth="1"/>
    <col min="6915" max="6916" width="21.28515625" style="178" customWidth="1"/>
    <col min="6917" max="6917" width="14.5703125" style="178" customWidth="1"/>
    <col min="6918" max="6918" width="9.140625" style="178"/>
    <col min="6919" max="6919" width="12.5703125" style="178" bestFit="1" customWidth="1"/>
    <col min="6920" max="7164" width="9.140625" style="178"/>
    <col min="7165" max="7165" width="8" style="178" customWidth="1"/>
    <col min="7166" max="7166" width="118.140625" style="178" customWidth="1"/>
    <col min="7167" max="7167" width="21.42578125" style="178" customWidth="1"/>
    <col min="7168" max="7168" width="24" style="178" customWidth="1"/>
    <col min="7169" max="7169" width="29" style="178" customWidth="1"/>
    <col min="7170" max="7170" width="34" style="178" customWidth="1"/>
    <col min="7171" max="7172" width="21.28515625" style="178" customWidth="1"/>
    <col min="7173" max="7173" width="14.5703125" style="178" customWidth="1"/>
    <col min="7174" max="7174" width="9.140625" style="178"/>
    <col min="7175" max="7175" width="12.5703125" style="178" bestFit="1" customWidth="1"/>
    <col min="7176" max="7420" width="9.140625" style="178"/>
    <col min="7421" max="7421" width="8" style="178" customWidth="1"/>
    <col min="7422" max="7422" width="118.140625" style="178" customWidth="1"/>
    <col min="7423" max="7423" width="21.42578125" style="178" customWidth="1"/>
    <col min="7424" max="7424" width="24" style="178" customWidth="1"/>
    <col min="7425" max="7425" width="29" style="178" customWidth="1"/>
    <col min="7426" max="7426" width="34" style="178" customWidth="1"/>
    <col min="7427" max="7428" width="21.28515625" style="178" customWidth="1"/>
    <col min="7429" max="7429" width="14.5703125" style="178" customWidth="1"/>
    <col min="7430" max="7430" width="9.140625" style="178"/>
    <col min="7431" max="7431" width="12.5703125" style="178" bestFit="1" customWidth="1"/>
    <col min="7432" max="7676" width="9.140625" style="178"/>
    <col min="7677" max="7677" width="8" style="178" customWidth="1"/>
    <col min="7678" max="7678" width="118.140625" style="178" customWidth="1"/>
    <col min="7679" max="7679" width="21.42578125" style="178" customWidth="1"/>
    <col min="7680" max="7680" width="24" style="178" customWidth="1"/>
    <col min="7681" max="7681" width="29" style="178" customWidth="1"/>
    <col min="7682" max="7682" width="34" style="178" customWidth="1"/>
    <col min="7683" max="7684" width="21.28515625" style="178" customWidth="1"/>
    <col min="7685" max="7685" width="14.5703125" style="178" customWidth="1"/>
    <col min="7686" max="7686" width="9.140625" style="178"/>
    <col min="7687" max="7687" width="12.5703125" style="178" bestFit="1" customWidth="1"/>
    <col min="7688" max="7932" width="9.140625" style="178"/>
    <col min="7933" max="7933" width="8" style="178" customWidth="1"/>
    <col min="7934" max="7934" width="118.140625" style="178" customWidth="1"/>
    <col min="7935" max="7935" width="21.42578125" style="178" customWidth="1"/>
    <col min="7936" max="7936" width="24" style="178" customWidth="1"/>
    <col min="7937" max="7937" width="29" style="178" customWidth="1"/>
    <col min="7938" max="7938" width="34" style="178" customWidth="1"/>
    <col min="7939" max="7940" width="21.28515625" style="178" customWidth="1"/>
    <col min="7941" max="7941" width="14.5703125" style="178" customWidth="1"/>
    <col min="7942" max="7942" width="9.140625" style="178"/>
    <col min="7943" max="7943" width="12.5703125" style="178" bestFit="1" customWidth="1"/>
    <col min="7944" max="8188" width="9.140625" style="178"/>
    <col min="8189" max="8189" width="8" style="178" customWidth="1"/>
    <col min="8190" max="8190" width="118.140625" style="178" customWidth="1"/>
    <col min="8191" max="8191" width="21.42578125" style="178" customWidth="1"/>
    <col min="8192" max="8192" width="24" style="178" customWidth="1"/>
    <col min="8193" max="8193" width="29" style="178" customWidth="1"/>
    <col min="8194" max="8194" width="34" style="178" customWidth="1"/>
    <col min="8195" max="8196" width="21.28515625" style="178" customWidth="1"/>
    <col min="8197" max="8197" width="14.5703125" style="178" customWidth="1"/>
    <col min="8198" max="8198" width="9.140625" style="178"/>
    <col min="8199" max="8199" width="12.5703125" style="178" bestFit="1" customWidth="1"/>
    <col min="8200" max="8444" width="9.140625" style="178"/>
    <col min="8445" max="8445" width="8" style="178" customWidth="1"/>
    <col min="8446" max="8446" width="118.140625" style="178" customWidth="1"/>
    <col min="8447" max="8447" width="21.42578125" style="178" customWidth="1"/>
    <col min="8448" max="8448" width="24" style="178" customWidth="1"/>
    <col min="8449" max="8449" width="29" style="178" customWidth="1"/>
    <col min="8450" max="8450" width="34" style="178" customWidth="1"/>
    <col min="8451" max="8452" width="21.28515625" style="178" customWidth="1"/>
    <col min="8453" max="8453" width="14.5703125" style="178" customWidth="1"/>
    <col min="8454" max="8454" width="9.140625" style="178"/>
    <col min="8455" max="8455" width="12.5703125" style="178" bestFit="1" customWidth="1"/>
    <col min="8456" max="8700" width="9.140625" style="178"/>
    <col min="8701" max="8701" width="8" style="178" customWidth="1"/>
    <col min="8702" max="8702" width="118.140625" style="178" customWidth="1"/>
    <col min="8703" max="8703" width="21.42578125" style="178" customWidth="1"/>
    <col min="8704" max="8704" width="24" style="178" customWidth="1"/>
    <col min="8705" max="8705" width="29" style="178" customWidth="1"/>
    <col min="8706" max="8706" width="34" style="178" customWidth="1"/>
    <col min="8707" max="8708" width="21.28515625" style="178" customWidth="1"/>
    <col min="8709" max="8709" width="14.5703125" style="178" customWidth="1"/>
    <col min="8710" max="8710" width="9.140625" style="178"/>
    <col min="8711" max="8711" width="12.5703125" style="178" bestFit="1" customWidth="1"/>
    <col min="8712" max="8956" width="9.140625" style="178"/>
    <col min="8957" max="8957" width="8" style="178" customWidth="1"/>
    <col min="8958" max="8958" width="118.140625" style="178" customWidth="1"/>
    <col min="8959" max="8959" width="21.42578125" style="178" customWidth="1"/>
    <col min="8960" max="8960" width="24" style="178" customWidth="1"/>
    <col min="8961" max="8961" width="29" style="178" customWidth="1"/>
    <col min="8962" max="8962" width="34" style="178" customWidth="1"/>
    <col min="8963" max="8964" width="21.28515625" style="178" customWidth="1"/>
    <col min="8965" max="8965" width="14.5703125" style="178" customWidth="1"/>
    <col min="8966" max="8966" width="9.140625" style="178"/>
    <col min="8967" max="8967" width="12.5703125" style="178" bestFit="1" customWidth="1"/>
    <col min="8968" max="9212" width="9.140625" style="178"/>
    <col min="9213" max="9213" width="8" style="178" customWidth="1"/>
    <col min="9214" max="9214" width="118.140625" style="178" customWidth="1"/>
    <col min="9215" max="9215" width="21.42578125" style="178" customWidth="1"/>
    <col min="9216" max="9216" width="24" style="178" customWidth="1"/>
    <col min="9217" max="9217" width="29" style="178" customWidth="1"/>
    <col min="9218" max="9218" width="34" style="178" customWidth="1"/>
    <col min="9219" max="9220" width="21.28515625" style="178" customWidth="1"/>
    <col min="9221" max="9221" width="14.5703125" style="178" customWidth="1"/>
    <col min="9222" max="9222" width="9.140625" style="178"/>
    <col min="9223" max="9223" width="12.5703125" style="178" bestFit="1" customWidth="1"/>
    <col min="9224" max="9468" width="9.140625" style="178"/>
    <col min="9469" max="9469" width="8" style="178" customWidth="1"/>
    <col min="9470" max="9470" width="118.140625" style="178" customWidth="1"/>
    <col min="9471" max="9471" width="21.42578125" style="178" customWidth="1"/>
    <col min="9472" max="9472" width="24" style="178" customWidth="1"/>
    <col min="9473" max="9473" width="29" style="178" customWidth="1"/>
    <col min="9474" max="9474" width="34" style="178" customWidth="1"/>
    <col min="9475" max="9476" width="21.28515625" style="178" customWidth="1"/>
    <col min="9477" max="9477" width="14.5703125" style="178" customWidth="1"/>
    <col min="9478" max="9478" width="9.140625" style="178"/>
    <col min="9479" max="9479" width="12.5703125" style="178" bestFit="1" customWidth="1"/>
    <col min="9480" max="9724" width="9.140625" style="178"/>
    <col min="9725" max="9725" width="8" style="178" customWidth="1"/>
    <col min="9726" max="9726" width="118.140625" style="178" customWidth="1"/>
    <col min="9727" max="9727" width="21.42578125" style="178" customWidth="1"/>
    <col min="9728" max="9728" width="24" style="178" customWidth="1"/>
    <col min="9729" max="9729" width="29" style="178" customWidth="1"/>
    <col min="9730" max="9730" width="34" style="178" customWidth="1"/>
    <col min="9731" max="9732" width="21.28515625" style="178" customWidth="1"/>
    <col min="9733" max="9733" width="14.5703125" style="178" customWidth="1"/>
    <col min="9734" max="9734" width="9.140625" style="178"/>
    <col min="9735" max="9735" width="12.5703125" style="178" bestFit="1" customWidth="1"/>
    <col min="9736" max="9980" width="9.140625" style="178"/>
    <col min="9981" max="9981" width="8" style="178" customWidth="1"/>
    <col min="9982" max="9982" width="118.140625" style="178" customWidth="1"/>
    <col min="9983" max="9983" width="21.42578125" style="178" customWidth="1"/>
    <col min="9984" max="9984" width="24" style="178" customWidth="1"/>
    <col min="9985" max="9985" width="29" style="178" customWidth="1"/>
    <col min="9986" max="9986" width="34" style="178" customWidth="1"/>
    <col min="9987" max="9988" width="21.28515625" style="178" customWidth="1"/>
    <col min="9989" max="9989" width="14.5703125" style="178" customWidth="1"/>
    <col min="9990" max="9990" width="9.140625" style="178"/>
    <col min="9991" max="9991" width="12.5703125" style="178" bestFit="1" customWidth="1"/>
    <col min="9992" max="10236" width="9.140625" style="178"/>
    <col min="10237" max="10237" width="8" style="178" customWidth="1"/>
    <col min="10238" max="10238" width="118.140625" style="178" customWidth="1"/>
    <col min="10239" max="10239" width="21.42578125" style="178" customWidth="1"/>
    <col min="10240" max="10240" width="24" style="178" customWidth="1"/>
    <col min="10241" max="10241" width="29" style="178" customWidth="1"/>
    <col min="10242" max="10242" width="34" style="178" customWidth="1"/>
    <col min="10243" max="10244" width="21.28515625" style="178" customWidth="1"/>
    <col min="10245" max="10245" width="14.5703125" style="178" customWidth="1"/>
    <col min="10246" max="10246" width="9.140625" style="178"/>
    <col min="10247" max="10247" width="12.5703125" style="178" bestFit="1" customWidth="1"/>
    <col min="10248" max="10492" width="9.140625" style="178"/>
    <col min="10493" max="10493" width="8" style="178" customWidth="1"/>
    <col min="10494" max="10494" width="118.140625" style="178" customWidth="1"/>
    <col min="10495" max="10495" width="21.42578125" style="178" customWidth="1"/>
    <col min="10496" max="10496" width="24" style="178" customWidth="1"/>
    <col min="10497" max="10497" width="29" style="178" customWidth="1"/>
    <col min="10498" max="10498" width="34" style="178" customWidth="1"/>
    <col min="10499" max="10500" width="21.28515625" style="178" customWidth="1"/>
    <col min="10501" max="10501" width="14.5703125" style="178" customWidth="1"/>
    <col min="10502" max="10502" width="9.140625" style="178"/>
    <col min="10503" max="10503" width="12.5703125" style="178" bestFit="1" customWidth="1"/>
    <col min="10504" max="10748" width="9.140625" style="178"/>
    <col min="10749" max="10749" width="8" style="178" customWidth="1"/>
    <col min="10750" max="10750" width="118.140625" style="178" customWidth="1"/>
    <col min="10751" max="10751" width="21.42578125" style="178" customWidth="1"/>
    <col min="10752" max="10752" width="24" style="178" customWidth="1"/>
    <col min="10753" max="10753" width="29" style="178" customWidth="1"/>
    <col min="10754" max="10754" width="34" style="178" customWidth="1"/>
    <col min="10755" max="10756" width="21.28515625" style="178" customWidth="1"/>
    <col min="10757" max="10757" width="14.5703125" style="178" customWidth="1"/>
    <col min="10758" max="10758" width="9.140625" style="178"/>
    <col min="10759" max="10759" width="12.5703125" style="178" bestFit="1" customWidth="1"/>
    <col min="10760" max="11004" width="9.140625" style="178"/>
    <col min="11005" max="11005" width="8" style="178" customWidth="1"/>
    <col min="11006" max="11006" width="118.140625" style="178" customWidth="1"/>
    <col min="11007" max="11007" width="21.42578125" style="178" customWidth="1"/>
    <col min="11008" max="11008" width="24" style="178" customWidth="1"/>
    <col min="11009" max="11009" width="29" style="178" customWidth="1"/>
    <col min="11010" max="11010" width="34" style="178" customWidth="1"/>
    <col min="11011" max="11012" width="21.28515625" style="178" customWidth="1"/>
    <col min="11013" max="11013" width="14.5703125" style="178" customWidth="1"/>
    <col min="11014" max="11014" width="9.140625" style="178"/>
    <col min="11015" max="11015" width="12.5703125" style="178" bestFit="1" customWidth="1"/>
    <col min="11016" max="11260" width="9.140625" style="178"/>
    <col min="11261" max="11261" width="8" style="178" customWidth="1"/>
    <col min="11262" max="11262" width="118.140625" style="178" customWidth="1"/>
    <col min="11263" max="11263" width="21.42578125" style="178" customWidth="1"/>
    <col min="11264" max="11264" width="24" style="178" customWidth="1"/>
    <col min="11265" max="11265" width="29" style="178" customWidth="1"/>
    <col min="11266" max="11266" width="34" style="178" customWidth="1"/>
    <col min="11267" max="11268" width="21.28515625" style="178" customWidth="1"/>
    <col min="11269" max="11269" width="14.5703125" style="178" customWidth="1"/>
    <col min="11270" max="11270" width="9.140625" style="178"/>
    <col min="11271" max="11271" width="12.5703125" style="178" bestFit="1" customWidth="1"/>
    <col min="11272" max="11516" width="9.140625" style="178"/>
    <col min="11517" max="11517" width="8" style="178" customWidth="1"/>
    <col min="11518" max="11518" width="118.140625" style="178" customWidth="1"/>
    <col min="11519" max="11519" width="21.42578125" style="178" customWidth="1"/>
    <col min="11520" max="11520" width="24" style="178" customWidth="1"/>
    <col min="11521" max="11521" width="29" style="178" customWidth="1"/>
    <col min="11522" max="11522" width="34" style="178" customWidth="1"/>
    <col min="11523" max="11524" width="21.28515625" style="178" customWidth="1"/>
    <col min="11525" max="11525" width="14.5703125" style="178" customWidth="1"/>
    <col min="11526" max="11526" width="9.140625" style="178"/>
    <col min="11527" max="11527" width="12.5703125" style="178" bestFit="1" customWidth="1"/>
    <col min="11528" max="11772" width="9.140625" style="178"/>
    <col min="11773" max="11773" width="8" style="178" customWidth="1"/>
    <col min="11774" max="11774" width="118.140625" style="178" customWidth="1"/>
    <col min="11775" max="11775" width="21.42578125" style="178" customWidth="1"/>
    <col min="11776" max="11776" width="24" style="178" customWidth="1"/>
    <col min="11777" max="11777" width="29" style="178" customWidth="1"/>
    <col min="11778" max="11778" width="34" style="178" customWidth="1"/>
    <col min="11779" max="11780" width="21.28515625" style="178" customWidth="1"/>
    <col min="11781" max="11781" width="14.5703125" style="178" customWidth="1"/>
    <col min="11782" max="11782" width="9.140625" style="178"/>
    <col min="11783" max="11783" width="12.5703125" style="178" bestFit="1" customWidth="1"/>
    <col min="11784" max="12028" width="9.140625" style="178"/>
    <col min="12029" max="12029" width="8" style="178" customWidth="1"/>
    <col min="12030" max="12030" width="118.140625" style="178" customWidth="1"/>
    <col min="12031" max="12031" width="21.42578125" style="178" customWidth="1"/>
    <col min="12032" max="12032" width="24" style="178" customWidth="1"/>
    <col min="12033" max="12033" width="29" style="178" customWidth="1"/>
    <col min="12034" max="12034" width="34" style="178" customWidth="1"/>
    <col min="12035" max="12036" width="21.28515625" style="178" customWidth="1"/>
    <col min="12037" max="12037" width="14.5703125" style="178" customWidth="1"/>
    <col min="12038" max="12038" width="9.140625" style="178"/>
    <col min="12039" max="12039" width="12.5703125" style="178" bestFit="1" customWidth="1"/>
    <col min="12040" max="12284" width="9.140625" style="178"/>
    <col min="12285" max="12285" width="8" style="178" customWidth="1"/>
    <col min="12286" max="12286" width="118.140625" style="178" customWidth="1"/>
    <col min="12287" max="12287" width="21.42578125" style="178" customWidth="1"/>
    <col min="12288" max="12288" width="24" style="178" customWidth="1"/>
    <col min="12289" max="12289" width="29" style="178" customWidth="1"/>
    <col min="12290" max="12290" width="34" style="178" customWidth="1"/>
    <col min="12291" max="12292" width="21.28515625" style="178" customWidth="1"/>
    <col min="12293" max="12293" width="14.5703125" style="178" customWidth="1"/>
    <col min="12294" max="12294" width="9.140625" style="178"/>
    <col min="12295" max="12295" width="12.5703125" style="178" bestFit="1" customWidth="1"/>
    <col min="12296" max="12540" width="9.140625" style="178"/>
    <col min="12541" max="12541" width="8" style="178" customWidth="1"/>
    <col min="12542" max="12542" width="118.140625" style="178" customWidth="1"/>
    <col min="12543" max="12543" width="21.42578125" style="178" customWidth="1"/>
    <col min="12544" max="12544" width="24" style="178" customWidth="1"/>
    <col min="12545" max="12545" width="29" style="178" customWidth="1"/>
    <col min="12546" max="12546" width="34" style="178" customWidth="1"/>
    <col min="12547" max="12548" width="21.28515625" style="178" customWidth="1"/>
    <col min="12549" max="12549" width="14.5703125" style="178" customWidth="1"/>
    <col min="12550" max="12550" width="9.140625" style="178"/>
    <col min="12551" max="12551" width="12.5703125" style="178" bestFit="1" customWidth="1"/>
    <col min="12552" max="12796" width="9.140625" style="178"/>
    <col min="12797" max="12797" width="8" style="178" customWidth="1"/>
    <col min="12798" max="12798" width="118.140625" style="178" customWidth="1"/>
    <col min="12799" max="12799" width="21.42578125" style="178" customWidth="1"/>
    <col min="12800" max="12800" width="24" style="178" customWidth="1"/>
    <col min="12801" max="12801" width="29" style="178" customWidth="1"/>
    <col min="12802" max="12802" width="34" style="178" customWidth="1"/>
    <col min="12803" max="12804" width="21.28515625" style="178" customWidth="1"/>
    <col min="12805" max="12805" width="14.5703125" style="178" customWidth="1"/>
    <col min="12806" max="12806" width="9.140625" style="178"/>
    <col min="12807" max="12807" width="12.5703125" style="178" bestFit="1" customWidth="1"/>
    <col min="12808" max="13052" width="9.140625" style="178"/>
    <col min="13053" max="13053" width="8" style="178" customWidth="1"/>
    <col min="13054" max="13054" width="118.140625" style="178" customWidth="1"/>
    <col min="13055" max="13055" width="21.42578125" style="178" customWidth="1"/>
    <col min="13056" max="13056" width="24" style="178" customWidth="1"/>
    <col min="13057" max="13057" width="29" style="178" customWidth="1"/>
    <col min="13058" max="13058" width="34" style="178" customWidth="1"/>
    <col min="13059" max="13060" width="21.28515625" style="178" customWidth="1"/>
    <col min="13061" max="13061" width="14.5703125" style="178" customWidth="1"/>
    <col min="13062" max="13062" width="9.140625" style="178"/>
    <col min="13063" max="13063" width="12.5703125" style="178" bestFit="1" customWidth="1"/>
    <col min="13064" max="13308" width="9.140625" style="178"/>
    <col min="13309" max="13309" width="8" style="178" customWidth="1"/>
    <col min="13310" max="13310" width="118.140625" style="178" customWidth="1"/>
    <col min="13311" max="13311" width="21.42578125" style="178" customWidth="1"/>
    <col min="13312" max="13312" width="24" style="178" customWidth="1"/>
    <col min="13313" max="13313" width="29" style="178" customWidth="1"/>
    <col min="13314" max="13314" width="34" style="178" customWidth="1"/>
    <col min="13315" max="13316" width="21.28515625" style="178" customWidth="1"/>
    <col min="13317" max="13317" width="14.5703125" style="178" customWidth="1"/>
    <col min="13318" max="13318" width="9.140625" style="178"/>
    <col min="13319" max="13319" width="12.5703125" style="178" bestFit="1" customWidth="1"/>
    <col min="13320" max="13564" width="9.140625" style="178"/>
    <col min="13565" max="13565" width="8" style="178" customWidth="1"/>
    <col min="13566" max="13566" width="118.140625" style="178" customWidth="1"/>
    <col min="13567" max="13567" width="21.42578125" style="178" customWidth="1"/>
    <col min="13568" max="13568" width="24" style="178" customWidth="1"/>
    <col min="13569" max="13569" width="29" style="178" customWidth="1"/>
    <col min="13570" max="13570" width="34" style="178" customWidth="1"/>
    <col min="13571" max="13572" width="21.28515625" style="178" customWidth="1"/>
    <col min="13573" max="13573" width="14.5703125" style="178" customWidth="1"/>
    <col min="13574" max="13574" width="9.140625" style="178"/>
    <col min="13575" max="13575" width="12.5703125" style="178" bestFit="1" customWidth="1"/>
    <col min="13576" max="13820" width="9.140625" style="178"/>
    <col min="13821" max="13821" width="8" style="178" customWidth="1"/>
    <col min="13822" max="13822" width="118.140625" style="178" customWidth="1"/>
    <col min="13823" max="13823" width="21.42578125" style="178" customWidth="1"/>
    <col min="13824" max="13824" width="24" style="178" customWidth="1"/>
    <col min="13825" max="13825" width="29" style="178" customWidth="1"/>
    <col min="13826" max="13826" width="34" style="178" customWidth="1"/>
    <col min="13827" max="13828" width="21.28515625" style="178" customWidth="1"/>
    <col min="13829" max="13829" width="14.5703125" style="178" customWidth="1"/>
    <col min="13830" max="13830" width="9.140625" style="178"/>
    <col min="13831" max="13831" width="12.5703125" style="178" bestFit="1" customWidth="1"/>
    <col min="13832" max="14076" width="9.140625" style="178"/>
    <col min="14077" max="14077" width="8" style="178" customWidth="1"/>
    <col min="14078" max="14078" width="118.140625" style="178" customWidth="1"/>
    <col min="14079" max="14079" width="21.42578125" style="178" customWidth="1"/>
    <col min="14080" max="14080" width="24" style="178" customWidth="1"/>
    <col min="14081" max="14081" width="29" style="178" customWidth="1"/>
    <col min="14082" max="14082" width="34" style="178" customWidth="1"/>
    <col min="14083" max="14084" width="21.28515625" style="178" customWidth="1"/>
    <col min="14085" max="14085" width="14.5703125" style="178" customWidth="1"/>
    <col min="14086" max="14086" width="9.140625" style="178"/>
    <col min="14087" max="14087" width="12.5703125" style="178" bestFit="1" customWidth="1"/>
    <col min="14088" max="14332" width="9.140625" style="178"/>
    <col min="14333" max="14333" width="8" style="178" customWidth="1"/>
    <col min="14334" max="14334" width="118.140625" style="178" customWidth="1"/>
    <col min="14335" max="14335" width="21.42578125" style="178" customWidth="1"/>
    <col min="14336" max="14336" width="24" style="178" customWidth="1"/>
    <col min="14337" max="14337" width="29" style="178" customWidth="1"/>
    <col min="14338" max="14338" width="34" style="178" customWidth="1"/>
    <col min="14339" max="14340" width="21.28515625" style="178" customWidth="1"/>
    <col min="14341" max="14341" width="14.5703125" style="178" customWidth="1"/>
    <col min="14342" max="14342" width="9.140625" style="178"/>
    <col min="14343" max="14343" width="12.5703125" style="178" bestFit="1" customWidth="1"/>
    <col min="14344" max="14588" width="9.140625" style="178"/>
    <col min="14589" max="14589" width="8" style="178" customWidth="1"/>
    <col min="14590" max="14590" width="118.140625" style="178" customWidth="1"/>
    <col min="14591" max="14591" width="21.42578125" style="178" customWidth="1"/>
    <col min="14592" max="14592" width="24" style="178" customWidth="1"/>
    <col min="14593" max="14593" width="29" style="178" customWidth="1"/>
    <col min="14594" max="14594" width="34" style="178" customWidth="1"/>
    <col min="14595" max="14596" width="21.28515625" style="178" customWidth="1"/>
    <col min="14597" max="14597" width="14.5703125" style="178" customWidth="1"/>
    <col min="14598" max="14598" width="9.140625" style="178"/>
    <col min="14599" max="14599" width="12.5703125" style="178" bestFit="1" customWidth="1"/>
    <col min="14600" max="14844" width="9.140625" style="178"/>
    <col min="14845" max="14845" width="8" style="178" customWidth="1"/>
    <col min="14846" max="14846" width="118.140625" style="178" customWidth="1"/>
    <col min="14847" max="14847" width="21.42578125" style="178" customWidth="1"/>
    <col min="14848" max="14848" width="24" style="178" customWidth="1"/>
    <col min="14849" max="14849" width="29" style="178" customWidth="1"/>
    <col min="14850" max="14850" width="34" style="178" customWidth="1"/>
    <col min="14851" max="14852" width="21.28515625" style="178" customWidth="1"/>
    <col min="14853" max="14853" width="14.5703125" style="178" customWidth="1"/>
    <col min="14854" max="14854" width="9.140625" style="178"/>
    <col min="14855" max="14855" width="12.5703125" style="178" bestFit="1" customWidth="1"/>
    <col min="14856" max="15100" width="9.140625" style="178"/>
    <col min="15101" max="15101" width="8" style="178" customWidth="1"/>
    <col min="15102" max="15102" width="118.140625" style="178" customWidth="1"/>
    <col min="15103" max="15103" width="21.42578125" style="178" customWidth="1"/>
    <col min="15104" max="15104" width="24" style="178" customWidth="1"/>
    <col min="15105" max="15105" width="29" style="178" customWidth="1"/>
    <col min="15106" max="15106" width="34" style="178" customWidth="1"/>
    <col min="15107" max="15108" width="21.28515625" style="178" customWidth="1"/>
    <col min="15109" max="15109" width="14.5703125" style="178" customWidth="1"/>
    <col min="15110" max="15110" width="9.140625" style="178"/>
    <col min="15111" max="15111" width="12.5703125" style="178" bestFit="1" customWidth="1"/>
    <col min="15112" max="15356" width="9.140625" style="178"/>
    <col min="15357" max="15357" width="8" style="178" customWidth="1"/>
    <col min="15358" max="15358" width="118.140625" style="178" customWidth="1"/>
    <col min="15359" max="15359" width="21.42578125" style="178" customWidth="1"/>
    <col min="15360" max="15360" width="24" style="178" customWidth="1"/>
    <col min="15361" max="15361" width="29" style="178" customWidth="1"/>
    <col min="15362" max="15362" width="34" style="178" customWidth="1"/>
    <col min="15363" max="15364" width="21.28515625" style="178" customWidth="1"/>
    <col min="15365" max="15365" width="14.5703125" style="178" customWidth="1"/>
    <col min="15366" max="15366" width="9.140625" style="178"/>
    <col min="15367" max="15367" width="12.5703125" style="178" bestFit="1" customWidth="1"/>
    <col min="15368" max="15612" width="9.140625" style="178"/>
    <col min="15613" max="15613" width="8" style="178" customWidth="1"/>
    <col min="15614" max="15614" width="118.140625" style="178" customWidth="1"/>
    <col min="15615" max="15615" width="21.42578125" style="178" customWidth="1"/>
    <col min="15616" max="15616" width="24" style="178" customWidth="1"/>
    <col min="15617" max="15617" width="29" style="178" customWidth="1"/>
    <col min="15618" max="15618" width="34" style="178" customWidth="1"/>
    <col min="15619" max="15620" width="21.28515625" style="178" customWidth="1"/>
    <col min="15621" max="15621" width="14.5703125" style="178" customWidth="1"/>
    <col min="15622" max="15622" width="9.140625" style="178"/>
    <col min="15623" max="15623" width="12.5703125" style="178" bestFit="1" customWidth="1"/>
    <col min="15624" max="15868" width="9.140625" style="178"/>
    <col min="15869" max="15869" width="8" style="178" customWidth="1"/>
    <col min="15870" max="15870" width="118.140625" style="178" customWidth="1"/>
    <col min="15871" max="15871" width="21.42578125" style="178" customWidth="1"/>
    <col min="15872" max="15872" width="24" style="178" customWidth="1"/>
    <col min="15873" max="15873" width="29" style="178" customWidth="1"/>
    <col min="15874" max="15874" width="34" style="178" customWidth="1"/>
    <col min="15875" max="15876" width="21.28515625" style="178" customWidth="1"/>
    <col min="15877" max="15877" width="14.5703125" style="178" customWidth="1"/>
    <col min="15878" max="15878" width="9.140625" style="178"/>
    <col min="15879" max="15879" width="12.5703125" style="178" bestFit="1" customWidth="1"/>
    <col min="15880" max="16124" width="9.140625" style="178"/>
    <col min="16125" max="16125" width="8" style="178" customWidth="1"/>
    <col min="16126" max="16126" width="118.140625" style="178" customWidth="1"/>
    <col min="16127" max="16127" width="21.42578125" style="178" customWidth="1"/>
    <col min="16128" max="16128" width="24" style="178" customWidth="1"/>
    <col min="16129" max="16129" width="29" style="178" customWidth="1"/>
    <col min="16130" max="16130" width="34" style="178" customWidth="1"/>
    <col min="16131" max="16132" width="21.28515625" style="178" customWidth="1"/>
    <col min="16133" max="16133" width="14.5703125" style="178" customWidth="1"/>
    <col min="16134" max="16134" width="9.140625" style="178"/>
    <col min="16135" max="16135" width="12.5703125" style="178" bestFit="1" customWidth="1"/>
    <col min="16136" max="16384" width="9.140625" style="178"/>
  </cols>
  <sheetData>
    <row r="1" spans="1:7">
      <c r="F1" s="72" t="s">
        <v>435</v>
      </c>
    </row>
    <row r="3" spans="1:7" s="184" customFormat="1" ht="28.9" customHeight="1">
      <c r="A3" s="1462" t="s">
        <v>1007</v>
      </c>
      <c r="B3" s="1467"/>
      <c r="C3" s="1467"/>
      <c r="D3" s="1467"/>
      <c r="E3" s="1467"/>
      <c r="F3" s="1467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438" t="s">
        <v>484</v>
      </c>
      <c r="B6" s="1438"/>
      <c r="C6" s="1438"/>
      <c r="D6" s="1438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187"/>
    </row>
    <row r="9" spans="1:7" ht="18.75">
      <c r="A9" s="1455" t="s">
        <v>282</v>
      </c>
      <c r="B9" s="1455" t="s">
        <v>297</v>
      </c>
      <c r="C9" s="1459" t="s">
        <v>366</v>
      </c>
      <c r="D9" s="1461"/>
      <c r="E9" s="1459" t="s">
        <v>367</v>
      </c>
      <c r="F9" s="1461"/>
    </row>
    <row r="10" spans="1:7" ht="75" customHeight="1">
      <c r="A10" s="1455"/>
      <c r="B10" s="1455"/>
      <c r="C10" s="293" t="s">
        <v>354</v>
      </c>
      <c r="D10" s="293" t="s">
        <v>368</v>
      </c>
      <c r="E10" s="293" t="s">
        <v>354</v>
      </c>
      <c r="F10" s="293" t="s">
        <v>368</v>
      </c>
    </row>
    <row r="11" spans="1:7" ht="18.75">
      <c r="A11" s="293">
        <v>1</v>
      </c>
      <c r="B11" s="293">
        <v>2</v>
      </c>
      <c r="C11" s="294">
        <v>3</v>
      </c>
      <c r="D11" s="294">
        <v>4</v>
      </c>
      <c r="E11" s="294">
        <v>5</v>
      </c>
      <c r="F11" s="295">
        <v>6</v>
      </c>
    </row>
    <row r="12" spans="1:7" ht="18.75" hidden="1">
      <c r="A12" s="208">
        <v>1</v>
      </c>
      <c r="B12" s="209" t="s">
        <v>369</v>
      </c>
      <c r="C12" s="210" t="s">
        <v>305</v>
      </c>
      <c r="D12" s="213">
        <f>SUM(D14:D15)</f>
        <v>0</v>
      </c>
      <c r="E12" s="506" t="s">
        <v>305</v>
      </c>
      <c r="F12" s="213">
        <f>SUM(F13:F15)</f>
        <v>0</v>
      </c>
    </row>
    <row r="13" spans="1:7" ht="18.75" hidden="1">
      <c r="A13" s="199"/>
      <c r="B13" s="200" t="s">
        <v>199</v>
      </c>
      <c r="C13" s="201"/>
      <c r="D13" s="202"/>
      <c r="E13" s="507"/>
      <c r="F13" s="202"/>
    </row>
    <row r="14" spans="1:7" ht="22.5" hidden="1" customHeight="1">
      <c r="A14" s="199"/>
      <c r="B14" s="200"/>
      <c r="C14" s="201"/>
      <c r="D14" s="202"/>
      <c r="E14" s="507"/>
      <c r="F14" s="202"/>
    </row>
    <row r="15" spans="1:7" ht="18.75" hidden="1">
      <c r="A15" s="199"/>
      <c r="B15" s="200"/>
      <c r="C15" s="201"/>
      <c r="D15" s="202"/>
      <c r="E15" s="507"/>
      <c r="F15" s="202"/>
    </row>
    <row r="16" spans="1:7" ht="18.75" hidden="1">
      <c r="A16" s="208">
        <v>2</v>
      </c>
      <c r="B16" s="209" t="s">
        <v>370</v>
      </c>
      <c r="C16" s="210" t="s">
        <v>305</v>
      </c>
      <c r="D16" s="213">
        <f>SUM(D18:D19)</f>
        <v>0</v>
      </c>
      <c r="E16" s="506" t="s">
        <v>305</v>
      </c>
      <c r="F16" s="213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507"/>
      <c r="F17" s="202"/>
    </row>
    <row r="18" spans="1:6" ht="18.75" hidden="1">
      <c r="A18" s="199"/>
      <c r="B18" s="200"/>
      <c r="C18" s="201"/>
      <c r="D18" s="202"/>
      <c r="E18" s="507"/>
      <c r="F18" s="202"/>
    </row>
    <row r="19" spans="1:6" ht="18.75" hidden="1">
      <c r="A19" s="199"/>
      <c r="B19" s="200"/>
      <c r="C19" s="201"/>
      <c r="D19" s="202"/>
      <c r="E19" s="507"/>
      <c r="F19" s="202"/>
    </row>
    <row r="20" spans="1:6" s="184" customFormat="1" ht="18.75" hidden="1">
      <c r="A20" s="193">
        <v>3</v>
      </c>
      <c r="B20" s="194" t="s">
        <v>372</v>
      </c>
      <c r="C20" s="195" t="s">
        <v>305</v>
      </c>
      <c r="D20" s="196">
        <f>SUM(D22:D32)</f>
        <v>0</v>
      </c>
      <c r="E20" s="508" t="s">
        <v>305</v>
      </c>
      <c r="F20" s="196">
        <f>SUM(F21:F28)</f>
        <v>0</v>
      </c>
    </row>
    <row r="21" spans="1:6" ht="18.75" hidden="1">
      <c r="A21" s="199"/>
      <c r="B21" s="200" t="s">
        <v>199</v>
      </c>
      <c r="C21" s="201"/>
      <c r="D21" s="202"/>
      <c r="E21" s="507"/>
      <c r="F21" s="202"/>
    </row>
    <row r="22" spans="1:6" ht="42" hidden="1" customHeight="1">
      <c r="A22" s="199"/>
      <c r="B22" s="215" t="s">
        <v>759</v>
      </c>
      <c r="C22" s="201"/>
      <c r="D22" s="202"/>
      <c r="E22" s="507"/>
      <c r="F22" s="202"/>
    </row>
    <row r="23" spans="1:6" ht="42" hidden="1" customHeight="1">
      <c r="A23" s="199"/>
      <c r="B23" s="215" t="s">
        <v>760</v>
      </c>
      <c r="C23" s="201"/>
      <c r="D23" s="202"/>
      <c r="E23" s="507"/>
      <c r="F23" s="202"/>
    </row>
    <row r="24" spans="1:6" ht="42" hidden="1" customHeight="1">
      <c r="A24" s="199"/>
      <c r="B24" s="215" t="s">
        <v>761</v>
      </c>
      <c r="C24" s="201"/>
      <c r="D24" s="202"/>
      <c r="E24" s="507"/>
      <c r="F24" s="202"/>
    </row>
    <row r="25" spans="1:6" ht="42" hidden="1" customHeight="1">
      <c r="A25" s="199"/>
      <c r="B25" s="215" t="s">
        <v>762</v>
      </c>
      <c r="C25" s="201"/>
      <c r="D25" s="202"/>
      <c r="E25" s="507"/>
      <c r="F25" s="202"/>
    </row>
    <row r="26" spans="1:6" ht="42" hidden="1" customHeight="1">
      <c r="A26" s="199"/>
      <c r="B26" s="215" t="s">
        <v>763</v>
      </c>
      <c r="C26" s="201"/>
      <c r="D26" s="202"/>
      <c r="E26" s="507"/>
      <c r="F26" s="202"/>
    </row>
    <row r="27" spans="1:6" ht="23.45" hidden="1" customHeight="1">
      <c r="A27" s="199"/>
      <c r="B27" s="215"/>
      <c r="C27" s="201"/>
      <c r="D27" s="202"/>
      <c r="E27" s="507"/>
      <c r="F27" s="202"/>
    </row>
    <row r="28" spans="1:6" ht="24" hidden="1" customHeight="1">
      <c r="A28" s="199"/>
      <c r="B28" s="216"/>
      <c r="C28" s="201"/>
      <c r="D28" s="202"/>
      <c r="E28" s="507"/>
      <c r="F28" s="202"/>
    </row>
    <row r="29" spans="1:6" ht="20.25" hidden="1" customHeight="1">
      <c r="A29" s="208">
        <v>4</v>
      </c>
      <c r="B29" s="209" t="s">
        <v>373</v>
      </c>
      <c r="C29" s="210" t="s">
        <v>305</v>
      </c>
      <c r="D29" s="213">
        <f>SUM(D32:D32)</f>
        <v>0</v>
      </c>
      <c r="E29" s="506" t="s">
        <v>305</v>
      </c>
      <c r="F29" s="213">
        <f>SUM(F30:F32)</f>
        <v>0</v>
      </c>
    </row>
    <row r="30" spans="1:6" ht="18.75" hidden="1">
      <c r="A30" s="199"/>
      <c r="B30" s="215" t="s">
        <v>199</v>
      </c>
      <c r="C30" s="201"/>
      <c r="D30" s="202"/>
      <c r="E30" s="507"/>
      <c r="F30" s="202"/>
    </row>
    <row r="31" spans="1:6" ht="18.75" hidden="1">
      <c r="A31" s="199"/>
      <c r="B31" s="215"/>
      <c r="C31" s="201"/>
      <c r="D31" s="202"/>
      <c r="E31" s="507"/>
      <c r="F31" s="202"/>
    </row>
    <row r="32" spans="1:6" ht="18.75" hidden="1">
      <c r="A32" s="199"/>
      <c r="B32" s="215"/>
      <c r="C32" s="201"/>
      <c r="D32" s="202"/>
      <c r="E32" s="507"/>
      <c r="F32" s="202"/>
    </row>
    <row r="33" spans="1:6" ht="18.75">
      <c r="A33" s="193">
        <v>1</v>
      </c>
      <c r="B33" s="194" t="s">
        <v>374</v>
      </c>
      <c r="C33" s="195" t="s">
        <v>305</v>
      </c>
      <c r="D33" s="196">
        <f>SUM(D34:D37)</f>
        <v>0</v>
      </c>
      <c r="E33" s="508" t="s">
        <v>305</v>
      </c>
      <c r="F33" s="196">
        <f>SUM(F34:F37)</f>
        <v>10000</v>
      </c>
    </row>
    <row r="34" spans="1:6" ht="18.75">
      <c r="A34" s="218"/>
      <c r="B34" s="219" t="s">
        <v>199</v>
      </c>
      <c r="C34" s="201"/>
      <c r="D34" s="202"/>
      <c r="E34" s="507"/>
      <c r="F34" s="202"/>
    </row>
    <row r="35" spans="1:6" ht="37.5">
      <c r="A35" s="199"/>
      <c r="B35" s="204" t="s">
        <v>764</v>
      </c>
      <c r="C35" s="201"/>
      <c r="D35" s="202"/>
      <c r="E35" s="507"/>
      <c r="F35" s="202">
        <v>10000</v>
      </c>
    </row>
    <row r="36" spans="1:6" ht="18.75">
      <c r="A36" s="199"/>
      <c r="B36" s="215"/>
      <c r="C36" s="201"/>
      <c r="D36" s="202"/>
      <c r="E36" s="507"/>
      <c r="F36" s="220"/>
    </row>
    <row r="37" spans="1:6" ht="18.75">
      <c r="A37" s="199"/>
      <c r="B37" s="200"/>
      <c r="C37" s="201"/>
      <c r="D37" s="202"/>
      <c r="E37" s="507"/>
      <c r="F37" s="202"/>
    </row>
    <row r="38" spans="1:6" s="184" customFormat="1" ht="18.75">
      <c r="A38" s="193"/>
      <c r="B38" s="194" t="s">
        <v>295</v>
      </c>
      <c r="C38" s="195" t="s">
        <v>305</v>
      </c>
      <c r="D38" s="196">
        <f>D29+D20+D16+D12+D33</f>
        <v>0</v>
      </c>
      <c r="E38" s="508" t="s">
        <v>10</v>
      </c>
      <c r="F38" s="196">
        <f>F29+F20+F16+F12+F33</f>
        <v>10000</v>
      </c>
    </row>
    <row r="39" spans="1:6">
      <c r="F39" s="499"/>
    </row>
    <row r="40" spans="1:6">
      <c r="F40" s="499"/>
    </row>
    <row r="41" spans="1:6" ht="18.75">
      <c r="A41" s="34" t="s">
        <v>667</v>
      </c>
      <c r="B41" s="35"/>
      <c r="C41" s="35"/>
      <c r="D41" s="115"/>
      <c r="E41" s="35"/>
      <c r="F41" s="115" t="s">
        <v>1135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1136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Лист109">
    <tabColor rgb="FFFFC000"/>
    <pageSetUpPr fitToPage="1"/>
  </sheetPr>
  <dimension ref="A1:M215"/>
  <sheetViews>
    <sheetView view="pageBreakPreview" zoomScale="70" zoomScaleSheetLayoutView="70" workbookViewId="0">
      <selection activeCell="L39" sqref="L39"/>
    </sheetView>
  </sheetViews>
  <sheetFormatPr defaultRowHeight="18.75"/>
  <cols>
    <col min="1" max="1" width="8.140625" style="178" customWidth="1"/>
    <col min="2" max="2" width="85.140625" style="178" customWidth="1"/>
    <col min="3" max="5" width="16.28515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34.5703125" style="513" customWidth="1"/>
    <col min="11" max="11" width="3" style="465" hidden="1" customWidth="1"/>
    <col min="12" max="12" width="15.42578125" style="483" customWidth="1"/>
    <col min="13" max="13" width="24.28515625" style="483" customWidth="1"/>
    <col min="14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3">
      <c r="F1" s="72" t="s">
        <v>436</v>
      </c>
    </row>
    <row r="3" spans="1:13" ht="20.45" customHeight="1">
      <c r="A3" s="1454" t="s">
        <v>587</v>
      </c>
      <c r="B3" s="1454"/>
      <c r="C3" s="1454"/>
      <c r="D3" s="1454"/>
      <c r="E3" s="1454"/>
      <c r="F3" s="1454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470"/>
      <c r="L4" s="471"/>
      <c r="M4" s="471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472"/>
      <c r="L5" s="501"/>
      <c r="M5" s="501"/>
    </row>
    <row r="6" spans="1:13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465"/>
      <c r="L6" s="341"/>
      <c r="M6" s="341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465"/>
      <c r="L7" s="341"/>
      <c r="M7" s="341"/>
    </row>
    <row r="8" spans="1:13">
      <c r="B8" s="251"/>
      <c r="C8" s="251"/>
    </row>
    <row r="9" spans="1:13">
      <c r="A9" s="1455" t="s">
        <v>282</v>
      </c>
      <c r="B9" s="1455" t="s">
        <v>297</v>
      </c>
      <c r="C9" s="1443" t="s">
        <v>366</v>
      </c>
      <c r="D9" s="1444"/>
      <c r="E9" s="1442" t="s">
        <v>367</v>
      </c>
      <c r="F9" s="1444"/>
    </row>
    <row r="10" spans="1:13" ht="37.5">
      <c r="A10" s="1457"/>
      <c r="B10" s="1457"/>
      <c r="C10" s="514" t="s">
        <v>375</v>
      </c>
      <c r="D10" s="366" t="s">
        <v>376</v>
      </c>
      <c r="E10" s="366" t="s">
        <v>375</v>
      </c>
      <c r="F10" s="366" t="s">
        <v>376</v>
      </c>
    </row>
    <row r="11" spans="1:13" ht="43.5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503" t="s">
        <v>357</v>
      </c>
      <c r="H11" s="504" t="s">
        <v>302</v>
      </c>
      <c r="I11" s="504" t="s">
        <v>303</v>
      </c>
      <c r="J11" s="190" t="s">
        <v>550</v>
      </c>
      <c r="K11" s="465" t="s">
        <v>1029</v>
      </c>
      <c r="L11" s="323" t="s">
        <v>1010</v>
      </c>
      <c r="M11" s="323"/>
    </row>
    <row r="12" spans="1:13" ht="21" customHeight="1">
      <c r="A12" s="1466" t="s">
        <v>992</v>
      </c>
      <c r="B12" s="1466"/>
      <c r="C12" s="1466"/>
      <c r="D12" s="1466"/>
      <c r="E12" s="1466"/>
      <c r="F12" s="1466"/>
      <c r="G12" s="436" t="s">
        <v>1026</v>
      </c>
      <c r="H12" s="505"/>
      <c r="I12" s="505"/>
      <c r="J12" s="505"/>
      <c r="L12" s="325" t="s">
        <v>1005</v>
      </c>
      <c r="M12" s="325" t="s">
        <v>1006</v>
      </c>
    </row>
    <row r="13" spans="1:13" s="267" customFormat="1" ht="21.6" customHeight="1">
      <c r="A13" s="515">
        <v>1</v>
      </c>
      <c r="B13" s="271" t="s">
        <v>377</v>
      </c>
      <c r="C13" s="269" t="s">
        <v>305</v>
      </c>
      <c r="D13" s="270">
        <f>SUM(D14:D16)</f>
        <v>0</v>
      </c>
      <c r="E13" s="506" t="s">
        <v>305</v>
      </c>
      <c r="F13" s="270">
        <f>SUM(F14:F16)</f>
        <v>0</v>
      </c>
      <c r="G13" s="516"/>
      <c r="H13" s="516"/>
      <c r="I13" s="516"/>
      <c r="J13" s="198"/>
      <c r="K13" s="465"/>
      <c r="L13" s="517"/>
      <c r="M13" s="517"/>
    </row>
    <row r="14" spans="1:13" ht="15" hidden="1" customHeight="1">
      <c r="A14" s="518"/>
      <c r="B14" s="215" t="s">
        <v>378</v>
      </c>
      <c r="C14" s="255"/>
      <c r="D14" s="202"/>
      <c r="E14" s="519"/>
      <c r="F14" s="202"/>
      <c r="G14" s="289"/>
      <c r="H14" s="289"/>
      <c r="I14" s="289">
        <f t="shared" ref="I14:I37" si="0">F14-H14</f>
        <v>0</v>
      </c>
      <c r="J14" s="198">
        <f t="shared" ref="J14:J41" si="1">F14-G14</f>
        <v>0</v>
      </c>
    </row>
    <row r="15" spans="1:13" ht="15" hidden="1" customHeight="1">
      <c r="A15" s="518"/>
      <c r="B15" s="215"/>
      <c r="C15" s="255"/>
      <c r="D15" s="202"/>
      <c r="E15" s="519"/>
      <c r="F15" s="202"/>
      <c r="G15" s="289"/>
      <c r="H15" s="289"/>
      <c r="I15" s="289">
        <f t="shared" si="0"/>
        <v>0</v>
      </c>
      <c r="J15" s="198">
        <f t="shared" si="1"/>
        <v>0</v>
      </c>
    </row>
    <row r="16" spans="1:13" ht="15" hidden="1" customHeight="1">
      <c r="A16" s="518"/>
      <c r="B16" s="199"/>
      <c r="C16" s="255"/>
      <c r="D16" s="202"/>
      <c r="E16" s="519"/>
      <c r="F16" s="202"/>
      <c r="G16" s="289"/>
      <c r="H16" s="289"/>
      <c r="I16" s="289">
        <f t="shared" si="0"/>
        <v>0</v>
      </c>
      <c r="J16" s="198">
        <f t="shared" si="1"/>
        <v>0</v>
      </c>
    </row>
    <row r="17" spans="1:13" s="267" customFormat="1" ht="21.6" customHeight="1">
      <c r="A17" s="515">
        <v>2</v>
      </c>
      <c r="B17" s="271" t="s">
        <v>379</v>
      </c>
      <c r="C17" s="269" t="s">
        <v>305</v>
      </c>
      <c r="D17" s="270">
        <f>SUM(D18:D20)</f>
        <v>0</v>
      </c>
      <c r="E17" s="506" t="s">
        <v>305</v>
      </c>
      <c r="F17" s="270">
        <f>SUM(F18:F20)</f>
        <v>0</v>
      </c>
      <c r="G17" s="516"/>
      <c r="H17" s="516"/>
      <c r="I17" s="516"/>
      <c r="J17" s="198"/>
      <c r="K17" s="465"/>
      <c r="L17" s="517"/>
      <c r="M17" s="517"/>
    </row>
    <row r="18" spans="1:13" ht="15" hidden="1" customHeight="1">
      <c r="A18" s="518"/>
      <c r="B18" s="215" t="s">
        <v>199</v>
      </c>
      <c r="C18" s="255"/>
      <c r="D18" s="202"/>
      <c r="E18" s="519"/>
      <c r="F18" s="202"/>
      <c r="G18" s="289"/>
      <c r="H18" s="289"/>
      <c r="I18" s="289">
        <f t="shared" si="0"/>
        <v>0</v>
      </c>
      <c r="J18" s="198"/>
    </row>
    <row r="19" spans="1:13" ht="15" hidden="1" customHeight="1">
      <c r="A19" s="518"/>
      <c r="B19" s="215"/>
      <c r="C19" s="255"/>
      <c r="D19" s="202"/>
      <c r="E19" s="519"/>
      <c r="F19" s="202"/>
      <c r="G19" s="289"/>
      <c r="H19" s="289"/>
      <c r="I19" s="289">
        <f t="shared" si="0"/>
        <v>0</v>
      </c>
      <c r="J19" s="198"/>
    </row>
    <row r="20" spans="1:13" ht="15" hidden="1" customHeight="1">
      <c r="A20" s="518"/>
      <c r="B20" s="215"/>
      <c r="C20" s="255"/>
      <c r="D20" s="202"/>
      <c r="E20" s="519"/>
      <c r="F20" s="202"/>
      <c r="G20" s="289"/>
      <c r="H20" s="289"/>
      <c r="I20" s="289">
        <f t="shared" si="0"/>
        <v>0</v>
      </c>
      <c r="J20" s="198"/>
    </row>
    <row r="21" spans="1:13" s="267" customFormat="1" ht="21.6" customHeight="1">
      <c r="A21" s="275">
        <v>3</v>
      </c>
      <c r="B21" s="265" t="s">
        <v>380</v>
      </c>
      <c r="C21" s="59" t="s">
        <v>305</v>
      </c>
      <c r="D21" s="266">
        <f>SUM(D22:D24)</f>
        <v>0</v>
      </c>
      <c r="E21" s="508" t="s">
        <v>305</v>
      </c>
      <c r="F21" s="266">
        <f>SUM(F22:F27)</f>
        <v>15000</v>
      </c>
      <c r="G21" s="516"/>
      <c r="H21" s="516"/>
      <c r="I21" s="516"/>
      <c r="J21" s="198"/>
      <c r="K21" s="465"/>
      <c r="L21" s="517"/>
      <c r="M21" s="517"/>
    </row>
    <row r="22" spans="1:13">
      <c r="A22" s="518"/>
      <c r="B22" s="215" t="s">
        <v>199</v>
      </c>
      <c r="C22" s="255"/>
      <c r="D22" s="202"/>
      <c r="E22" s="519"/>
      <c r="F22" s="202"/>
      <c r="G22" s="289"/>
      <c r="H22" s="289"/>
      <c r="I22" s="289">
        <f t="shared" si="0"/>
        <v>0</v>
      </c>
      <c r="J22" s="198">
        <f t="shared" si="1"/>
        <v>0</v>
      </c>
    </row>
    <row r="23" spans="1:13" ht="37.5" hidden="1">
      <c r="A23" s="518"/>
      <c r="B23" s="272" t="s">
        <v>765</v>
      </c>
      <c r="C23" s="255"/>
      <c r="D23" s="202"/>
      <c r="E23" s="519"/>
      <c r="F23" s="202"/>
      <c r="G23" s="289"/>
      <c r="H23" s="520"/>
      <c r="I23" s="289">
        <f t="shared" si="0"/>
        <v>0</v>
      </c>
      <c r="J23" s="198">
        <f t="shared" si="1"/>
        <v>0</v>
      </c>
    </row>
    <row r="24" spans="1:13" ht="37.5" hidden="1">
      <c r="A24" s="518"/>
      <c r="B24" s="521" t="s">
        <v>768</v>
      </c>
      <c r="C24" s="255"/>
      <c r="D24" s="202"/>
      <c r="E24" s="519"/>
      <c r="F24" s="202"/>
      <c r="G24" s="289"/>
      <c r="H24" s="520"/>
      <c r="I24" s="289">
        <f t="shared" si="0"/>
        <v>0</v>
      </c>
      <c r="J24" s="198">
        <f t="shared" si="1"/>
        <v>0</v>
      </c>
    </row>
    <row r="25" spans="1:13" ht="37.5" hidden="1">
      <c r="A25" s="518"/>
      <c r="B25" s="521" t="s">
        <v>769</v>
      </c>
      <c r="C25" s="255"/>
      <c r="D25" s="202"/>
      <c r="E25" s="519"/>
      <c r="F25" s="202"/>
      <c r="G25" s="289"/>
      <c r="H25" s="520"/>
      <c r="I25" s="289">
        <f t="shared" ref="I25:I26" si="2">F25-H25</f>
        <v>0</v>
      </c>
      <c r="J25" s="198">
        <f t="shared" ref="J25:J26" si="3">F25-G25</f>
        <v>0</v>
      </c>
    </row>
    <row r="26" spans="1:13" ht="37.5">
      <c r="A26" s="518"/>
      <c r="B26" s="215" t="s">
        <v>766</v>
      </c>
      <c r="C26" s="255"/>
      <c r="D26" s="202"/>
      <c r="E26" s="519"/>
      <c r="F26" s="202">
        <v>15000</v>
      </c>
      <c r="G26" s="289"/>
      <c r="H26" s="520"/>
      <c r="I26" s="289">
        <f t="shared" si="2"/>
        <v>15000</v>
      </c>
      <c r="J26" s="198">
        <f t="shared" si="3"/>
        <v>15000</v>
      </c>
    </row>
    <row r="27" spans="1:13">
      <c r="A27" s="518"/>
      <c r="B27" s="215"/>
      <c r="C27" s="255"/>
      <c r="D27" s="202"/>
      <c r="E27" s="519"/>
      <c r="F27" s="202"/>
      <c r="G27" s="289"/>
      <c r="H27" s="289"/>
      <c r="I27" s="289">
        <f t="shared" si="0"/>
        <v>0</v>
      </c>
      <c r="J27" s="198">
        <f t="shared" si="1"/>
        <v>0</v>
      </c>
    </row>
    <row r="28" spans="1:13" s="267" customFormat="1" ht="21.6" customHeight="1">
      <c r="A28" s="275">
        <v>4</v>
      </c>
      <c r="B28" s="265" t="s">
        <v>381</v>
      </c>
      <c r="C28" s="59" t="s">
        <v>305</v>
      </c>
      <c r="D28" s="266">
        <f>SUM(D29:D37)</f>
        <v>0</v>
      </c>
      <c r="E28" s="508" t="s">
        <v>305</v>
      </c>
      <c r="F28" s="266">
        <f>SUM(F30:F41)</f>
        <v>188378.8</v>
      </c>
      <c r="G28" s="516"/>
      <c r="H28" s="516"/>
      <c r="I28" s="516"/>
      <c r="J28" s="198"/>
      <c r="K28" s="465"/>
      <c r="L28" s="517"/>
      <c r="M28" s="517"/>
    </row>
    <row r="29" spans="1:13">
      <c r="A29" s="522"/>
      <c r="B29" s="215" t="s">
        <v>199</v>
      </c>
      <c r="C29" s="255"/>
      <c r="D29" s="202"/>
      <c r="E29" s="519"/>
      <c r="F29" s="202"/>
      <c r="G29" s="289"/>
      <c r="H29" s="289"/>
      <c r="I29" s="289">
        <f t="shared" si="0"/>
        <v>0</v>
      </c>
      <c r="J29" s="198">
        <f t="shared" si="1"/>
        <v>0</v>
      </c>
    </row>
    <row r="30" spans="1:13" ht="37.5">
      <c r="A30" s="239"/>
      <c r="B30" s="347" t="s">
        <v>767</v>
      </c>
      <c r="C30" s="255"/>
      <c r="D30" s="202"/>
      <c r="E30" s="519"/>
      <c r="F30" s="202">
        <v>10000</v>
      </c>
      <c r="G30" s="289"/>
      <c r="H30" s="289"/>
      <c r="I30" s="289">
        <f t="shared" si="0"/>
        <v>10000</v>
      </c>
      <c r="J30" s="198">
        <f t="shared" si="1"/>
        <v>10000</v>
      </c>
    </row>
    <row r="31" spans="1:13" ht="37.5" hidden="1">
      <c r="A31" s="239"/>
      <c r="B31" s="347" t="s">
        <v>790</v>
      </c>
      <c r="C31" s="255"/>
      <c r="D31" s="202"/>
      <c r="E31" s="519"/>
      <c r="F31" s="202"/>
      <c r="G31" s="289"/>
      <c r="H31" s="289"/>
      <c r="I31" s="289">
        <f t="shared" si="0"/>
        <v>0</v>
      </c>
      <c r="J31" s="198">
        <f t="shared" si="1"/>
        <v>0</v>
      </c>
    </row>
    <row r="32" spans="1:13" ht="37.5" hidden="1">
      <c r="A32" s="239"/>
      <c r="B32" s="523" t="s">
        <v>770</v>
      </c>
      <c r="C32" s="255"/>
      <c r="D32" s="202"/>
      <c r="E32" s="519"/>
      <c r="F32" s="202"/>
      <c r="G32" s="289"/>
      <c r="H32" s="289"/>
      <c r="I32" s="289">
        <f t="shared" si="0"/>
        <v>0</v>
      </c>
      <c r="J32" s="198">
        <f t="shared" si="1"/>
        <v>0</v>
      </c>
    </row>
    <row r="33" spans="1:13" hidden="1">
      <c r="A33" s="239"/>
      <c r="B33" s="347" t="s">
        <v>579</v>
      </c>
      <c r="C33" s="255"/>
      <c r="D33" s="202"/>
      <c r="E33" s="519"/>
      <c r="F33" s="202"/>
      <c r="G33" s="289"/>
      <c r="H33" s="289"/>
      <c r="I33" s="289">
        <f t="shared" si="0"/>
        <v>0</v>
      </c>
      <c r="J33" s="198">
        <f t="shared" si="1"/>
        <v>0</v>
      </c>
    </row>
    <row r="34" spans="1:13">
      <c r="A34" s="239"/>
      <c r="B34" s="347" t="s">
        <v>580</v>
      </c>
      <c r="C34" s="255"/>
      <c r="D34" s="202"/>
      <c r="E34" s="519"/>
      <c r="F34" s="202">
        <f>150000-1621.2</f>
        <v>148378.79999999999</v>
      </c>
      <c r="G34" s="289">
        <f>21130.8+9396+117852</f>
        <v>148378.79999999999</v>
      </c>
      <c r="H34" s="289">
        <f>21130.8+117852+9396</f>
        <v>148378.79999999999</v>
      </c>
      <c r="I34" s="289">
        <f t="shared" si="0"/>
        <v>0</v>
      </c>
      <c r="J34" s="198">
        <f t="shared" si="1"/>
        <v>0</v>
      </c>
      <c r="L34" s="501">
        <f>21130.8+127248</f>
        <v>148378.79999999999</v>
      </c>
    </row>
    <row r="35" spans="1:13" ht="37.5" hidden="1">
      <c r="A35" s="239"/>
      <c r="B35" s="347" t="s">
        <v>1043</v>
      </c>
      <c r="C35" s="255"/>
      <c r="D35" s="202"/>
      <c r="E35" s="519"/>
      <c r="F35" s="202"/>
      <c r="G35" s="289"/>
      <c r="H35" s="289"/>
      <c r="I35" s="289">
        <f t="shared" si="0"/>
        <v>0</v>
      </c>
      <c r="J35" s="198">
        <f t="shared" si="1"/>
        <v>0</v>
      </c>
    </row>
    <row r="36" spans="1:13">
      <c r="A36" s="239"/>
      <c r="B36" s="347" t="s">
        <v>603</v>
      </c>
      <c r="C36" s="255"/>
      <c r="D36" s="202"/>
      <c r="E36" s="519"/>
      <c r="F36" s="202">
        <v>25000</v>
      </c>
      <c r="G36" s="289">
        <f>9313.11</f>
        <v>9313.11</v>
      </c>
      <c r="H36" s="289">
        <f>9313.11</f>
        <v>9313.11</v>
      </c>
      <c r="I36" s="289">
        <f t="shared" si="0"/>
        <v>15686.89</v>
      </c>
      <c r="J36" s="198">
        <f t="shared" si="1"/>
        <v>15686.89</v>
      </c>
      <c r="L36" s="501">
        <v>9313.11</v>
      </c>
    </row>
    <row r="37" spans="1:13">
      <c r="A37" s="239"/>
      <c r="B37" s="524" t="s">
        <v>498</v>
      </c>
      <c r="C37" s="255"/>
      <c r="D37" s="202"/>
      <c r="E37" s="519"/>
      <c r="F37" s="202">
        <f>15000-10000</f>
        <v>5000</v>
      </c>
      <c r="G37" s="289"/>
      <c r="H37" s="289"/>
      <c r="I37" s="289">
        <f t="shared" si="0"/>
        <v>5000</v>
      </c>
      <c r="J37" s="198">
        <f t="shared" si="1"/>
        <v>5000</v>
      </c>
    </row>
    <row r="38" spans="1:13">
      <c r="A38" s="239"/>
      <c r="B38" s="524"/>
      <c r="C38" s="255"/>
      <c r="D38" s="202"/>
      <c r="E38" s="519"/>
      <c r="F38" s="202"/>
      <c r="G38" s="289"/>
      <c r="H38" s="289"/>
      <c r="I38" s="289">
        <f t="shared" ref="I38:I40" si="4">F38-H38</f>
        <v>0</v>
      </c>
      <c r="J38" s="198">
        <f t="shared" ref="J38:J40" si="5">F38-G38</f>
        <v>0</v>
      </c>
    </row>
    <row r="39" spans="1:13">
      <c r="A39" s="239"/>
      <c r="B39" s="524"/>
      <c r="C39" s="255"/>
      <c r="D39" s="202"/>
      <c r="E39" s="519"/>
      <c r="F39" s="202"/>
      <c r="G39" s="289"/>
      <c r="H39" s="289"/>
      <c r="I39" s="289">
        <f t="shared" si="4"/>
        <v>0</v>
      </c>
      <c r="J39" s="198">
        <f t="shared" si="5"/>
        <v>0</v>
      </c>
    </row>
    <row r="40" spans="1:13">
      <c r="A40" s="239"/>
      <c r="B40" s="524"/>
      <c r="C40" s="255"/>
      <c r="D40" s="202"/>
      <c r="E40" s="519"/>
      <c r="F40" s="202"/>
      <c r="G40" s="289"/>
      <c r="H40" s="289"/>
      <c r="I40" s="289">
        <f t="shared" si="4"/>
        <v>0</v>
      </c>
      <c r="J40" s="198">
        <f t="shared" si="5"/>
        <v>0</v>
      </c>
    </row>
    <row r="41" spans="1:13">
      <c r="A41" s="239"/>
      <c r="B41" s="215"/>
      <c r="C41" s="255"/>
      <c r="D41" s="202"/>
      <c r="E41" s="519"/>
      <c r="F41" s="202"/>
      <c r="G41" s="289"/>
      <c r="H41" s="289"/>
      <c r="I41" s="289"/>
      <c r="J41" s="198">
        <f t="shared" si="1"/>
        <v>0</v>
      </c>
    </row>
    <row r="42" spans="1:13" ht="21" customHeight="1">
      <c r="A42" s="275"/>
      <c r="B42" s="265" t="s">
        <v>295</v>
      </c>
      <c r="C42" s="59" t="s">
        <v>305</v>
      </c>
      <c r="D42" s="266">
        <f>D28+D21+D17+D13</f>
        <v>0</v>
      </c>
      <c r="E42" s="508" t="s">
        <v>305</v>
      </c>
      <c r="F42" s="266">
        <f>F13+F17+F21+F28</f>
        <v>203378.8</v>
      </c>
      <c r="G42" s="525" t="s">
        <v>365</v>
      </c>
      <c r="H42" s="525">
        <f>SUM(H13:H41)</f>
        <v>157691.90999999997</v>
      </c>
      <c r="I42" s="525">
        <f>SUM(I13:I41)</f>
        <v>45686.89</v>
      </c>
      <c r="J42" s="525">
        <f>SUM(J13:J41)</f>
        <v>45686.89</v>
      </c>
      <c r="K42" s="465">
        <f>SUM(K13:K41)</f>
        <v>0</v>
      </c>
      <c r="L42" s="323">
        <f t="shared" ref="L42:M42" si="6">SUM(L13:L41)</f>
        <v>157691.90999999997</v>
      </c>
      <c r="M42" s="323">
        <f t="shared" si="6"/>
        <v>0</v>
      </c>
    </row>
    <row r="43" spans="1:13" hidden="1">
      <c r="A43" s="1507" t="s">
        <v>489</v>
      </c>
      <c r="B43" s="1507"/>
      <c r="C43" s="1507"/>
      <c r="D43" s="1507"/>
      <c r="E43" s="1507"/>
      <c r="F43" s="1507"/>
      <c r="G43" s="400" t="s">
        <v>995</v>
      </c>
    </row>
    <row r="44" spans="1:13" s="267" customFormat="1" ht="21.6" hidden="1" customHeight="1">
      <c r="A44" s="515">
        <v>1</v>
      </c>
      <c r="B44" s="271" t="s">
        <v>377</v>
      </c>
      <c r="C44" s="269" t="s">
        <v>305</v>
      </c>
      <c r="D44" s="270">
        <f>SUM(D45:D47)</f>
        <v>0</v>
      </c>
      <c r="E44" s="506" t="s">
        <v>305</v>
      </c>
      <c r="F44" s="270">
        <f>SUM(F45:F47)</f>
        <v>0</v>
      </c>
      <c r="G44" s="516"/>
      <c r="H44" s="516"/>
      <c r="I44" s="516"/>
      <c r="J44" s="198"/>
      <c r="K44" s="465"/>
      <c r="L44" s="517"/>
      <c r="M44" s="517"/>
    </row>
    <row r="45" spans="1:13" ht="15" hidden="1" customHeight="1">
      <c r="A45" s="518"/>
      <c r="B45" s="215" t="s">
        <v>378</v>
      </c>
      <c r="C45" s="255"/>
      <c r="D45" s="202"/>
      <c r="E45" s="519"/>
      <c r="F45" s="202"/>
      <c r="G45" s="289"/>
      <c r="H45" s="289"/>
      <c r="I45" s="289">
        <f t="shared" ref="I45:I47" si="7">F45-H45</f>
        <v>0</v>
      </c>
      <c r="J45" s="198">
        <f t="shared" ref="J45:J47" si="8">F45-G45</f>
        <v>0</v>
      </c>
    </row>
    <row r="46" spans="1:13" ht="15" hidden="1" customHeight="1">
      <c r="A46" s="518"/>
      <c r="B46" s="215"/>
      <c r="C46" s="255"/>
      <c r="D46" s="202"/>
      <c r="E46" s="519"/>
      <c r="F46" s="202"/>
      <c r="G46" s="289"/>
      <c r="H46" s="289"/>
      <c r="I46" s="289">
        <f t="shared" si="7"/>
        <v>0</v>
      </c>
      <c r="J46" s="198">
        <f t="shared" si="8"/>
        <v>0</v>
      </c>
    </row>
    <row r="47" spans="1:13" ht="15" hidden="1" customHeight="1">
      <c r="A47" s="518"/>
      <c r="B47" s="199"/>
      <c r="C47" s="255"/>
      <c r="D47" s="202"/>
      <c r="E47" s="519"/>
      <c r="F47" s="202"/>
      <c r="G47" s="289"/>
      <c r="H47" s="289"/>
      <c r="I47" s="289">
        <f t="shared" si="7"/>
        <v>0</v>
      </c>
      <c r="J47" s="198">
        <f t="shared" si="8"/>
        <v>0</v>
      </c>
    </row>
    <row r="48" spans="1:13" s="267" customFormat="1" ht="21.6" hidden="1" customHeight="1">
      <c r="A48" s="515">
        <v>2</v>
      </c>
      <c r="B48" s="271" t="s">
        <v>379</v>
      </c>
      <c r="C48" s="269" t="s">
        <v>305</v>
      </c>
      <c r="D48" s="270">
        <f>SUM(D49:D51)</f>
        <v>0</v>
      </c>
      <c r="E48" s="506" t="s">
        <v>305</v>
      </c>
      <c r="F48" s="270">
        <f>SUM(F49:F51)</f>
        <v>0</v>
      </c>
      <c r="G48" s="516"/>
      <c r="H48" s="516"/>
      <c r="I48" s="516"/>
      <c r="J48" s="198"/>
      <c r="K48" s="465"/>
      <c r="L48" s="517"/>
      <c r="M48" s="517"/>
    </row>
    <row r="49" spans="1:13" ht="15" hidden="1" customHeight="1">
      <c r="A49" s="518"/>
      <c r="B49" s="215" t="s">
        <v>199</v>
      </c>
      <c r="C49" s="255"/>
      <c r="D49" s="202"/>
      <c r="E49" s="519"/>
      <c r="F49" s="202"/>
      <c r="G49" s="289"/>
      <c r="H49" s="289"/>
      <c r="I49" s="289">
        <f t="shared" ref="I49:I51" si="9">F49-H49</f>
        <v>0</v>
      </c>
      <c r="J49" s="198"/>
    </row>
    <row r="50" spans="1:13" ht="15" hidden="1" customHeight="1">
      <c r="A50" s="518"/>
      <c r="B50" s="215"/>
      <c r="C50" s="255"/>
      <c r="D50" s="202"/>
      <c r="E50" s="519"/>
      <c r="F50" s="202"/>
      <c r="G50" s="289"/>
      <c r="H50" s="289"/>
      <c r="I50" s="289">
        <f t="shared" si="9"/>
        <v>0</v>
      </c>
      <c r="J50" s="198"/>
    </row>
    <row r="51" spans="1:13" ht="15" hidden="1" customHeight="1">
      <c r="A51" s="518"/>
      <c r="B51" s="215"/>
      <c r="C51" s="255"/>
      <c r="D51" s="202"/>
      <c r="E51" s="519"/>
      <c r="F51" s="202"/>
      <c r="G51" s="289"/>
      <c r="H51" s="289"/>
      <c r="I51" s="289">
        <f t="shared" si="9"/>
        <v>0</v>
      </c>
      <c r="J51" s="198"/>
    </row>
    <row r="52" spans="1:13" s="267" customFormat="1" ht="21.6" hidden="1" customHeight="1">
      <c r="A52" s="275">
        <v>3</v>
      </c>
      <c r="B52" s="265" t="s">
        <v>380</v>
      </c>
      <c r="C52" s="59" t="s">
        <v>305</v>
      </c>
      <c r="D52" s="266">
        <f>SUM(D53:D55)</f>
        <v>0</v>
      </c>
      <c r="E52" s="508" t="s">
        <v>305</v>
      </c>
      <c r="F52" s="266">
        <f>SUM(F53:F58)</f>
        <v>0</v>
      </c>
      <c r="G52" s="516"/>
      <c r="H52" s="516"/>
      <c r="I52" s="516"/>
      <c r="J52" s="198"/>
      <c r="K52" s="465"/>
      <c r="L52" s="517"/>
      <c r="M52" s="517"/>
    </row>
    <row r="53" spans="1:13" hidden="1">
      <c r="A53" s="518"/>
      <c r="B53" s="215" t="s">
        <v>199</v>
      </c>
      <c r="C53" s="255"/>
      <c r="D53" s="202"/>
      <c r="E53" s="519"/>
      <c r="F53" s="202"/>
      <c r="G53" s="289"/>
      <c r="H53" s="289"/>
      <c r="I53" s="289">
        <f t="shared" ref="I53:I58" si="10">F53-H53</f>
        <v>0</v>
      </c>
      <c r="J53" s="198">
        <f t="shared" ref="J53:J58" si="11">F53-G53</f>
        <v>0</v>
      </c>
    </row>
    <row r="54" spans="1:13" ht="37.5" hidden="1">
      <c r="A54" s="518"/>
      <c r="B54" s="272" t="s">
        <v>765</v>
      </c>
      <c r="C54" s="255"/>
      <c r="D54" s="202"/>
      <c r="E54" s="519"/>
      <c r="F54" s="202"/>
      <c r="G54" s="289"/>
      <c r="H54" s="520"/>
      <c r="I54" s="289">
        <f t="shared" si="10"/>
        <v>0</v>
      </c>
      <c r="J54" s="198">
        <f t="shared" si="11"/>
        <v>0</v>
      </c>
    </row>
    <row r="55" spans="1:13" ht="37.5" hidden="1">
      <c r="A55" s="518"/>
      <c r="B55" s="521" t="s">
        <v>768</v>
      </c>
      <c r="C55" s="255"/>
      <c r="D55" s="202"/>
      <c r="E55" s="519"/>
      <c r="F55" s="202"/>
      <c r="G55" s="289"/>
      <c r="H55" s="520"/>
      <c r="I55" s="289">
        <f t="shared" si="10"/>
        <v>0</v>
      </c>
      <c r="J55" s="198">
        <f t="shared" si="11"/>
        <v>0</v>
      </c>
    </row>
    <row r="56" spans="1:13" ht="37.5" hidden="1">
      <c r="A56" s="518"/>
      <c r="B56" s="521" t="s">
        <v>769</v>
      </c>
      <c r="C56" s="255"/>
      <c r="D56" s="202"/>
      <c r="E56" s="519"/>
      <c r="F56" s="202"/>
      <c r="G56" s="289"/>
      <c r="H56" s="520"/>
      <c r="I56" s="289">
        <f t="shared" ref="I56:I57" si="12">F56-H56</f>
        <v>0</v>
      </c>
      <c r="J56" s="198">
        <f t="shared" ref="J56:J57" si="13">F56-G56</f>
        <v>0</v>
      </c>
    </row>
    <row r="57" spans="1:13" ht="37.5" hidden="1">
      <c r="A57" s="518"/>
      <c r="B57" s="215" t="s">
        <v>766</v>
      </c>
      <c r="C57" s="255"/>
      <c r="D57" s="202"/>
      <c r="E57" s="519"/>
      <c r="F57" s="202"/>
      <c r="G57" s="289"/>
      <c r="H57" s="520"/>
      <c r="I57" s="289">
        <f t="shared" si="12"/>
        <v>0</v>
      </c>
      <c r="J57" s="198">
        <f t="shared" si="13"/>
        <v>0</v>
      </c>
    </row>
    <row r="58" spans="1:13" hidden="1">
      <c r="A58" s="518"/>
      <c r="B58" s="215"/>
      <c r="C58" s="255"/>
      <c r="D58" s="202"/>
      <c r="E58" s="519"/>
      <c r="F58" s="202"/>
      <c r="G58" s="289"/>
      <c r="H58" s="289"/>
      <c r="I58" s="289">
        <f t="shared" si="10"/>
        <v>0</v>
      </c>
      <c r="J58" s="198">
        <f t="shared" si="11"/>
        <v>0</v>
      </c>
    </row>
    <row r="59" spans="1:13" s="267" customFormat="1" ht="21.6" hidden="1" customHeight="1">
      <c r="A59" s="275">
        <v>4</v>
      </c>
      <c r="B59" s="265" t="s">
        <v>381</v>
      </c>
      <c r="C59" s="59" t="s">
        <v>305</v>
      </c>
      <c r="D59" s="266">
        <f>SUM(D60:D68)</f>
        <v>0</v>
      </c>
      <c r="E59" s="508" t="s">
        <v>305</v>
      </c>
      <c r="F59" s="266">
        <f>SUM(F61:F72)</f>
        <v>0</v>
      </c>
      <c r="G59" s="516"/>
      <c r="H59" s="516"/>
      <c r="I59" s="516"/>
      <c r="J59" s="198"/>
      <c r="K59" s="465"/>
      <c r="L59" s="517"/>
      <c r="M59" s="517"/>
    </row>
    <row r="60" spans="1:13" hidden="1">
      <c r="A60" s="522"/>
      <c r="B60" s="215" t="s">
        <v>199</v>
      </c>
      <c r="C60" s="255"/>
      <c r="D60" s="202"/>
      <c r="E60" s="519"/>
      <c r="F60" s="202"/>
      <c r="G60" s="289"/>
      <c r="H60" s="289"/>
      <c r="I60" s="289">
        <f t="shared" ref="I60:I68" si="14">F60-H60</f>
        <v>0</v>
      </c>
      <c r="J60" s="198">
        <f t="shared" ref="J60:J72" si="15">F60-G60</f>
        <v>0</v>
      </c>
    </row>
    <row r="61" spans="1:13" ht="37.5" hidden="1">
      <c r="A61" s="239"/>
      <c r="B61" s="347" t="s">
        <v>767</v>
      </c>
      <c r="C61" s="255"/>
      <c r="D61" s="202"/>
      <c r="E61" s="519"/>
      <c r="F61" s="202"/>
      <c r="G61" s="289"/>
      <c r="H61" s="289"/>
      <c r="I61" s="289">
        <f t="shared" si="14"/>
        <v>0</v>
      </c>
      <c r="J61" s="198">
        <f t="shared" si="15"/>
        <v>0</v>
      </c>
    </row>
    <row r="62" spans="1:13" ht="37.5" hidden="1">
      <c r="A62" s="239"/>
      <c r="B62" s="347" t="s">
        <v>790</v>
      </c>
      <c r="C62" s="255"/>
      <c r="D62" s="202"/>
      <c r="E62" s="519"/>
      <c r="F62" s="202"/>
      <c r="G62" s="289"/>
      <c r="H62" s="289"/>
      <c r="I62" s="289">
        <f t="shared" si="14"/>
        <v>0</v>
      </c>
      <c r="J62" s="198">
        <f t="shared" si="15"/>
        <v>0</v>
      </c>
    </row>
    <row r="63" spans="1:13" ht="37.5" hidden="1">
      <c r="A63" s="239"/>
      <c r="B63" s="523" t="s">
        <v>770</v>
      </c>
      <c r="C63" s="255"/>
      <c r="D63" s="202"/>
      <c r="E63" s="519"/>
      <c r="F63" s="202"/>
      <c r="G63" s="289"/>
      <c r="H63" s="289"/>
      <c r="I63" s="289">
        <f t="shared" si="14"/>
        <v>0</v>
      </c>
      <c r="J63" s="198">
        <f t="shared" si="15"/>
        <v>0</v>
      </c>
    </row>
    <row r="64" spans="1:13" hidden="1">
      <c r="A64" s="239"/>
      <c r="B64" s="347" t="s">
        <v>579</v>
      </c>
      <c r="C64" s="255"/>
      <c r="D64" s="202"/>
      <c r="E64" s="519"/>
      <c r="F64" s="202"/>
      <c r="G64" s="289"/>
      <c r="H64" s="289"/>
      <c r="I64" s="289">
        <f t="shared" si="14"/>
        <v>0</v>
      </c>
      <c r="J64" s="198">
        <f t="shared" si="15"/>
        <v>0</v>
      </c>
    </row>
    <row r="65" spans="1:13" hidden="1">
      <c r="A65" s="239"/>
      <c r="B65" s="347" t="s">
        <v>580</v>
      </c>
      <c r="C65" s="255"/>
      <c r="D65" s="202"/>
      <c r="E65" s="519"/>
      <c r="F65" s="202"/>
      <c r="G65" s="289"/>
      <c r="H65" s="289"/>
      <c r="I65" s="289">
        <f t="shared" si="14"/>
        <v>0</v>
      </c>
      <c r="J65" s="198">
        <f t="shared" si="15"/>
        <v>0</v>
      </c>
    </row>
    <row r="66" spans="1:13" ht="37.5" hidden="1">
      <c r="A66" s="239"/>
      <c r="B66" s="347" t="s">
        <v>1043</v>
      </c>
      <c r="C66" s="255"/>
      <c r="D66" s="202"/>
      <c r="E66" s="519"/>
      <c r="F66" s="202"/>
      <c r="G66" s="289"/>
      <c r="H66" s="289"/>
      <c r="I66" s="289">
        <f t="shared" si="14"/>
        <v>0</v>
      </c>
      <c r="J66" s="198">
        <f t="shared" si="15"/>
        <v>0</v>
      </c>
    </row>
    <row r="67" spans="1:13" hidden="1">
      <c r="A67" s="239"/>
      <c r="B67" s="347" t="s">
        <v>603</v>
      </c>
      <c r="C67" s="255"/>
      <c r="D67" s="202"/>
      <c r="E67" s="519"/>
      <c r="F67" s="202"/>
      <c r="G67" s="289"/>
      <c r="H67" s="289"/>
      <c r="I67" s="289">
        <f t="shared" si="14"/>
        <v>0</v>
      </c>
      <c r="J67" s="198">
        <f t="shared" si="15"/>
        <v>0</v>
      </c>
    </row>
    <row r="68" spans="1:13" hidden="1">
      <c r="A68" s="239"/>
      <c r="B68" s="524" t="s">
        <v>498</v>
      </c>
      <c r="C68" s="255"/>
      <c r="D68" s="202"/>
      <c r="E68" s="519"/>
      <c r="F68" s="202"/>
      <c r="G68" s="289"/>
      <c r="H68" s="289"/>
      <c r="I68" s="289">
        <f t="shared" si="14"/>
        <v>0</v>
      </c>
      <c r="J68" s="198">
        <f t="shared" si="15"/>
        <v>0</v>
      </c>
    </row>
    <row r="69" spans="1:13" hidden="1">
      <c r="A69" s="239"/>
      <c r="B69" s="524"/>
      <c r="C69" s="255"/>
      <c r="D69" s="202"/>
      <c r="E69" s="519"/>
      <c r="F69" s="202"/>
      <c r="G69" s="289"/>
      <c r="H69" s="289"/>
      <c r="I69" s="289">
        <f t="shared" ref="I69:I72" si="16">F69-H69</f>
        <v>0</v>
      </c>
      <c r="J69" s="198">
        <f t="shared" ref="J69:J71" si="17">F69-G69</f>
        <v>0</v>
      </c>
    </row>
    <row r="70" spans="1:13" hidden="1">
      <c r="A70" s="239"/>
      <c r="B70" s="524"/>
      <c r="C70" s="255"/>
      <c r="D70" s="202"/>
      <c r="E70" s="519"/>
      <c r="F70" s="202"/>
      <c r="G70" s="289"/>
      <c r="H70" s="289"/>
      <c r="I70" s="289">
        <f t="shared" si="16"/>
        <v>0</v>
      </c>
      <c r="J70" s="198">
        <f t="shared" si="17"/>
        <v>0</v>
      </c>
    </row>
    <row r="71" spans="1:13" hidden="1">
      <c r="A71" s="239"/>
      <c r="B71" s="524"/>
      <c r="C71" s="255"/>
      <c r="D71" s="202"/>
      <c r="E71" s="519"/>
      <c r="F71" s="202"/>
      <c r="G71" s="289"/>
      <c r="H71" s="289"/>
      <c r="I71" s="289">
        <f t="shared" si="16"/>
        <v>0</v>
      </c>
      <c r="J71" s="198">
        <f t="shared" si="17"/>
        <v>0</v>
      </c>
    </row>
    <row r="72" spans="1:13" hidden="1">
      <c r="A72" s="239"/>
      <c r="B72" s="215"/>
      <c r="C72" s="255"/>
      <c r="D72" s="202"/>
      <c r="E72" s="519"/>
      <c r="F72" s="202"/>
      <c r="G72" s="289"/>
      <c r="H72" s="289"/>
      <c r="I72" s="289">
        <f t="shared" si="16"/>
        <v>0</v>
      </c>
      <c r="J72" s="198">
        <f t="shared" si="15"/>
        <v>0</v>
      </c>
    </row>
    <row r="73" spans="1:13" ht="21" hidden="1" customHeight="1">
      <c r="A73" s="275"/>
      <c r="B73" s="265" t="s">
        <v>295</v>
      </c>
      <c r="C73" s="59" t="s">
        <v>305</v>
      </c>
      <c r="D73" s="266">
        <f>D59+D52+D48+D44</f>
        <v>0</v>
      </c>
      <c r="E73" s="508" t="s">
        <v>305</v>
      </c>
      <c r="F73" s="266">
        <f>F44+F48+F52+F59</f>
        <v>0</v>
      </c>
      <c r="G73" s="525" t="s">
        <v>365</v>
      </c>
      <c r="H73" s="525">
        <f t="shared" ref="H73:M74" si="18">SUM(H44:H72)</f>
        <v>0</v>
      </c>
      <c r="I73" s="525">
        <f t="shared" si="18"/>
        <v>0</v>
      </c>
      <c r="J73" s="525">
        <f t="shared" si="18"/>
        <v>0</v>
      </c>
      <c r="K73" s="465">
        <f t="shared" si="18"/>
        <v>0</v>
      </c>
      <c r="L73" s="323">
        <f t="shared" si="18"/>
        <v>0</v>
      </c>
      <c r="M73" s="323">
        <f t="shared" si="18"/>
        <v>0</v>
      </c>
    </row>
    <row r="74" spans="1:13" hidden="1">
      <c r="G74" s="181" t="s">
        <v>386</v>
      </c>
      <c r="H74" s="526">
        <f t="shared" si="18"/>
        <v>0</v>
      </c>
      <c r="I74" s="526">
        <f t="shared" si="18"/>
        <v>0</v>
      </c>
      <c r="J74" s="526">
        <f t="shared" si="18"/>
        <v>0</v>
      </c>
      <c r="K74" s="465">
        <f t="shared" si="18"/>
        <v>0</v>
      </c>
      <c r="L74" s="323">
        <f t="shared" si="18"/>
        <v>0</v>
      </c>
      <c r="M74" s="323">
        <f t="shared" si="18"/>
        <v>0</v>
      </c>
    </row>
    <row r="78" spans="1:13" s="465" customFormat="1">
      <c r="A78" s="1227" t="s">
        <v>1287</v>
      </c>
      <c r="B78" s="35"/>
      <c r="C78" s="35"/>
      <c r="D78" s="115"/>
      <c r="E78" s="35"/>
      <c r="F78" s="1226" t="s">
        <v>1288</v>
      </c>
      <c r="G78" s="35"/>
      <c r="H78" s="35"/>
      <c r="I78" s="98"/>
      <c r="J78" s="178"/>
      <c r="L78" s="483"/>
      <c r="M78" s="483"/>
    </row>
    <row r="79" spans="1:13" s="465" customFormat="1">
      <c r="A79" s="66"/>
      <c r="B79" s="66"/>
      <c r="C79" s="66"/>
      <c r="D79" s="67" t="s">
        <v>131</v>
      </c>
      <c r="E79" s="66"/>
      <c r="F79" s="67" t="s">
        <v>132</v>
      </c>
      <c r="G79" s="66"/>
      <c r="H79" s="66"/>
      <c r="I79" s="68"/>
      <c r="J79" s="178"/>
      <c r="L79" s="483"/>
      <c r="M79" s="483"/>
    </row>
    <row r="80" spans="1:13" s="465" customFormat="1">
      <c r="A80" s="63"/>
      <c r="B80" s="63"/>
      <c r="C80" s="63"/>
      <c r="D80" s="63"/>
      <c r="E80" s="63"/>
      <c r="F80" s="63"/>
      <c r="G80" s="63"/>
      <c r="H80" s="63"/>
      <c r="I80" s="69"/>
      <c r="J80" s="178"/>
      <c r="L80" s="483"/>
      <c r="M80" s="483"/>
    </row>
    <row r="81" spans="1:13" s="465" customFormat="1">
      <c r="A81" s="34" t="s">
        <v>133</v>
      </c>
      <c r="B81" s="35"/>
      <c r="C81" s="35"/>
      <c r="D81" s="115"/>
      <c r="E81" s="35"/>
      <c r="F81" s="1028" t="s">
        <v>1227</v>
      </c>
      <c r="G81" s="35"/>
      <c r="H81" s="35"/>
      <c r="I81" s="98"/>
      <c r="J81" s="178"/>
      <c r="L81" s="483"/>
      <c r="M81" s="483"/>
    </row>
    <row r="82" spans="1:13" s="465" customFormat="1">
      <c r="A82" s="66"/>
      <c r="B82" s="66"/>
      <c r="C82" s="66"/>
      <c r="D82" s="67" t="s">
        <v>131</v>
      </c>
      <c r="E82" s="66"/>
      <c r="F82" s="67" t="s">
        <v>132</v>
      </c>
      <c r="G82" s="66"/>
      <c r="H82" s="66"/>
      <c r="I82" s="68"/>
      <c r="J82" s="178"/>
      <c r="L82" s="483"/>
      <c r="M82" s="483"/>
    </row>
    <row r="83" spans="1:13" s="465" customFormat="1">
      <c r="A83" s="1"/>
      <c r="B83" s="1"/>
      <c r="C83" s="1"/>
      <c r="D83" s="1"/>
      <c r="E83" s="1"/>
      <c r="F83" s="1"/>
      <c r="G83" s="527"/>
      <c r="H83" s="527"/>
      <c r="I83" s="527"/>
      <c r="J83" s="513"/>
      <c r="L83" s="483"/>
      <c r="M83" s="483"/>
    </row>
    <row r="84" spans="1:13" s="465" customFormat="1">
      <c r="A84" s="178"/>
      <c r="B84" s="227" t="s">
        <v>1082</v>
      </c>
      <c r="C84" s="178"/>
      <c r="D84" s="178"/>
      <c r="E84" s="178"/>
      <c r="F84" s="178"/>
      <c r="G84" s="179"/>
      <c r="H84" s="179"/>
      <c r="I84" s="179"/>
      <c r="J84" s="513"/>
      <c r="L84" s="483"/>
      <c r="M84" s="483"/>
    </row>
    <row r="85" spans="1:13" s="465" customFormat="1">
      <c r="A85" s="178"/>
      <c r="B85" s="227" t="s">
        <v>1080</v>
      </c>
      <c r="C85" s="178"/>
      <c r="D85" s="178"/>
      <c r="E85" s="178"/>
      <c r="F85" s="178"/>
      <c r="G85" s="179"/>
      <c r="H85" s="179"/>
      <c r="I85" s="179"/>
      <c r="J85" s="513"/>
      <c r="L85" s="483"/>
      <c r="M85" s="483"/>
    </row>
    <row r="211" spans="1:11" s="483" customFormat="1">
      <c r="A211" s="178"/>
      <c r="B211" s="178"/>
      <c r="C211" s="178"/>
      <c r="D211" s="178"/>
      <c r="E211" s="178"/>
      <c r="F211" s="178"/>
      <c r="G211" s="179"/>
      <c r="H211" s="179"/>
      <c r="I211" s="179"/>
      <c r="J211" s="513"/>
      <c r="K211" s="492"/>
    </row>
    <row r="212" spans="1:11" s="483" customFormat="1">
      <c r="A212" s="178"/>
      <c r="B212" s="178"/>
      <c r="C212" s="178"/>
      <c r="D212" s="178"/>
      <c r="E212" s="178"/>
      <c r="F212" s="178"/>
      <c r="G212" s="179"/>
      <c r="H212" s="179"/>
      <c r="I212" s="179"/>
      <c r="J212" s="513"/>
      <c r="K212" s="493"/>
    </row>
    <row r="213" spans="1:11" s="483" customFormat="1">
      <c r="A213" s="178"/>
      <c r="B213" s="178"/>
      <c r="C213" s="178"/>
      <c r="D213" s="178"/>
      <c r="E213" s="178"/>
      <c r="F213" s="178"/>
      <c r="G213" s="179"/>
      <c r="H213" s="179"/>
      <c r="I213" s="179"/>
      <c r="J213" s="513"/>
      <c r="K213" s="492"/>
    </row>
    <row r="214" spans="1:11" s="483" customFormat="1">
      <c r="A214" s="178"/>
      <c r="B214" s="178"/>
      <c r="C214" s="178"/>
      <c r="D214" s="178"/>
      <c r="E214" s="178"/>
      <c r="F214" s="178"/>
      <c r="G214" s="179"/>
      <c r="H214" s="179"/>
      <c r="I214" s="179"/>
      <c r="J214" s="513"/>
      <c r="K214" s="492"/>
    </row>
    <row r="215" spans="1:11" s="483" customFormat="1">
      <c r="A215" s="178"/>
      <c r="B215" s="178"/>
      <c r="C215" s="178"/>
      <c r="D215" s="178"/>
      <c r="E215" s="178"/>
      <c r="F215" s="178"/>
      <c r="G215" s="179"/>
      <c r="H215" s="179"/>
      <c r="I215" s="179"/>
      <c r="J215" s="513"/>
      <c r="K215" s="493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5" tint="-0.499984740745262"/>
    <pageSetUpPr fitToPage="1"/>
  </sheetPr>
  <dimension ref="A2:D17"/>
  <sheetViews>
    <sheetView view="pageBreakPreview" zoomScaleSheetLayoutView="100" workbookViewId="0"/>
  </sheetViews>
  <sheetFormatPr defaultColWidth="9.140625" defaultRowHeight="15"/>
  <cols>
    <col min="1" max="1" width="91" customWidth="1"/>
    <col min="2" max="4" width="26.42578125" customWidth="1"/>
    <col min="5" max="6" width="20.140625" customWidth="1"/>
  </cols>
  <sheetData>
    <row r="2" spans="1:4">
      <c r="D2" t="s">
        <v>423</v>
      </c>
    </row>
    <row r="4" spans="1:4">
      <c r="A4" t="s">
        <v>424</v>
      </c>
    </row>
    <row r="5" spans="1:4">
      <c r="B5" s="1422"/>
      <c r="C5" s="1422"/>
      <c r="D5" s="1422"/>
    </row>
    <row r="6" spans="1:4">
      <c r="A6" s="1422" t="s">
        <v>0</v>
      </c>
      <c r="B6" s="1422" t="s">
        <v>269</v>
      </c>
      <c r="C6" s="1422"/>
      <c r="D6" s="1422"/>
    </row>
    <row r="7" spans="1:4">
      <c r="A7" s="1422"/>
      <c r="B7" t="s">
        <v>972</v>
      </c>
      <c r="C7" t="s">
        <v>973</v>
      </c>
      <c r="D7" t="s">
        <v>974</v>
      </c>
    </row>
    <row r="8" spans="1:4">
      <c r="A8">
        <v>1</v>
      </c>
      <c r="B8">
        <v>2</v>
      </c>
      <c r="C8">
        <v>3</v>
      </c>
      <c r="D8">
        <v>4</v>
      </c>
    </row>
    <row r="9" spans="1:4">
      <c r="A9" t="s">
        <v>270</v>
      </c>
    </row>
    <row r="10" spans="1:4">
      <c r="A10" t="s">
        <v>247</v>
      </c>
      <c r="B10">
        <f>B9</f>
        <v>0</v>
      </c>
      <c r="C10">
        <f>C9</f>
        <v>0</v>
      </c>
      <c r="D10">
        <f>D9</f>
        <v>0</v>
      </c>
    </row>
    <row r="13" spans="1:4" ht="18" customHeight="1">
      <c r="A13" t="s">
        <v>668</v>
      </c>
      <c r="D13" t="s">
        <v>1135</v>
      </c>
    </row>
    <row r="14" spans="1:4" ht="18" customHeight="1">
      <c r="A14" t="s">
        <v>260</v>
      </c>
      <c r="B14" t="s">
        <v>131</v>
      </c>
      <c r="D14" t="s">
        <v>132</v>
      </c>
    </row>
    <row r="15" spans="1:4" ht="18" customHeight="1"/>
    <row r="16" spans="1:4" ht="18" customHeight="1">
      <c r="A16" t="s">
        <v>670</v>
      </c>
      <c r="D16" t="s">
        <v>1136</v>
      </c>
    </row>
    <row r="17" spans="2:4" ht="18" customHeight="1">
      <c r="B17" t="s">
        <v>131</v>
      </c>
      <c r="D17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Лист110">
    <tabColor theme="9" tint="0.39997558519241921"/>
    <pageSetUpPr fitToPage="1"/>
  </sheetPr>
  <dimension ref="A1:G48"/>
  <sheetViews>
    <sheetView view="pageBreakPreview" topLeftCell="A3" zoomScale="80" zoomScaleSheetLayoutView="8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3" width="27.85546875" style="178" customWidth="1"/>
    <col min="4" max="4" width="31.42578125" style="178" customWidth="1"/>
    <col min="5" max="5" width="28.140625" style="178" customWidth="1"/>
    <col min="6" max="6" width="31.140625" style="178" customWidth="1"/>
    <col min="7" max="252" width="9.140625" style="178"/>
    <col min="253" max="253" width="8.140625" style="178" customWidth="1"/>
    <col min="254" max="254" width="85.140625" style="178" customWidth="1"/>
    <col min="255" max="255" width="27.85546875" style="178" customWidth="1"/>
    <col min="256" max="256" width="31.42578125" style="178" customWidth="1"/>
    <col min="257" max="257" width="28.140625" style="178" customWidth="1"/>
    <col min="258" max="258" width="31.140625" style="178" customWidth="1"/>
    <col min="259" max="261" width="16.7109375" style="178" customWidth="1"/>
    <col min="262" max="262" width="17.5703125" style="178" customWidth="1"/>
    <col min="263" max="508" width="9.140625" style="178"/>
    <col min="509" max="509" width="8.140625" style="178" customWidth="1"/>
    <col min="510" max="510" width="85.140625" style="178" customWidth="1"/>
    <col min="511" max="511" width="27.85546875" style="178" customWidth="1"/>
    <col min="512" max="512" width="31.42578125" style="178" customWidth="1"/>
    <col min="513" max="513" width="28.140625" style="178" customWidth="1"/>
    <col min="514" max="514" width="31.140625" style="178" customWidth="1"/>
    <col min="515" max="517" width="16.7109375" style="178" customWidth="1"/>
    <col min="518" max="518" width="17.5703125" style="178" customWidth="1"/>
    <col min="519" max="764" width="9.140625" style="178"/>
    <col min="765" max="765" width="8.140625" style="178" customWidth="1"/>
    <col min="766" max="766" width="85.140625" style="178" customWidth="1"/>
    <col min="767" max="767" width="27.85546875" style="178" customWidth="1"/>
    <col min="768" max="768" width="31.42578125" style="178" customWidth="1"/>
    <col min="769" max="769" width="28.140625" style="178" customWidth="1"/>
    <col min="770" max="770" width="31.140625" style="178" customWidth="1"/>
    <col min="771" max="773" width="16.7109375" style="178" customWidth="1"/>
    <col min="774" max="774" width="17.5703125" style="178" customWidth="1"/>
    <col min="775" max="1020" width="9.140625" style="178"/>
    <col min="1021" max="1021" width="8.140625" style="178" customWidth="1"/>
    <col min="1022" max="1022" width="85.140625" style="178" customWidth="1"/>
    <col min="1023" max="1023" width="27.85546875" style="178" customWidth="1"/>
    <col min="1024" max="1024" width="31.42578125" style="178" customWidth="1"/>
    <col min="1025" max="1025" width="28.140625" style="178" customWidth="1"/>
    <col min="1026" max="1026" width="31.140625" style="178" customWidth="1"/>
    <col min="1027" max="1029" width="16.7109375" style="178" customWidth="1"/>
    <col min="1030" max="1030" width="17.5703125" style="178" customWidth="1"/>
    <col min="1031" max="1276" width="9.140625" style="178"/>
    <col min="1277" max="1277" width="8.140625" style="178" customWidth="1"/>
    <col min="1278" max="1278" width="85.140625" style="178" customWidth="1"/>
    <col min="1279" max="1279" width="27.85546875" style="178" customWidth="1"/>
    <col min="1280" max="1280" width="31.42578125" style="178" customWidth="1"/>
    <col min="1281" max="1281" width="28.140625" style="178" customWidth="1"/>
    <col min="1282" max="1282" width="31.140625" style="178" customWidth="1"/>
    <col min="1283" max="1285" width="16.7109375" style="178" customWidth="1"/>
    <col min="1286" max="1286" width="17.5703125" style="178" customWidth="1"/>
    <col min="1287" max="1532" width="9.140625" style="178"/>
    <col min="1533" max="1533" width="8.140625" style="178" customWidth="1"/>
    <col min="1534" max="1534" width="85.140625" style="178" customWidth="1"/>
    <col min="1535" max="1535" width="27.85546875" style="178" customWidth="1"/>
    <col min="1536" max="1536" width="31.42578125" style="178" customWidth="1"/>
    <col min="1537" max="1537" width="28.140625" style="178" customWidth="1"/>
    <col min="1538" max="1538" width="31.140625" style="178" customWidth="1"/>
    <col min="1539" max="1541" width="16.7109375" style="178" customWidth="1"/>
    <col min="1542" max="1542" width="17.5703125" style="178" customWidth="1"/>
    <col min="1543" max="1788" width="9.140625" style="178"/>
    <col min="1789" max="1789" width="8.140625" style="178" customWidth="1"/>
    <col min="1790" max="1790" width="85.140625" style="178" customWidth="1"/>
    <col min="1791" max="1791" width="27.85546875" style="178" customWidth="1"/>
    <col min="1792" max="1792" width="31.42578125" style="178" customWidth="1"/>
    <col min="1793" max="1793" width="28.140625" style="178" customWidth="1"/>
    <col min="1794" max="1794" width="31.140625" style="178" customWidth="1"/>
    <col min="1795" max="1797" width="16.7109375" style="178" customWidth="1"/>
    <col min="1798" max="1798" width="17.5703125" style="178" customWidth="1"/>
    <col min="1799" max="2044" width="9.140625" style="178"/>
    <col min="2045" max="2045" width="8.140625" style="178" customWidth="1"/>
    <col min="2046" max="2046" width="85.140625" style="178" customWidth="1"/>
    <col min="2047" max="2047" width="27.85546875" style="178" customWidth="1"/>
    <col min="2048" max="2048" width="31.42578125" style="178" customWidth="1"/>
    <col min="2049" max="2049" width="28.140625" style="178" customWidth="1"/>
    <col min="2050" max="2050" width="31.140625" style="178" customWidth="1"/>
    <col min="2051" max="2053" width="16.7109375" style="178" customWidth="1"/>
    <col min="2054" max="2054" width="17.5703125" style="178" customWidth="1"/>
    <col min="2055" max="2300" width="9.140625" style="178"/>
    <col min="2301" max="2301" width="8.140625" style="178" customWidth="1"/>
    <col min="2302" max="2302" width="85.140625" style="178" customWidth="1"/>
    <col min="2303" max="2303" width="27.85546875" style="178" customWidth="1"/>
    <col min="2304" max="2304" width="31.42578125" style="178" customWidth="1"/>
    <col min="2305" max="2305" width="28.140625" style="178" customWidth="1"/>
    <col min="2306" max="2306" width="31.140625" style="178" customWidth="1"/>
    <col min="2307" max="2309" width="16.7109375" style="178" customWidth="1"/>
    <col min="2310" max="2310" width="17.5703125" style="178" customWidth="1"/>
    <col min="2311" max="2556" width="9.140625" style="178"/>
    <col min="2557" max="2557" width="8.140625" style="178" customWidth="1"/>
    <col min="2558" max="2558" width="85.140625" style="178" customWidth="1"/>
    <col min="2559" max="2559" width="27.85546875" style="178" customWidth="1"/>
    <col min="2560" max="2560" width="31.42578125" style="178" customWidth="1"/>
    <col min="2561" max="2561" width="28.140625" style="178" customWidth="1"/>
    <col min="2562" max="2562" width="31.140625" style="178" customWidth="1"/>
    <col min="2563" max="2565" width="16.7109375" style="178" customWidth="1"/>
    <col min="2566" max="2566" width="17.5703125" style="178" customWidth="1"/>
    <col min="2567" max="2812" width="9.140625" style="178"/>
    <col min="2813" max="2813" width="8.140625" style="178" customWidth="1"/>
    <col min="2814" max="2814" width="85.140625" style="178" customWidth="1"/>
    <col min="2815" max="2815" width="27.85546875" style="178" customWidth="1"/>
    <col min="2816" max="2816" width="31.42578125" style="178" customWidth="1"/>
    <col min="2817" max="2817" width="28.140625" style="178" customWidth="1"/>
    <col min="2818" max="2818" width="31.140625" style="178" customWidth="1"/>
    <col min="2819" max="2821" width="16.7109375" style="178" customWidth="1"/>
    <col min="2822" max="2822" width="17.5703125" style="178" customWidth="1"/>
    <col min="2823" max="3068" width="9.140625" style="178"/>
    <col min="3069" max="3069" width="8.140625" style="178" customWidth="1"/>
    <col min="3070" max="3070" width="85.140625" style="178" customWidth="1"/>
    <col min="3071" max="3071" width="27.85546875" style="178" customWidth="1"/>
    <col min="3072" max="3072" width="31.42578125" style="178" customWidth="1"/>
    <col min="3073" max="3073" width="28.140625" style="178" customWidth="1"/>
    <col min="3074" max="3074" width="31.140625" style="178" customWidth="1"/>
    <col min="3075" max="3077" width="16.7109375" style="178" customWidth="1"/>
    <col min="3078" max="3078" width="17.5703125" style="178" customWidth="1"/>
    <col min="3079" max="3324" width="9.140625" style="178"/>
    <col min="3325" max="3325" width="8.140625" style="178" customWidth="1"/>
    <col min="3326" max="3326" width="85.140625" style="178" customWidth="1"/>
    <col min="3327" max="3327" width="27.85546875" style="178" customWidth="1"/>
    <col min="3328" max="3328" width="31.42578125" style="178" customWidth="1"/>
    <col min="3329" max="3329" width="28.140625" style="178" customWidth="1"/>
    <col min="3330" max="3330" width="31.140625" style="178" customWidth="1"/>
    <col min="3331" max="3333" width="16.7109375" style="178" customWidth="1"/>
    <col min="3334" max="3334" width="17.5703125" style="178" customWidth="1"/>
    <col min="3335" max="3580" width="9.140625" style="178"/>
    <col min="3581" max="3581" width="8.140625" style="178" customWidth="1"/>
    <col min="3582" max="3582" width="85.140625" style="178" customWidth="1"/>
    <col min="3583" max="3583" width="27.85546875" style="178" customWidth="1"/>
    <col min="3584" max="3584" width="31.42578125" style="178" customWidth="1"/>
    <col min="3585" max="3585" width="28.140625" style="178" customWidth="1"/>
    <col min="3586" max="3586" width="31.140625" style="178" customWidth="1"/>
    <col min="3587" max="3589" width="16.7109375" style="178" customWidth="1"/>
    <col min="3590" max="3590" width="17.5703125" style="178" customWidth="1"/>
    <col min="3591" max="3836" width="9.140625" style="178"/>
    <col min="3837" max="3837" width="8.140625" style="178" customWidth="1"/>
    <col min="3838" max="3838" width="85.140625" style="178" customWidth="1"/>
    <col min="3839" max="3839" width="27.85546875" style="178" customWidth="1"/>
    <col min="3840" max="3840" width="31.42578125" style="178" customWidth="1"/>
    <col min="3841" max="3841" width="28.140625" style="178" customWidth="1"/>
    <col min="3842" max="3842" width="31.140625" style="178" customWidth="1"/>
    <col min="3843" max="3845" width="16.7109375" style="178" customWidth="1"/>
    <col min="3846" max="3846" width="17.5703125" style="178" customWidth="1"/>
    <col min="3847" max="4092" width="9.140625" style="178"/>
    <col min="4093" max="4093" width="8.140625" style="178" customWidth="1"/>
    <col min="4094" max="4094" width="85.140625" style="178" customWidth="1"/>
    <col min="4095" max="4095" width="27.85546875" style="178" customWidth="1"/>
    <col min="4096" max="4096" width="31.42578125" style="178" customWidth="1"/>
    <col min="4097" max="4097" width="28.140625" style="178" customWidth="1"/>
    <col min="4098" max="4098" width="31.140625" style="178" customWidth="1"/>
    <col min="4099" max="4101" width="16.7109375" style="178" customWidth="1"/>
    <col min="4102" max="4102" width="17.5703125" style="178" customWidth="1"/>
    <col min="4103" max="4348" width="9.140625" style="178"/>
    <col min="4349" max="4349" width="8.140625" style="178" customWidth="1"/>
    <col min="4350" max="4350" width="85.140625" style="178" customWidth="1"/>
    <col min="4351" max="4351" width="27.85546875" style="178" customWidth="1"/>
    <col min="4352" max="4352" width="31.42578125" style="178" customWidth="1"/>
    <col min="4353" max="4353" width="28.140625" style="178" customWidth="1"/>
    <col min="4354" max="4354" width="31.140625" style="178" customWidth="1"/>
    <col min="4355" max="4357" width="16.7109375" style="178" customWidth="1"/>
    <col min="4358" max="4358" width="17.5703125" style="178" customWidth="1"/>
    <col min="4359" max="4604" width="9.140625" style="178"/>
    <col min="4605" max="4605" width="8.140625" style="178" customWidth="1"/>
    <col min="4606" max="4606" width="85.140625" style="178" customWidth="1"/>
    <col min="4607" max="4607" width="27.85546875" style="178" customWidth="1"/>
    <col min="4608" max="4608" width="31.42578125" style="178" customWidth="1"/>
    <col min="4609" max="4609" width="28.140625" style="178" customWidth="1"/>
    <col min="4610" max="4610" width="31.140625" style="178" customWidth="1"/>
    <col min="4611" max="4613" width="16.7109375" style="178" customWidth="1"/>
    <col min="4614" max="4614" width="17.5703125" style="178" customWidth="1"/>
    <col min="4615" max="4860" width="9.140625" style="178"/>
    <col min="4861" max="4861" width="8.140625" style="178" customWidth="1"/>
    <col min="4862" max="4862" width="85.140625" style="178" customWidth="1"/>
    <col min="4863" max="4863" width="27.85546875" style="178" customWidth="1"/>
    <col min="4864" max="4864" width="31.42578125" style="178" customWidth="1"/>
    <col min="4865" max="4865" width="28.140625" style="178" customWidth="1"/>
    <col min="4866" max="4866" width="31.140625" style="178" customWidth="1"/>
    <col min="4867" max="4869" width="16.7109375" style="178" customWidth="1"/>
    <col min="4870" max="4870" width="17.5703125" style="178" customWidth="1"/>
    <col min="4871" max="5116" width="9.140625" style="178"/>
    <col min="5117" max="5117" width="8.140625" style="178" customWidth="1"/>
    <col min="5118" max="5118" width="85.140625" style="178" customWidth="1"/>
    <col min="5119" max="5119" width="27.85546875" style="178" customWidth="1"/>
    <col min="5120" max="5120" width="31.42578125" style="178" customWidth="1"/>
    <col min="5121" max="5121" width="28.140625" style="178" customWidth="1"/>
    <col min="5122" max="5122" width="31.140625" style="178" customWidth="1"/>
    <col min="5123" max="5125" width="16.7109375" style="178" customWidth="1"/>
    <col min="5126" max="5126" width="17.5703125" style="178" customWidth="1"/>
    <col min="5127" max="5372" width="9.140625" style="178"/>
    <col min="5373" max="5373" width="8.140625" style="178" customWidth="1"/>
    <col min="5374" max="5374" width="85.140625" style="178" customWidth="1"/>
    <col min="5375" max="5375" width="27.85546875" style="178" customWidth="1"/>
    <col min="5376" max="5376" width="31.42578125" style="178" customWidth="1"/>
    <col min="5377" max="5377" width="28.140625" style="178" customWidth="1"/>
    <col min="5378" max="5378" width="31.140625" style="178" customWidth="1"/>
    <col min="5379" max="5381" width="16.7109375" style="178" customWidth="1"/>
    <col min="5382" max="5382" width="17.5703125" style="178" customWidth="1"/>
    <col min="5383" max="5628" width="9.140625" style="178"/>
    <col min="5629" max="5629" width="8.140625" style="178" customWidth="1"/>
    <col min="5630" max="5630" width="85.140625" style="178" customWidth="1"/>
    <col min="5631" max="5631" width="27.85546875" style="178" customWidth="1"/>
    <col min="5632" max="5632" width="31.42578125" style="178" customWidth="1"/>
    <col min="5633" max="5633" width="28.140625" style="178" customWidth="1"/>
    <col min="5634" max="5634" width="31.140625" style="178" customWidth="1"/>
    <col min="5635" max="5637" width="16.7109375" style="178" customWidth="1"/>
    <col min="5638" max="5638" width="17.5703125" style="178" customWidth="1"/>
    <col min="5639" max="5884" width="9.140625" style="178"/>
    <col min="5885" max="5885" width="8.140625" style="178" customWidth="1"/>
    <col min="5886" max="5886" width="85.140625" style="178" customWidth="1"/>
    <col min="5887" max="5887" width="27.85546875" style="178" customWidth="1"/>
    <col min="5888" max="5888" width="31.42578125" style="178" customWidth="1"/>
    <col min="5889" max="5889" width="28.140625" style="178" customWidth="1"/>
    <col min="5890" max="5890" width="31.140625" style="178" customWidth="1"/>
    <col min="5891" max="5893" width="16.7109375" style="178" customWidth="1"/>
    <col min="5894" max="5894" width="17.5703125" style="178" customWidth="1"/>
    <col min="5895" max="6140" width="9.140625" style="178"/>
    <col min="6141" max="6141" width="8.140625" style="178" customWidth="1"/>
    <col min="6142" max="6142" width="85.140625" style="178" customWidth="1"/>
    <col min="6143" max="6143" width="27.85546875" style="178" customWidth="1"/>
    <col min="6144" max="6144" width="31.42578125" style="178" customWidth="1"/>
    <col min="6145" max="6145" width="28.140625" style="178" customWidth="1"/>
    <col min="6146" max="6146" width="31.140625" style="178" customWidth="1"/>
    <col min="6147" max="6149" width="16.7109375" style="178" customWidth="1"/>
    <col min="6150" max="6150" width="17.5703125" style="178" customWidth="1"/>
    <col min="6151" max="6396" width="9.140625" style="178"/>
    <col min="6397" max="6397" width="8.140625" style="178" customWidth="1"/>
    <col min="6398" max="6398" width="85.140625" style="178" customWidth="1"/>
    <col min="6399" max="6399" width="27.85546875" style="178" customWidth="1"/>
    <col min="6400" max="6400" width="31.42578125" style="178" customWidth="1"/>
    <col min="6401" max="6401" width="28.140625" style="178" customWidth="1"/>
    <col min="6402" max="6402" width="31.140625" style="178" customWidth="1"/>
    <col min="6403" max="6405" width="16.7109375" style="178" customWidth="1"/>
    <col min="6406" max="6406" width="17.5703125" style="178" customWidth="1"/>
    <col min="6407" max="6652" width="9.140625" style="178"/>
    <col min="6653" max="6653" width="8.140625" style="178" customWidth="1"/>
    <col min="6654" max="6654" width="85.140625" style="178" customWidth="1"/>
    <col min="6655" max="6655" width="27.85546875" style="178" customWidth="1"/>
    <col min="6656" max="6656" width="31.42578125" style="178" customWidth="1"/>
    <col min="6657" max="6657" width="28.140625" style="178" customWidth="1"/>
    <col min="6658" max="6658" width="31.140625" style="178" customWidth="1"/>
    <col min="6659" max="6661" width="16.7109375" style="178" customWidth="1"/>
    <col min="6662" max="6662" width="17.5703125" style="178" customWidth="1"/>
    <col min="6663" max="6908" width="9.140625" style="178"/>
    <col min="6909" max="6909" width="8.140625" style="178" customWidth="1"/>
    <col min="6910" max="6910" width="85.140625" style="178" customWidth="1"/>
    <col min="6911" max="6911" width="27.85546875" style="178" customWidth="1"/>
    <col min="6912" max="6912" width="31.42578125" style="178" customWidth="1"/>
    <col min="6913" max="6913" width="28.140625" style="178" customWidth="1"/>
    <col min="6914" max="6914" width="31.140625" style="178" customWidth="1"/>
    <col min="6915" max="6917" width="16.7109375" style="178" customWidth="1"/>
    <col min="6918" max="6918" width="17.5703125" style="178" customWidth="1"/>
    <col min="6919" max="7164" width="9.140625" style="178"/>
    <col min="7165" max="7165" width="8.140625" style="178" customWidth="1"/>
    <col min="7166" max="7166" width="85.140625" style="178" customWidth="1"/>
    <col min="7167" max="7167" width="27.85546875" style="178" customWidth="1"/>
    <col min="7168" max="7168" width="31.42578125" style="178" customWidth="1"/>
    <col min="7169" max="7169" width="28.140625" style="178" customWidth="1"/>
    <col min="7170" max="7170" width="31.140625" style="178" customWidth="1"/>
    <col min="7171" max="7173" width="16.7109375" style="178" customWidth="1"/>
    <col min="7174" max="7174" width="17.5703125" style="178" customWidth="1"/>
    <col min="7175" max="7420" width="9.140625" style="178"/>
    <col min="7421" max="7421" width="8.140625" style="178" customWidth="1"/>
    <col min="7422" max="7422" width="85.140625" style="178" customWidth="1"/>
    <col min="7423" max="7423" width="27.85546875" style="178" customWidth="1"/>
    <col min="7424" max="7424" width="31.42578125" style="178" customWidth="1"/>
    <col min="7425" max="7425" width="28.140625" style="178" customWidth="1"/>
    <col min="7426" max="7426" width="31.140625" style="178" customWidth="1"/>
    <col min="7427" max="7429" width="16.7109375" style="178" customWidth="1"/>
    <col min="7430" max="7430" width="17.5703125" style="178" customWidth="1"/>
    <col min="7431" max="7676" width="9.140625" style="178"/>
    <col min="7677" max="7677" width="8.140625" style="178" customWidth="1"/>
    <col min="7678" max="7678" width="85.140625" style="178" customWidth="1"/>
    <col min="7679" max="7679" width="27.85546875" style="178" customWidth="1"/>
    <col min="7680" max="7680" width="31.42578125" style="178" customWidth="1"/>
    <col min="7681" max="7681" width="28.140625" style="178" customWidth="1"/>
    <col min="7682" max="7682" width="31.140625" style="178" customWidth="1"/>
    <col min="7683" max="7685" width="16.7109375" style="178" customWidth="1"/>
    <col min="7686" max="7686" width="17.5703125" style="178" customWidth="1"/>
    <col min="7687" max="7932" width="9.140625" style="178"/>
    <col min="7933" max="7933" width="8.140625" style="178" customWidth="1"/>
    <col min="7934" max="7934" width="85.140625" style="178" customWidth="1"/>
    <col min="7935" max="7935" width="27.85546875" style="178" customWidth="1"/>
    <col min="7936" max="7936" width="31.42578125" style="178" customWidth="1"/>
    <col min="7937" max="7937" width="28.140625" style="178" customWidth="1"/>
    <col min="7938" max="7938" width="31.140625" style="178" customWidth="1"/>
    <col min="7939" max="7941" width="16.7109375" style="178" customWidth="1"/>
    <col min="7942" max="7942" width="17.5703125" style="178" customWidth="1"/>
    <col min="7943" max="8188" width="9.140625" style="178"/>
    <col min="8189" max="8189" width="8.140625" style="178" customWidth="1"/>
    <col min="8190" max="8190" width="85.140625" style="178" customWidth="1"/>
    <col min="8191" max="8191" width="27.85546875" style="178" customWidth="1"/>
    <col min="8192" max="8192" width="31.42578125" style="178" customWidth="1"/>
    <col min="8193" max="8193" width="28.140625" style="178" customWidth="1"/>
    <col min="8194" max="8194" width="31.140625" style="178" customWidth="1"/>
    <col min="8195" max="8197" width="16.7109375" style="178" customWidth="1"/>
    <col min="8198" max="8198" width="17.5703125" style="178" customWidth="1"/>
    <col min="8199" max="8444" width="9.140625" style="178"/>
    <col min="8445" max="8445" width="8.140625" style="178" customWidth="1"/>
    <col min="8446" max="8446" width="85.140625" style="178" customWidth="1"/>
    <col min="8447" max="8447" width="27.85546875" style="178" customWidth="1"/>
    <col min="8448" max="8448" width="31.42578125" style="178" customWidth="1"/>
    <col min="8449" max="8449" width="28.140625" style="178" customWidth="1"/>
    <col min="8450" max="8450" width="31.140625" style="178" customWidth="1"/>
    <col min="8451" max="8453" width="16.7109375" style="178" customWidth="1"/>
    <col min="8454" max="8454" width="17.5703125" style="178" customWidth="1"/>
    <col min="8455" max="8700" width="9.140625" style="178"/>
    <col min="8701" max="8701" width="8.140625" style="178" customWidth="1"/>
    <col min="8702" max="8702" width="85.140625" style="178" customWidth="1"/>
    <col min="8703" max="8703" width="27.85546875" style="178" customWidth="1"/>
    <col min="8704" max="8704" width="31.42578125" style="178" customWidth="1"/>
    <col min="8705" max="8705" width="28.140625" style="178" customWidth="1"/>
    <col min="8706" max="8706" width="31.140625" style="178" customWidth="1"/>
    <col min="8707" max="8709" width="16.7109375" style="178" customWidth="1"/>
    <col min="8710" max="8710" width="17.5703125" style="178" customWidth="1"/>
    <col min="8711" max="8956" width="9.140625" style="178"/>
    <col min="8957" max="8957" width="8.140625" style="178" customWidth="1"/>
    <col min="8958" max="8958" width="85.140625" style="178" customWidth="1"/>
    <col min="8959" max="8959" width="27.85546875" style="178" customWidth="1"/>
    <col min="8960" max="8960" width="31.42578125" style="178" customWidth="1"/>
    <col min="8961" max="8961" width="28.140625" style="178" customWidth="1"/>
    <col min="8962" max="8962" width="31.140625" style="178" customWidth="1"/>
    <col min="8963" max="8965" width="16.7109375" style="178" customWidth="1"/>
    <col min="8966" max="8966" width="17.5703125" style="178" customWidth="1"/>
    <col min="8967" max="9212" width="9.140625" style="178"/>
    <col min="9213" max="9213" width="8.140625" style="178" customWidth="1"/>
    <col min="9214" max="9214" width="85.140625" style="178" customWidth="1"/>
    <col min="9215" max="9215" width="27.85546875" style="178" customWidth="1"/>
    <col min="9216" max="9216" width="31.42578125" style="178" customWidth="1"/>
    <col min="9217" max="9217" width="28.140625" style="178" customWidth="1"/>
    <col min="9218" max="9218" width="31.140625" style="178" customWidth="1"/>
    <col min="9219" max="9221" width="16.7109375" style="178" customWidth="1"/>
    <col min="9222" max="9222" width="17.5703125" style="178" customWidth="1"/>
    <col min="9223" max="9468" width="9.140625" style="178"/>
    <col min="9469" max="9469" width="8.140625" style="178" customWidth="1"/>
    <col min="9470" max="9470" width="85.140625" style="178" customWidth="1"/>
    <col min="9471" max="9471" width="27.85546875" style="178" customWidth="1"/>
    <col min="9472" max="9472" width="31.42578125" style="178" customWidth="1"/>
    <col min="9473" max="9473" width="28.140625" style="178" customWidth="1"/>
    <col min="9474" max="9474" width="31.140625" style="178" customWidth="1"/>
    <col min="9475" max="9477" width="16.7109375" style="178" customWidth="1"/>
    <col min="9478" max="9478" width="17.5703125" style="178" customWidth="1"/>
    <col min="9479" max="9724" width="9.140625" style="178"/>
    <col min="9725" max="9725" width="8.140625" style="178" customWidth="1"/>
    <col min="9726" max="9726" width="85.140625" style="178" customWidth="1"/>
    <col min="9727" max="9727" width="27.85546875" style="178" customWidth="1"/>
    <col min="9728" max="9728" width="31.42578125" style="178" customWidth="1"/>
    <col min="9729" max="9729" width="28.140625" style="178" customWidth="1"/>
    <col min="9730" max="9730" width="31.140625" style="178" customWidth="1"/>
    <col min="9731" max="9733" width="16.7109375" style="178" customWidth="1"/>
    <col min="9734" max="9734" width="17.5703125" style="178" customWidth="1"/>
    <col min="9735" max="9980" width="9.140625" style="178"/>
    <col min="9981" max="9981" width="8.140625" style="178" customWidth="1"/>
    <col min="9982" max="9982" width="85.140625" style="178" customWidth="1"/>
    <col min="9983" max="9983" width="27.85546875" style="178" customWidth="1"/>
    <col min="9984" max="9984" width="31.42578125" style="178" customWidth="1"/>
    <col min="9985" max="9985" width="28.140625" style="178" customWidth="1"/>
    <col min="9986" max="9986" width="31.140625" style="178" customWidth="1"/>
    <col min="9987" max="9989" width="16.7109375" style="178" customWidth="1"/>
    <col min="9990" max="9990" width="17.5703125" style="178" customWidth="1"/>
    <col min="9991" max="10236" width="9.140625" style="178"/>
    <col min="10237" max="10237" width="8.140625" style="178" customWidth="1"/>
    <col min="10238" max="10238" width="85.140625" style="178" customWidth="1"/>
    <col min="10239" max="10239" width="27.85546875" style="178" customWidth="1"/>
    <col min="10240" max="10240" width="31.42578125" style="178" customWidth="1"/>
    <col min="10241" max="10241" width="28.140625" style="178" customWidth="1"/>
    <col min="10242" max="10242" width="31.140625" style="178" customWidth="1"/>
    <col min="10243" max="10245" width="16.7109375" style="178" customWidth="1"/>
    <col min="10246" max="10246" width="17.5703125" style="178" customWidth="1"/>
    <col min="10247" max="10492" width="9.140625" style="178"/>
    <col min="10493" max="10493" width="8.140625" style="178" customWidth="1"/>
    <col min="10494" max="10494" width="85.140625" style="178" customWidth="1"/>
    <col min="10495" max="10495" width="27.85546875" style="178" customWidth="1"/>
    <col min="10496" max="10496" width="31.42578125" style="178" customWidth="1"/>
    <col min="10497" max="10497" width="28.140625" style="178" customWidth="1"/>
    <col min="10498" max="10498" width="31.140625" style="178" customWidth="1"/>
    <col min="10499" max="10501" width="16.7109375" style="178" customWidth="1"/>
    <col min="10502" max="10502" width="17.5703125" style="178" customWidth="1"/>
    <col min="10503" max="10748" width="9.140625" style="178"/>
    <col min="10749" max="10749" width="8.140625" style="178" customWidth="1"/>
    <col min="10750" max="10750" width="85.140625" style="178" customWidth="1"/>
    <col min="10751" max="10751" width="27.85546875" style="178" customWidth="1"/>
    <col min="10752" max="10752" width="31.42578125" style="178" customWidth="1"/>
    <col min="10753" max="10753" width="28.140625" style="178" customWidth="1"/>
    <col min="10754" max="10754" width="31.140625" style="178" customWidth="1"/>
    <col min="10755" max="10757" width="16.7109375" style="178" customWidth="1"/>
    <col min="10758" max="10758" width="17.5703125" style="178" customWidth="1"/>
    <col min="10759" max="11004" width="9.140625" style="178"/>
    <col min="11005" max="11005" width="8.140625" style="178" customWidth="1"/>
    <col min="11006" max="11006" width="85.140625" style="178" customWidth="1"/>
    <col min="11007" max="11007" width="27.85546875" style="178" customWidth="1"/>
    <col min="11008" max="11008" width="31.42578125" style="178" customWidth="1"/>
    <col min="11009" max="11009" width="28.140625" style="178" customWidth="1"/>
    <col min="11010" max="11010" width="31.140625" style="178" customWidth="1"/>
    <col min="11011" max="11013" width="16.7109375" style="178" customWidth="1"/>
    <col min="11014" max="11014" width="17.5703125" style="178" customWidth="1"/>
    <col min="11015" max="11260" width="9.140625" style="178"/>
    <col min="11261" max="11261" width="8.140625" style="178" customWidth="1"/>
    <col min="11262" max="11262" width="85.140625" style="178" customWidth="1"/>
    <col min="11263" max="11263" width="27.85546875" style="178" customWidth="1"/>
    <col min="11264" max="11264" width="31.42578125" style="178" customWidth="1"/>
    <col min="11265" max="11265" width="28.140625" style="178" customWidth="1"/>
    <col min="11266" max="11266" width="31.140625" style="178" customWidth="1"/>
    <col min="11267" max="11269" width="16.7109375" style="178" customWidth="1"/>
    <col min="11270" max="11270" width="17.5703125" style="178" customWidth="1"/>
    <col min="11271" max="11516" width="9.140625" style="178"/>
    <col min="11517" max="11517" width="8.140625" style="178" customWidth="1"/>
    <col min="11518" max="11518" width="85.140625" style="178" customWidth="1"/>
    <col min="11519" max="11519" width="27.85546875" style="178" customWidth="1"/>
    <col min="11520" max="11520" width="31.42578125" style="178" customWidth="1"/>
    <col min="11521" max="11521" width="28.140625" style="178" customWidth="1"/>
    <col min="11522" max="11522" width="31.140625" style="178" customWidth="1"/>
    <col min="11523" max="11525" width="16.7109375" style="178" customWidth="1"/>
    <col min="11526" max="11526" width="17.5703125" style="178" customWidth="1"/>
    <col min="11527" max="11772" width="9.140625" style="178"/>
    <col min="11773" max="11773" width="8.140625" style="178" customWidth="1"/>
    <col min="11774" max="11774" width="85.140625" style="178" customWidth="1"/>
    <col min="11775" max="11775" width="27.85546875" style="178" customWidth="1"/>
    <col min="11776" max="11776" width="31.42578125" style="178" customWidth="1"/>
    <col min="11777" max="11777" width="28.140625" style="178" customWidth="1"/>
    <col min="11778" max="11778" width="31.140625" style="178" customWidth="1"/>
    <col min="11779" max="11781" width="16.7109375" style="178" customWidth="1"/>
    <col min="11782" max="11782" width="17.5703125" style="178" customWidth="1"/>
    <col min="11783" max="12028" width="9.140625" style="178"/>
    <col min="12029" max="12029" width="8.140625" style="178" customWidth="1"/>
    <col min="12030" max="12030" width="85.140625" style="178" customWidth="1"/>
    <col min="12031" max="12031" width="27.85546875" style="178" customWidth="1"/>
    <col min="12032" max="12032" width="31.42578125" style="178" customWidth="1"/>
    <col min="12033" max="12033" width="28.140625" style="178" customWidth="1"/>
    <col min="12034" max="12034" width="31.140625" style="178" customWidth="1"/>
    <col min="12035" max="12037" width="16.7109375" style="178" customWidth="1"/>
    <col min="12038" max="12038" width="17.5703125" style="178" customWidth="1"/>
    <col min="12039" max="12284" width="9.140625" style="178"/>
    <col min="12285" max="12285" width="8.140625" style="178" customWidth="1"/>
    <col min="12286" max="12286" width="85.140625" style="178" customWidth="1"/>
    <col min="12287" max="12287" width="27.85546875" style="178" customWidth="1"/>
    <col min="12288" max="12288" width="31.42578125" style="178" customWidth="1"/>
    <col min="12289" max="12289" width="28.140625" style="178" customWidth="1"/>
    <col min="12290" max="12290" width="31.140625" style="178" customWidth="1"/>
    <col min="12291" max="12293" width="16.7109375" style="178" customWidth="1"/>
    <col min="12294" max="12294" width="17.5703125" style="178" customWidth="1"/>
    <col min="12295" max="12540" width="9.140625" style="178"/>
    <col min="12541" max="12541" width="8.140625" style="178" customWidth="1"/>
    <col min="12542" max="12542" width="85.140625" style="178" customWidth="1"/>
    <col min="12543" max="12543" width="27.85546875" style="178" customWidth="1"/>
    <col min="12544" max="12544" width="31.42578125" style="178" customWidth="1"/>
    <col min="12545" max="12545" width="28.140625" style="178" customWidth="1"/>
    <col min="12546" max="12546" width="31.140625" style="178" customWidth="1"/>
    <col min="12547" max="12549" width="16.7109375" style="178" customWidth="1"/>
    <col min="12550" max="12550" width="17.5703125" style="178" customWidth="1"/>
    <col min="12551" max="12796" width="9.140625" style="178"/>
    <col min="12797" max="12797" width="8.140625" style="178" customWidth="1"/>
    <col min="12798" max="12798" width="85.140625" style="178" customWidth="1"/>
    <col min="12799" max="12799" width="27.85546875" style="178" customWidth="1"/>
    <col min="12800" max="12800" width="31.42578125" style="178" customWidth="1"/>
    <col min="12801" max="12801" width="28.140625" style="178" customWidth="1"/>
    <col min="12802" max="12802" width="31.140625" style="178" customWidth="1"/>
    <col min="12803" max="12805" width="16.7109375" style="178" customWidth="1"/>
    <col min="12806" max="12806" width="17.5703125" style="178" customWidth="1"/>
    <col min="12807" max="13052" width="9.140625" style="178"/>
    <col min="13053" max="13053" width="8.140625" style="178" customWidth="1"/>
    <col min="13054" max="13054" width="85.140625" style="178" customWidth="1"/>
    <col min="13055" max="13055" width="27.85546875" style="178" customWidth="1"/>
    <col min="13056" max="13056" width="31.42578125" style="178" customWidth="1"/>
    <col min="13057" max="13057" width="28.140625" style="178" customWidth="1"/>
    <col min="13058" max="13058" width="31.140625" style="178" customWidth="1"/>
    <col min="13059" max="13061" width="16.7109375" style="178" customWidth="1"/>
    <col min="13062" max="13062" width="17.5703125" style="178" customWidth="1"/>
    <col min="13063" max="13308" width="9.140625" style="178"/>
    <col min="13309" max="13309" width="8.140625" style="178" customWidth="1"/>
    <col min="13310" max="13310" width="85.140625" style="178" customWidth="1"/>
    <col min="13311" max="13311" width="27.85546875" style="178" customWidth="1"/>
    <col min="13312" max="13312" width="31.42578125" style="178" customWidth="1"/>
    <col min="13313" max="13313" width="28.140625" style="178" customWidth="1"/>
    <col min="13314" max="13314" width="31.140625" style="178" customWidth="1"/>
    <col min="13315" max="13317" width="16.7109375" style="178" customWidth="1"/>
    <col min="13318" max="13318" width="17.5703125" style="178" customWidth="1"/>
    <col min="13319" max="13564" width="9.140625" style="178"/>
    <col min="13565" max="13565" width="8.140625" style="178" customWidth="1"/>
    <col min="13566" max="13566" width="85.140625" style="178" customWidth="1"/>
    <col min="13567" max="13567" width="27.85546875" style="178" customWidth="1"/>
    <col min="13568" max="13568" width="31.42578125" style="178" customWidth="1"/>
    <col min="13569" max="13569" width="28.140625" style="178" customWidth="1"/>
    <col min="13570" max="13570" width="31.140625" style="178" customWidth="1"/>
    <col min="13571" max="13573" width="16.7109375" style="178" customWidth="1"/>
    <col min="13574" max="13574" width="17.5703125" style="178" customWidth="1"/>
    <col min="13575" max="13820" width="9.140625" style="178"/>
    <col min="13821" max="13821" width="8.140625" style="178" customWidth="1"/>
    <col min="13822" max="13822" width="85.140625" style="178" customWidth="1"/>
    <col min="13823" max="13823" width="27.85546875" style="178" customWidth="1"/>
    <col min="13824" max="13824" width="31.42578125" style="178" customWidth="1"/>
    <col min="13825" max="13825" width="28.140625" style="178" customWidth="1"/>
    <col min="13826" max="13826" width="31.140625" style="178" customWidth="1"/>
    <col min="13827" max="13829" width="16.7109375" style="178" customWidth="1"/>
    <col min="13830" max="13830" width="17.5703125" style="178" customWidth="1"/>
    <col min="13831" max="14076" width="9.140625" style="178"/>
    <col min="14077" max="14077" width="8.140625" style="178" customWidth="1"/>
    <col min="14078" max="14078" width="85.140625" style="178" customWidth="1"/>
    <col min="14079" max="14079" width="27.85546875" style="178" customWidth="1"/>
    <col min="14080" max="14080" width="31.42578125" style="178" customWidth="1"/>
    <col min="14081" max="14081" width="28.140625" style="178" customWidth="1"/>
    <col min="14082" max="14082" width="31.140625" style="178" customWidth="1"/>
    <col min="14083" max="14085" width="16.7109375" style="178" customWidth="1"/>
    <col min="14086" max="14086" width="17.5703125" style="178" customWidth="1"/>
    <col min="14087" max="14332" width="9.140625" style="178"/>
    <col min="14333" max="14333" width="8.140625" style="178" customWidth="1"/>
    <col min="14334" max="14334" width="85.140625" style="178" customWidth="1"/>
    <col min="14335" max="14335" width="27.85546875" style="178" customWidth="1"/>
    <col min="14336" max="14336" width="31.42578125" style="178" customWidth="1"/>
    <col min="14337" max="14337" width="28.140625" style="178" customWidth="1"/>
    <col min="14338" max="14338" width="31.140625" style="178" customWidth="1"/>
    <col min="14339" max="14341" width="16.7109375" style="178" customWidth="1"/>
    <col min="14342" max="14342" width="17.5703125" style="178" customWidth="1"/>
    <col min="14343" max="14588" width="9.140625" style="178"/>
    <col min="14589" max="14589" width="8.140625" style="178" customWidth="1"/>
    <col min="14590" max="14590" width="85.140625" style="178" customWidth="1"/>
    <col min="14591" max="14591" width="27.85546875" style="178" customWidth="1"/>
    <col min="14592" max="14592" width="31.42578125" style="178" customWidth="1"/>
    <col min="14593" max="14593" width="28.140625" style="178" customWidth="1"/>
    <col min="14594" max="14594" width="31.140625" style="178" customWidth="1"/>
    <col min="14595" max="14597" width="16.7109375" style="178" customWidth="1"/>
    <col min="14598" max="14598" width="17.5703125" style="178" customWidth="1"/>
    <col min="14599" max="14844" width="9.140625" style="178"/>
    <col min="14845" max="14845" width="8.140625" style="178" customWidth="1"/>
    <col min="14846" max="14846" width="85.140625" style="178" customWidth="1"/>
    <col min="14847" max="14847" width="27.85546875" style="178" customWidth="1"/>
    <col min="14848" max="14848" width="31.42578125" style="178" customWidth="1"/>
    <col min="14849" max="14849" width="28.140625" style="178" customWidth="1"/>
    <col min="14850" max="14850" width="31.140625" style="178" customWidth="1"/>
    <col min="14851" max="14853" width="16.7109375" style="178" customWidth="1"/>
    <col min="14854" max="14854" width="17.5703125" style="178" customWidth="1"/>
    <col min="14855" max="15100" width="9.140625" style="178"/>
    <col min="15101" max="15101" width="8.140625" style="178" customWidth="1"/>
    <col min="15102" max="15102" width="85.140625" style="178" customWidth="1"/>
    <col min="15103" max="15103" width="27.85546875" style="178" customWidth="1"/>
    <col min="15104" max="15104" width="31.42578125" style="178" customWidth="1"/>
    <col min="15105" max="15105" width="28.140625" style="178" customWidth="1"/>
    <col min="15106" max="15106" width="31.140625" style="178" customWidth="1"/>
    <col min="15107" max="15109" width="16.7109375" style="178" customWidth="1"/>
    <col min="15110" max="15110" width="17.5703125" style="178" customWidth="1"/>
    <col min="15111" max="15356" width="9.140625" style="178"/>
    <col min="15357" max="15357" width="8.140625" style="178" customWidth="1"/>
    <col min="15358" max="15358" width="85.140625" style="178" customWidth="1"/>
    <col min="15359" max="15359" width="27.85546875" style="178" customWidth="1"/>
    <col min="15360" max="15360" width="31.42578125" style="178" customWidth="1"/>
    <col min="15361" max="15361" width="28.140625" style="178" customWidth="1"/>
    <col min="15362" max="15362" width="31.140625" style="178" customWidth="1"/>
    <col min="15363" max="15365" width="16.7109375" style="178" customWidth="1"/>
    <col min="15366" max="15366" width="17.5703125" style="178" customWidth="1"/>
    <col min="15367" max="15612" width="9.140625" style="178"/>
    <col min="15613" max="15613" width="8.140625" style="178" customWidth="1"/>
    <col min="15614" max="15614" width="85.140625" style="178" customWidth="1"/>
    <col min="15615" max="15615" width="27.85546875" style="178" customWidth="1"/>
    <col min="15616" max="15616" width="31.42578125" style="178" customWidth="1"/>
    <col min="15617" max="15617" width="28.140625" style="178" customWidth="1"/>
    <col min="15618" max="15618" width="31.140625" style="178" customWidth="1"/>
    <col min="15619" max="15621" width="16.7109375" style="178" customWidth="1"/>
    <col min="15622" max="15622" width="17.5703125" style="178" customWidth="1"/>
    <col min="15623" max="15868" width="9.140625" style="178"/>
    <col min="15869" max="15869" width="8.140625" style="178" customWidth="1"/>
    <col min="15870" max="15870" width="85.140625" style="178" customWidth="1"/>
    <col min="15871" max="15871" width="27.85546875" style="178" customWidth="1"/>
    <col min="15872" max="15872" width="31.42578125" style="178" customWidth="1"/>
    <col min="15873" max="15873" width="28.140625" style="178" customWidth="1"/>
    <col min="15874" max="15874" width="31.140625" style="178" customWidth="1"/>
    <col min="15875" max="15877" width="16.7109375" style="178" customWidth="1"/>
    <col min="15878" max="15878" width="17.5703125" style="178" customWidth="1"/>
    <col min="15879" max="16124" width="9.140625" style="178"/>
    <col min="16125" max="16125" width="8.140625" style="178" customWidth="1"/>
    <col min="16126" max="16126" width="85.140625" style="178" customWidth="1"/>
    <col min="16127" max="16127" width="27.85546875" style="178" customWidth="1"/>
    <col min="16128" max="16128" width="31.42578125" style="178" customWidth="1"/>
    <col min="16129" max="16129" width="28.140625" style="178" customWidth="1"/>
    <col min="16130" max="16130" width="31.140625" style="178" customWidth="1"/>
    <col min="16131" max="16133" width="16.7109375" style="178" customWidth="1"/>
    <col min="16134" max="16134" width="17.5703125" style="178" customWidth="1"/>
    <col min="16135" max="16384" width="9.140625" style="178"/>
  </cols>
  <sheetData>
    <row r="1" spans="1:7">
      <c r="F1" s="72" t="s">
        <v>436</v>
      </c>
    </row>
    <row r="3" spans="1:7" ht="20.45" customHeight="1">
      <c r="A3" s="1454" t="s">
        <v>524</v>
      </c>
      <c r="B3" s="1454"/>
      <c r="C3" s="1454"/>
      <c r="D3" s="1454"/>
      <c r="E3" s="1454"/>
      <c r="F3" s="1454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438" t="s">
        <v>484</v>
      </c>
      <c r="B6" s="1438"/>
      <c r="C6" s="1438"/>
      <c r="D6" s="1438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251"/>
      <c r="C8" s="251"/>
    </row>
    <row r="9" spans="1:7" ht="18.75">
      <c r="A9" s="1455" t="s">
        <v>282</v>
      </c>
      <c r="B9" s="1455" t="s">
        <v>297</v>
      </c>
      <c r="C9" s="1455" t="s">
        <v>366</v>
      </c>
      <c r="D9" s="1455"/>
      <c r="E9" s="1455" t="s">
        <v>367</v>
      </c>
      <c r="F9" s="1455"/>
    </row>
    <row r="10" spans="1:7" ht="37.5">
      <c r="A10" s="1455"/>
      <c r="B10" s="1455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7" ht="43.5" customHeight="1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7" s="267" customFormat="1" ht="21.6" hidden="1" customHeight="1">
      <c r="A12" s="515">
        <v>1</v>
      </c>
      <c r="B12" s="271" t="s">
        <v>377</v>
      </c>
      <c r="C12" s="269" t="s">
        <v>305</v>
      </c>
      <c r="D12" s="270">
        <f>SUM(D13:D15)</f>
        <v>0</v>
      </c>
      <c r="E12" s="506" t="s">
        <v>305</v>
      </c>
      <c r="F12" s="270">
        <f>SUM(F13:F15)</f>
        <v>0</v>
      </c>
    </row>
    <row r="13" spans="1:7" ht="18.75" hidden="1">
      <c r="A13" s="518"/>
      <c r="B13" s="215" t="s">
        <v>378</v>
      </c>
      <c r="C13" s="255"/>
      <c r="D13" s="202"/>
      <c r="E13" s="519"/>
      <c r="F13" s="202"/>
    </row>
    <row r="14" spans="1:7" ht="18.75" hidden="1">
      <c r="A14" s="518"/>
      <c r="B14" s="215"/>
      <c r="C14" s="255"/>
      <c r="D14" s="202"/>
      <c r="E14" s="519"/>
      <c r="F14" s="202"/>
    </row>
    <row r="15" spans="1:7" ht="18.75" hidden="1">
      <c r="A15" s="518"/>
      <c r="B15" s="199"/>
      <c r="C15" s="255"/>
      <c r="D15" s="202"/>
      <c r="E15" s="519"/>
      <c r="F15" s="202"/>
    </row>
    <row r="16" spans="1:7" s="267" customFormat="1" ht="21.6" hidden="1" customHeight="1">
      <c r="A16" s="515">
        <v>2</v>
      </c>
      <c r="B16" s="271" t="s">
        <v>379</v>
      </c>
      <c r="C16" s="269" t="s">
        <v>305</v>
      </c>
      <c r="D16" s="270">
        <f>SUM(D17:D19)</f>
        <v>0</v>
      </c>
      <c r="E16" s="506" t="s">
        <v>305</v>
      </c>
      <c r="F16" s="270">
        <f>SUM(F17:F19)</f>
        <v>0</v>
      </c>
    </row>
    <row r="17" spans="1:6" ht="18.75" hidden="1">
      <c r="A17" s="518"/>
      <c r="B17" s="215" t="s">
        <v>199</v>
      </c>
      <c r="C17" s="255"/>
      <c r="D17" s="202"/>
      <c r="E17" s="519"/>
      <c r="F17" s="202"/>
    </row>
    <row r="18" spans="1:6" ht="18.75" hidden="1">
      <c r="A18" s="518"/>
      <c r="B18" s="215"/>
      <c r="C18" s="255"/>
      <c r="D18" s="202"/>
      <c r="E18" s="519"/>
      <c r="F18" s="202"/>
    </row>
    <row r="19" spans="1:6" ht="18.75" hidden="1">
      <c r="A19" s="518"/>
      <c r="B19" s="215"/>
      <c r="C19" s="255"/>
      <c r="D19" s="202"/>
      <c r="E19" s="519"/>
      <c r="F19" s="202"/>
    </row>
    <row r="20" spans="1:6" s="267" customFormat="1" ht="21.6" customHeight="1">
      <c r="A20" s="275">
        <v>1</v>
      </c>
      <c r="B20" s="265" t="s">
        <v>380</v>
      </c>
      <c r="C20" s="59" t="s">
        <v>305</v>
      </c>
      <c r="D20" s="266">
        <f>SUM(D21:D23)</f>
        <v>0</v>
      </c>
      <c r="E20" s="508" t="s">
        <v>305</v>
      </c>
      <c r="F20" s="266">
        <f>SUM(F21:F26)</f>
        <v>15000</v>
      </c>
    </row>
    <row r="21" spans="1:6" ht="18.75">
      <c r="A21" s="518"/>
      <c r="B21" s="215" t="s">
        <v>199</v>
      </c>
      <c r="C21" s="255"/>
      <c r="D21" s="202"/>
      <c r="E21" s="519"/>
      <c r="F21" s="202"/>
    </row>
    <row r="22" spans="1:6" ht="37.5" hidden="1">
      <c r="A22" s="518"/>
      <c r="B22" s="272" t="s">
        <v>765</v>
      </c>
      <c r="C22" s="255"/>
      <c r="D22" s="202"/>
      <c r="E22" s="519"/>
      <c r="F22" s="202"/>
    </row>
    <row r="23" spans="1:6" ht="37.5" hidden="1">
      <c r="A23" s="518"/>
      <c r="B23" s="521" t="s">
        <v>768</v>
      </c>
      <c r="C23" s="255"/>
      <c r="D23" s="202"/>
      <c r="E23" s="519"/>
      <c r="F23" s="202"/>
    </row>
    <row r="24" spans="1:6" ht="37.5" hidden="1">
      <c r="A24" s="518"/>
      <c r="B24" s="521" t="s">
        <v>769</v>
      </c>
      <c r="C24" s="255"/>
      <c r="D24" s="202"/>
      <c r="E24" s="519"/>
      <c r="F24" s="202"/>
    </row>
    <row r="25" spans="1:6" ht="37.5">
      <c r="A25" s="518"/>
      <c r="B25" s="215" t="s">
        <v>766</v>
      </c>
      <c r="C25" s="255"/>
      <c r="D25" s="202"/>
      <c r="E25" s="519"/>
      <c r="F25" s="202">
        <v>15000</v>
      </c>
    </row>
    <row r="26" spans="1:6" ht="18.75">
      <c r="A26" s="518"/>
      <c r="B26" s="215"/>
      <c r="C26" s="255"/>
      <c r="D26" s="202"/>
      <c r="E26" s="519"/>
      <c r="F26" s="202"/>
    </row>
    <row r="27" spans="1:6" s="267" customFormat="1" ht="21.6" customHeight="1">
      <c r="A27" s="275">
        <v>2</v>
      </c>
      <c r="B27" s="265" t="s">
        <v>381</v>
      </c>
      <c r="C27" s="59" t="s">
        <v>305</v>
      </c>
      <c r="D27" s="266">
        <f>SUM(D28:D36)</f>
        <v>0</v>
      </c>
      <c r="E27" s="508" t="s">
        <v>305</v>
      </c>
      <c r="F27" s="266">
        <f>SUM(F29:F37)</f>
        <v>200000</v>
      </c>
    </row>
    <row r="28" spans="1:6" ht="18.75">
      <c r="A28" s="522"/>
      <c r="B28" s="215" t="s">
        <v>199</v>
      </c>
      <c r="C28" s="255"/>
      <c r="D28" s="202"/>
      <c r="E28" s="519"/>
      <c r="F28" s="202"/>
    </row>
    <row r="29" spans="1:6" ht="37.5">
      <c r="A29" s="239"/>
      <c r="B29" s="347" t="s">
        <v>767</v>
      </c>
      <c r="C29" s="255"/>
      <c r="D29" s="202"/>
      <c r="E29" s="519"/>
      <c r="F29" s="202">
        <v>10000</v>
      </c>
    </row>
    <row r="30" spans="1:6" ht="37.5" hidden="1">
      <c r="A30" s="239"/>
      <c r="B30" s="347" t="s">
        <v>790</v>
      </c>
      <c r="C30" s="255"/>
      <c r="D30" s="202"/>
      <c r="E30" s="519"/>
      <c r="F30" s="202"/>
    </row>
    <row r="31" spans="1:6" ht="37.5" hidden="1">
      <c r="A31" s="239"/>
      <c r="B31" s="523" t="s">
        <v>770</v>
      </c>
      <c r="C31" s="255"/>
      <c r="D31" s="202"/>
      <c r="E31" s="519"/>
      <c r="F31" s="202"/>
    </row>
    <row r="32" spans="1:6" ht="18.75">
      <c r="A32" s="239"/>
      <c r="B32" s="347" t="s">
        <v>579</v>
      </c>
      <c r="C32" s="255"/>
      <c r="D32" s="202"/>
      <c r="E32" s="519"/>
      <c r="F32" s="202"/>
    </row>
    <row r="33" spans="1:6" ht="18.75">
      <c r="A33" s="239"/>
      <c r="B33" s="347" t="s">
        <v>580</v>
      </c>
      <c r="C33" s="255"/>
      <c r="D33" s="202"/>
      <c r="E33" s="519"/>
      <c r="F33" s="202">
        <v>150000</v>
      </c>
    </row>
    <row r="34" spans="1:6" ht="37.5" hidden="1">
      <c r="A34" s="239"/>
      <c r="B34" s="347" t="s">
        <v>1043</v>
      </c>
      <c r="C34" s="255"/>
      <c r="D34" s="202"/>
      <c r="E34" s="519"/>
      <c r="F34" s="202"/>
    </row>
    <row r="35" spans="1:6" ht="18.75">
      <c r="A35" s="239"/>
      <c r="B35" s="347" t="s">
        <v>603</v>
      </c>
      <c r="C35" s="255"/>
      <c r="D35" s="202"/>
      <c r="E35" s="519"/>
      <c r="F35" s="202">
        <v>25000</v>
      </c>
    </row>
    <row r="36" spans="1:6" ht="18.75">
      <c r="A36" s="239"/>
      <c r="B36" s="524" t="s">
        <v>498</v>
      </c>
      <c r="C36" s="255"/>
      <c r="D36" s="202"/>
      <c r="E36" s="519"/>
      <c r="F36" s="202">
        <v>15000</v>
      </c>
    </row>
    <row r="37" spans="1:6" ht="18.75">
      <c r="A37" s="239"/>
      <c r="B37" s="215"/>
      <c r="C37" s="255"/>
      <c r="D37" s="202"/>
      <c r="E37" s="519"/>
      <c r="F37" s="202"/>
    </row>
    <row r="38" spans="1:6" ht="21" customHeight="1">
      <c r="A38" s="275"/>
      <c r="B38" s="265" t="s">
        <v>295</v>
      </c>
      <c r="C38" s="59" t="s">
        <v>305</v>
      </c>
      <c r="D38" s="266">
        <f>D27+D20+D16+D12</f>
        <v>0</v>
      </c>
      <c r="E38" s="508" t="s">
        <v>305</v>
      </c>
      <c r="F38" s="266">
        <f>F12+F16+F20+F27</f>
        <v>215000</v>
      </c>
    </row>
    <row r="39" spans="1:6" s="533" customFormat="1" ht="21" customHeight="1">
      <c r="A39" s="528"/>
      <c r="B39" s="529"/>
      <c r="C39" s="530"/>
      <c r="D39" s="531"/>
      <c r="E39" s="532"/>
      <c r="F39" s="531"/>
    </row>
    <row r="40" spans="1:6" s="533" customFormat="1" ht="21" customHeight="1">
      <c r="A40" s="528"/>
      <c r="B40" s="529"/>
      <c r="C40" s="530"/>
      <c r="D40" s="531"/>
      <c r="E40" s="532"/>
      <c r="F40" s="531"/>
    </row>
    <row r="41" spans="1:6" ht="18.75">
      <c r="A41" s="34" t="s">
        <v>667</v>
      </c>
      <c r="B41" s="35"/>
      <c r="C41" s="35"/>
      <c r="D41" s="115"/>
      <c r="E41" s="35"/>
      <c r="F41" s="115" t="s">
        <v>1135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1136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6" spans="1:6" ht="18.75">
      <c r="A46" s="1"/>
      <c r="B46" s="1"/>
      <c r="C46" s="1"/>
      <c r="D46" s="1"/>
      <c r="E46" s="1"/>
      <c r="F46" s="1"/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Лист111">
    <tabColor theme="9" tint="0.39997558519241921"/>
    <pageSetUpPr fitToPage="1"/>
  </sheetPr>
  <dimension ref="A1:G48"/>
  <sheetViews>
    <sheetView view="pageBreakPreview" topLeftCell="A6" zoomScale="80" zoomScaleSheetLayoutView="8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3" width="27.85546875" style="178" customWidth="1"/>
    <col min="4" max="4" width="31.42578125" style="178" customWidth="1"/>
    <col min="5" max="5" width="28.140625" style="178" customWidth="1"/>
    <col min="6" max="6" width="31.140625" style="178" customWidth="1"/>
    <col min="7" max="252" width="9.140625" style="178"/>
    <col min="253" max="253" width="8.140625" style="178" customWidth="1"/>
    <col min="254" max="254" width="85.140625" style="178" customWidth="1"/>
    <col min="255" max="255" width="27.85546875" style="178" customWidth="1"/>
    <col min="256" max="256" width="31.42578125" style="178" customWidth="1"/>
    <col min="257" max="257" width="28.140625" style="178" customWidth="1"/>
    <col min="258" max="258" width="31.140625" style="178" customWidth="1"/>
    <col min="259" max="261" width="16.7109375" style="178" customWidth="1"/>
    <col min="262" max="262" width="17.5703125" style="178" customWidth="1"/>
    <col min="263" max="508" width="9.140625" style="178"/>
    <col min="509" max="509" width="8.140625" style="178" customWidth="1"/>
    <col min="510" max="510" width="85.140625" style="178" customWidth="1"/>
    <col min="511" max="511" width="27.85546875" style="178" customWidth="1"/>
    <col min="512" max="512" width="31.42578125" style="178" customWidth="1"/>
    <col min="513" max="513" width="28.140625" style="178" customWidth="1"/>
    <col min="514" max="514" width="31.140625" style="178" customWidth="1"/>
    <col min="515" max="517" width="16.7109375" style="178" customWidth="1"/>
    <col min="518" max="518" width="17.5703125" style="178" customWidth="1"/>
    <col min="519" max="764" width="9.140625" style="178"/>
    <col min="765" max="765" width="8.140625" style="178" customWidth="1"/>
    <col min="766" max="766" width="85.140625" style="178" customWidth="1"/>
    <col min="767" max="767" width="27.85546875" style="178" customWidth="1"/>
    <col min="768" max="768" width="31.42578125" style="178" customWidth="1"/>
    <col min="769" max="769" width="28.140625" style="178" customWidth="1"/>
    <col min="770" max="770" width="31.140625" style="178" customWidth="1"/>
    <col min="771" max="773" width="16.7109375" style="178" customWidth="1"/>
    <col min="774" max="774" width="17.5703125" style="178" customWidth="1"/>
    <col min="775" max="1020" width="9.140625" style="178"/>
    <col min="1021" max="1021" width="8.140625" style="178" customWidth="1"/>
    <col min="1022" max="1022" width="85.140625" style="178" customWidth="1"/>
    <col min="1023" max="1023" width="27.85546875" style="178" customWidth="1"/>
    <col min="1024" max="1024" width="31.42578125" style="178" customWidth="1"/>
    <col min="1025" max="1025" width="28.140625" style="178" customWidth="1"/>
    <col min="1026" max="1026" width="31.140625" style="178" customWidth="1"/>
    <col min="1027" max="1029" width="16.7109375" style="178" customWidth="1"/>
    <col min="1030" max="1030" width="17.5703125" style="178" customWidth="1"/>
    <col min="1031" max="1276" width="9.140625" style="178"/>
    <col min="1277" max="1277" width="8.140625" style="178" customWidth="1"/>
    <col min="1278" max="1278" width="85.140625" style="178" customWidth="1"/>
    <col min="1279" max="1279" width="27.85546875" style="178" customWidth="1"/>
    <col min="1280" max="1280" width="31.42578125" style="178" customWidth="1"/>
    <col min="1281" max="1281" width="28.140625" style="178" customWidth="1"/>
    <col min="1282" max="1282" width="31.140625" style="178" customWidth="1"/>
    <col min="1283" max="1285" width="16.7109375" style="178" customWidth="1"/>
    <col min="1286" max="1286" width="17.5703125" style="178" customWidth="1"/>
    <col min="1287" max="1532" width="9.140625" style="178"/>
    <col min="1533" max="1533" width="8.140625" style="178" customWidth="1"/>
    <col min="1534" max="1534" width="85.140625" style="178" customWidth="1"/>
    <col min="1535" max="1535" width="27.85546875" style="178" customWidth="1"/>
    <col min="1536" max="1536" width="31.42578125" style="178" customWidth="1"/>
    <col min="1537" max="1537" width="28.140625" style="178" customWidth="1"/>
    <col min="1538" max="1538" width="31.140625" style="178" customWidth="1"/>
    <col min="1539" max="1541" width="16.7109375" style="178" customWidth="1"/>
    <col min="1542" max="1542" width="17.5703125" style="178" customWidth="1"/>
    <col min="1543" max="1788" width="9.140625" style="178"/>
    <col min="1789" max="1789" width="8.140625" style="178" customWidth="1"/>
    <col min="1790" max="1790" width="85.140625" style="178" customWidth="1"/>
    <col min="1791" max="1791" width="27.85546875" style="178" customWidth="1"/>
    <col min="1792" max="1792" width="31.42578125" style="178" customWidth="1"/>
    <col min="1793" max="1793" width="28.140625" style="178" customWidth="1"/>
    <col min="1794" max="1794" width="31.140625" style="178" customWidth="1"/>
    <col min="1795" max="1797" width="16.7109375" style="178" customWidth="1"/>
    <col min="1798" max="1798" width="17.5703125" style="178" customWidth="1"/>
    <col min="1799" max="2044" width="9.140625" style="178"/>
    <col min="2045" max="2045" width="8.140625" style="178" customWidth="1"/>
    <col min="2046" max="2046" width="85.140625" style="178" customWidth="1"/>
    <col min="2047" max="2047" width="27.85546875" style="178" customWidth="1"/>
    <col min="2048" max="2048" width="31.42578125" style="178" customWidth="1"/>
    <col min="2049" max="2049" width="28.140625" style="178" customWidth="1"/>
    <col min="2050" max="2050" width="31.140625" style="178" customWidth="1"/>
    <col min="2051" max="2053" width="16.7109375" style="178" customWidth="1"/>
    <col min="2054" max="2054" width="17.5703125" style="178" customWidth="1"/>
    <col min="2055" max="2300" width="9.140625" style="178"/>
    <col min="2301" max="2301" width="8.140625" style="178" customWidth="1"/>
    <col min="2302" max="2302" width="85.140625" style="178" customWidth="1"/>
    <col min="2303" max="2303" width="27.85546875" style="178" customWidth="1"/>
    <col min="2304" max="2304" width="31.42578125" style="178" customWidth="1"/>
    <col min="2305" max="2305" width="28.140625" style="178" customWidth="1"/>
    <col min="2306" max="2306" width="31.140625" style="178" customWidth="1"/>
    <col min="2307" max="2309" width="16.7109375" style="178" customWidth="1"/>
    <col min="2310" max="2310" width="17.5703125" style="178" customWidth="1"/>
    <col min="2311" max="2556" width="9.140625" style="178"/>
    <col min="2557" max="2557" width="8.140625" style="178" customWidth="1"/>
    <col min="2558" max="2558" width="85.140625" style="178" customWidth="1"/>
    <col min="2559" max="2559" width="27.85546875" style="178" customWidth="1"/>
    <col min="2560" max="2560" width="31.42578125" style="178" customWidth="1"/>
    <col min="2561" max="2561" width="28.140625" style="178" customWidth="1"/>
    <col min="2562" max="2562" width="31.140625" style="178" customWidth="1"/>
    <col min="2563" max="2565" width="16.7109375" style="178" customWidth="1"/>
    <col min="2566" max="2566" width="17.5703125" style="178" customWidth="1"/>
    <col min="2567" max="2812" width="9.140625" style="178"/>
    <col min="2813" max="2813" width="8.140625" style="178" customWidth="1"/>
    <col min="2814" max="2814" width="85.140625" style="178" customWidth="1"/>
    <col min="2815" max="2815" width="27.85546875" style="178" customWidth="1"/>
    <col min="2816" max="2816" width="31.42578125" style="178" customWidth="1"/>
    <col min="2817" max="2817" width="28.140625" style="178" customWidth="1"/>
    <col min="2818" max="2818" width="31.140625" style="178" customWidth="1"/>
    <col min="2819" max="2821" width="16.7109375" style="178" customWidth="1"/>
    <col min="2822" max="2822" width="17.5703125" style="178" customWidth="1"/>
    <col min="2823" max="3068" width="9.140625" style="178"/>
    <col min="3069" max="3069" width="8.140625" style="178" customWidth="1"/>
    <col min="3070" max="3070" width="85.140625" style="178" customWidth="1"/>
    <col min="3071" max="3071" width="27.85546875" style="178" customWidth="1"/>
    <col min="3072" max="3072" width="31.42578125" style="178" customWidth="1"/>
    <col min="3073" max="3073" width="28.140625" style="178" customWidth="1"/>
    <col min="3074" max="3074" width="31.140625" style="178" customWidth="1"/>
    <col min="3075" max="3077" width="16.7109375" style="178" customWidth="1"/>
    <col min="3078" max="3078" width="17.5703125" style="178" customWidth="1"/>
    <col min="3079" max="3324" width="9.140625" style="178"/>
    <col min="3325" max="3325" width="8.140625" style="178" customWidth="1"/>
    <col min="3326" max="3326" width="85.140625" style="178" customWidth="1"/>
    <col min="3327" max="3327" width="27.85546875" style="178" customWidth="1"/>
    <col min="3328" max="3328" width="31.42578125" style="178" customWidth="1"/>
    <col min="3329" max="3329" width="28.140625" style="178" customWidth="1"/>
    <col min="3330" max="3330" width="31.140625" style="178" customWidth="1"/>
    <col min="3331" max="3333" width="16.7109375" style="178" customWidth="1"/>
    <col min="3334" max="3334" width="17.5703125" style="178" customWidth="1"/>
    <col min="3335" max="3580" width="9.140625" style="178"/>
    <col min="3581" max="3581" width="8.140625" style="178" customWidth="1"/>
    <col min="3582" max="3582" width="85.140625" style="178" customWidth="1"/>
    <col min="3583" max="3583" width="27.85546875" style="178" customWidth="1"/>
    <col min="3584" max="3584" width="31.42578125" style="178" customWidth="1"/>
    <col min="3585" max="3585" width="28.140625" style="178" customWidth="1"/>
    <col min="3586" max="3586" width="31.140625" style="178" customWidth="1"/>
    <col min="3587" max="3589" width="16.7109375" style="178" customWidth="1"/>
    <col min="3590" max="3590" width="17.5703125" style="178" customWidth="1"/>
    <col min="3591" max="3836" width="9.140625" style="178"/>
    <col min="3837" max="3837" width="8.140625" style="178" customWidth="1"/>
    <col min="3838" max="3838" width="85.140625" style="178" customWidth="1"/>
    <col min="3839" max="3839" width="27.85546875" style="178" customWidth="1"/>
    <col min="3840" max="3840" width="31.42578125" style="178" customWidth="1"/>
    <col min="3841" max="3841" width="28.140625" style="178" customWidth="1"/>
    <col min="3842" max="3842" width="31.140625" style="178" customWidth="1"/>
    <col min="3843" max="3845" width="16.7109375" style="178" customWidth="1"/>
    <col min="3846" max="3846" width="17.5703125" style="178" customWidth="1"/>
    <col min="3847" max="4092" width="9.140625" style="178"/>
    <col min="4093" max="4093" width="8.140625" style="178" customWidth="1"/>
    <col min="4094" max="4094" width="85.140625" style="178" customWidth="1"/>
    <col min="4095" max="4095" width="27.85546875" style="178" customWidth="1"/>
    <col min="4096" max="4096" width="31.42578125" style="178" customWidth="1"/>
    <col min="4097" max="4097" width="28.140625" style="178" customWidth="1"/>
    <col min="4098" max="4098" width="31.140625" style="178" customWidth="1"/>
    <col min="4099" max="4101" width="16.7109375" style="178" customWidth="1"/>
    <col min="4102" max="4102" width="17.5703125" style="178" customWidth="1"/>
    <col min="4103" max="4348" width="9.140625" style="178"/>
    <col min="4349" max="4349" width="8.140625" style="178" customWidth="1"/>
    <col min="4350" max="4350" width="85.140625" style="178" customWidth="1"/>
    <col min="4351" max="4351" width="27.85546875" style="178" customWidth="1"/>
    <col min="4352" max="4352" width="31.42578125" style="178" customWidth="1"/>
    <col min="4353" max="4353" width="28.140625" style="178" customWidth="1"/>
    <col min="4354" max="4354" width="31.140625" style="178" customWidth="1"/>
    <col min="4355" max="4357" width="16.7109375" style="178" customWidth="1"/>
    <col min="4358" max="4358" width="17.5703125" style="178" customWidth="1"/>
    <col min="4359" max="4604" width="9.140625" style="178"/>
    <col min="4605" max="4605" width="8.140625" style="178" customWidth="1"/>
    <col min="4606" max="4606" width="85.140625" style="178" customWidth="1"/>
    <col min="4607" max="4607" width="27.85546875" style="178" customWidth="1"/>
    <col min="4608" max="4608" width="31.42578125" style="178" customWidth="1"/>
    <col min="4609" max="4609" width="28.140625" style="178" customWidth="1"/>
    <col min="4610" max="4610" width="31.140625" style="178" customWidth="1"/>
    <col min="4611" max="4613" width="16.7109375" style="178" customWidth="1"/>
    <col min="4614" max="4614" width="17.5703125" style="178" customWidth="1"/>
    <col min="4615" max="4860" width="9.140625" style="178"/>
    <col min="4861" max="4861" width="8.140625" style="178" customWidth="1"/>
    <col min="4862" max="4862" width="85.140625" style="178" customWidth="1"/>
    <col min="4863" max="4863" width="27.85546875" style="178" customWidth="1"/>
    <col min="4864" max="4864" width="31.42578125" style="178" customWidth="1"/>
    <col min="4865" max="4865" width="28.140625" style="178" customWidth="1"/>
    <col min="4866" max="4866" width="31.140625" style="178" customWidth="1"/>
    <col min="4867" max="4869" width="16.7109375" style="178" customWidth="1"/>
    <col min="4870" max="4870" width="17.5703125" style="178" customWidth="1"/>
    <col min="4871" max="5116" width="9.140625" style="178"/>
    <col min="5117" max="5117" width="8.140625" style="178" customWidth="1"/>
    <col min="5118" max="5118" width="85.140625" style="178" customWidth="1"/>
    <col min="5119" max="5119" width="27.85546875" style="178" customWidth="1"/>
    <col min="5120" max="5120" width="31.42578125" style="178" customWidth="1"/>
    <col min="5121" max="5121" width="28.140625" style="178" customWidth="1"/>
    <col min="5122" max="5122" width="31.140625" style="178" customWidth="1"/>
    <col min="5123" max="5125" width="16.7109375" style="178" customWidth="1"/>
    <col min="5126" max="5126" width="17.5703125" style="178" customWidth="1"/>
    <col min="5127" max="5372" width="9.140625" style="178"/>
    <col min="5373" max="5373" width="8.140625" style="178" customWidth="1"/>
    <col min="5374" max="5374" width="85.140625" style="178" customWidth="1"/>
    <col min="5375" max="5375" width="27.85546875" style="178" customWidth="1"/>
    <col min="5376" max="5376" width="31.42578125" style="178" customWidth="1"/>
    <col min="5377" max="5377" width="28.140625" style="178" customWidth="1"/>
    <col min="5378" max="5378" width="31.140625" style="178" customWidth="1"/>
    <col min="5379" max="5381" width="16.7109375" style="178" customWidth="1"/>
    <col min="5382" max="5382" width="17.5703125" style="178" customWidth="1"/>
    <col min="5383" max="5628" width="9.140625" style="178"/>
    <col min="5629" max="5629" width="8.140625" style="178" customWidth="1"/>
    <col min="5630" max="5630" width="85.140625" style="178" customWidth="1"/>
    <col min="5631" max="5631" width="27.85546875" style="178" customWidth="1"/>
    <col min="5632" max="5632" width="31.42578125" style="178" customWidth="1"/>
    <col min="5633" max="5633" width="28.140625" style="178" customWidth="1"/>
    <col min="5634" max="5634" width="31.140625" style="178" customWidth="1"/>
    <col min="5635" max="5637" width="16.7109375" style="178" customWidth="1"/>
    <col min="5638" max="5638" width="17.5703125" style="178" customWidth="1"/>
    <col min="5639" max="5884" width="9.140625" style="178"/>
    <col min="5885" max="5885" width="8.140625" style="178" customWidth="1"/>
    <col min="5886" max="5886" width="85.140625" style="178" customWidth="1"/>
    <col min="5887" max="5887" width="27.85546875" style="178" customWidth="1"/>
    <col min="5888" max="5888" width="31.42578125" style="178" customWidth="1"/>
    <col min="5889" max="5889" width="28.140625" style="178" customWidth="1"/>
    <col min="5890" max="5890" width="31.140625" style="178" customWidth="1"/>
    <col min="5891" max="5893" width="16.7109375" style="178" customWidth="1"/>
    <col min="5894" max="5894" width="17.5703125" style="178" customWidth="1"/>
    <col min="5895" max="6140" width="9.140625" style="178"/>
    <col min="6141" max="6141" width="8.140625" style="178" customWidth="1"/>
    <col min="6142" max="6142" width="85.140625" style="178" customWidth="1"/>
    <col min="6143" max="6143" width="27.85546875" style="178" customWidth="1"/>
    <col min="6144" max="6144" width="31.42578125" style="178" customWidth="1"/>
    <col min="6145" max="6145" width="28.140625" style="178" customWidth="1"/>
    <col min="6146" max="6146" width="31.140625" style="178" customWidth="1"/>
    <col min="6147" max="6149" width="16.7109375" style="178" customWidth="1"/>
    <col min="6150" max="6150" width="17.5703125" style="178" customWidth="1"/>
    <col min="6151" max="6396" width="9.140625" style="178"/>
    <col min="6397" max="6397" width="8.140625" style="178" customWidth="1"/>
    <col min="6398" max="6398" width="85.140625" style="178" customWidth="1"/>
    <col min="6399" max="6399" width="27.85546875" style="178" customWidth="1"/>
    <col min="6400" max="6400" width="31.42578125" style="178" customWidth="1"/>
    <col min="6401" max="6401" width="28.140625" style="178" customWidth="1"/>
    <col min="6402" max="6402" width="31.140625" style="178" customWidth="1"/>
    <col min="6403" max="6405" width="16.7109375" style="178" customWidth="1"/>
    <col min="6406" max="6406" width="17.5703125" style="178" customWidth="1"/>
    <col min="6407" max="6652" width="9.140625" style="178"/>
    <col min="6653" max="6653" width="8.140625" style="178" customWidth="1"/>
    <col min="6654" max="6654" width="85.140625" style="178" customWidth="1"/>
    <col min="6655" max="6655" width="27.85546875" style="178" customWidth="1"/>
    <col min="6656" max="6656" width="31.42578125" style="178" customWidth="1"/>
    <col min="6657" max="6657" width="28.140625" style="178" customWidth="1"/>
    <col min="6658" max="6658" width="31.140625" style="178" customWidth="1"/>
    <col min="6659" max="6661" width="16.7109375" style="178" customWidth="1"/>
    <col min="6662" max="6662" width="17.5703125" style="178" customWidth="1"/>
    <col min="6663" max="6908" width="9.140625" style="178"/>
    <col min="6909" max="6909" width="8.140625" style="178" customWidth="1"/>
    <col min="6910" max="6910" width="85.140625" style="178" customWidth="1"/>
    <col min="6911" max="6911" width="27.85546875" style="178" customWidth="1"/>
    <col min="6912" max="6912" width="31.42578125" style="178" customWidth="1"/>
    <col min="6913" max="6913" width="28.140625" style="178" customWidth="1"/>
    <col min="6914" max="6914" width="31.140625" style="178" customWidth="1"/>
    <col min="6915" max="6917" width="16.7109375" style="178" customWidth="1"/>
    <col min="6918" max="6918" width="17.5703125" style="178" customWidth="1"/>
    <col min="6919" max="7164" width="9.140625" style="178"/>
    <col min="7165" max="7165" width="8.140625" style="178" customWidth="1"/>
    <col min="7166" max="7166" width="85.140625" style="178" customWidth="1"/>
    <col min="7167" max="7167" width="27.85546875" style="178" customWidth="1"/>
    <col min="7168" max="7168" width="31.42578125" style="178" customWidth="1"/>
    <col min="7169" max="7169" width="28.140625" style="178" customWidth="1"/>
    <col min="7170" max="7170" width="31.140625" style="178" customWidth="1"/>
    <col min="7171" max="7173" width="16.7109375" style="178" customWidth="1"/>
    <col min="7174" max="7174" width="17.5703125" style="178" customWidth="1"/>
    <col min="7175" max="7420" width="9.140625" style="178"/>
    <col min="7421" max="7421" width="8.140625" style="178" customWidth="1"/>
    <col min="7422" max="7422" width="85.140625" style="178" customWidth="1"/>
    <col min="7423" max="7423" width="27.85546875" style="178" customWidth="1"/>
    <col min="7424" max="7424" width="31.42578125" style="178" customWidth="1"/>
    <col min="7425" max="7425" width="28.140625" style="178" customWidth="1"/>
    <col min="7426" max="7426" width="31.140625" style="178" customWidth="1"/>
    <col min="7427" max="7429" width="16.7109375" style="178" customWidth="1"/>
    <col min="7430" max="7430" width="17.5703125" style="178" customWidth="1"/>
    <col min="7431" max="7676" width="9.140625" style="178"/>
    <col min="7677" max="7677" width="8.140625" style="178" customWidth="1"/>
    <col min="7678" max="7678" width="85.140625" style="178" customWidth="1"/>
    <col min="7679" max="7679" width="27.85546875" style="178" customWidth="1"/>
    <col min="7680" max="7680" width="31.42578125" style="178" customWidth="1"/>
    <col min="7681" max="7681" width="28.140625" style="178" customWidth="1"/>
    <col min="7682" max="7682" width="31.140625" style="178" customWidth="1"/>
    <col min="7683" max="7685" width="16.7109375" style="178" customWidth="1"/>
    <col min="7686" max="7686" width="17.5703125" style="178" customWidth="1"/>
    <col min="7687" max="7932" width="9.140625" style="178"/>
    <col min="7933" max="7933" width="8.140625" style="178" customWidth="1"/>
    <col min="7934" max="7934" width="85.140625" style="178" customWidth="1"/>
    <col min="7935" max="7935" width="27.85546875" style="178" customWidth="1"/>
    <col min="7936" max="7936" width="31.42578125" style="178" customWidth="1"/>
    <col min="7937" max="7937" width="28.140625" style="178" customWidth="1"/>
    <col min="7938" max="7938" width="31.140625" style="178" customWidth="1"/>
    <col min="7939" max="7941" width="16.7109375" style="178" customWidth="1"/>
    <col min="7942" max="7942" width="17.5703125" style="178" customWidth="1"/>
    <col min="7943" max="8188" width="9.140625" style="178"/>
    <col min="8189" max="8189" width="8.140625" style="178" customWidth="1"/>
    <col min="8190" max="8190" width="85.140625" style="178" customWidth="1"/>
    <col min="8191" max="8191" width="27.85546875" style="178" customWidth="1"/>
    <col min="8192" max="8192" width="31.42578125" style="178" customWidth="1"/>
    <col min="8193" max="8193" width="28.140625" style="178" customWidth="1"/>
    <col min="8194" max="8194" width="31.140625" style="178" customWidth="1"/>
    <col min="8195" max="8197" width="16.7109375" style="178" customWidth="1"/>
    <col min="8198" max="8198" width="17.5703125" style="178" customWidth="1"/>
    <col min="8199" max="8444" width="9.140625" style="178"/>
    <col min="8445" max="8445" width="8.140625" style="178" customWidth="1"/>
    <col min="8446" max="8446" width="85.140625" style="178" customWidth="1"/>
    <col min="8447" max="8447" width="27.85546875" style="178" customWidth="1"/>
    <col min="8448" max="8448" width="31.42578125" style="178" customWidth="1"/>
    <col min="8449" max="8449" width="28.140625" style="178" customWidth="1"/>
    <col min="8450" max="8450" width="31.140625" style="178" customWidth="1"/>
    <col min="8451" max="8453" width="16.7109375" style="178" customWidth="1"/>
    <col min="8454" max="8454" width="17.5703125" style="178" customWidth="1"/>
    <col min="8455" max="8700" width="9.140625" style="178"/>
    <col min="8701" max="8701" width="8.140625" style="178" customWidth="1"/>
    <col min="8702" max="8702" width="85.140625" style="178" customWidth="1"/>
    <col min="8703" max="8703" width="27.85546875" style="178" customWidth="1"/>
    <col min="8704" max="8704" width="31.42578125" style="178" customWidth="1"/>
    <col min="8705" max="8705" width="28.140625" style="178" customWidth="1"/>
    <col min="8706" max="8706" width="31.140625" style="178" customWidth="1"/>
    <col min="8707" max="8709" width="16.7109375" style="178" customWidth="1"/>
    <col min="8710" max="8710" width="17.5703125" style="178" customWidth="1"/>
    <col min="8711" max="8956" width="9.140625" style="178"/>
    <col min="8957" max="8957" width="8.140625" style="178" customWidth="1"/>
    <col min="8958" max="8958" width="85.140625" style="178" customWidth="1"/>
    <col min="8959" max="8959" width="27.85546875" style="178" customWidth="1"/>
    <col min="8960" max="8960" width="31.42578125" style="178" customWidth="1"/>
    <col min="8961" max="8961" width="28.140625" style="178" customWidth="1"/>
    <col min="8962" max="8962" width="31.140625" style="178" customWidth="1"/>
    <col min="8963" max="8965" width="16.7109375" style="178" customWidth="1"/>
    <col min="8966" max="8966" width="17.5703125" style="178" customWidth="1"/>
    <col min="8967" max="9212" width="9.140625" style="178"/>
    <col min="9213" max="9213" width="8.140625" style="178" customWidth="1"/>
    <col min="9214" max="9214" width="85.140625" style="178" customWidth="1"/>
    <col min="9215" max="9215" width="27.85546875" style="178" customWidth="1"/>
    <col min="9216" max="9216" width="31.42578125" style="178" customWidth="1"/>
    <col min="9217" max="9217" width="28.140625" style="178" customWidth="1"/>
    <col min="9218" max="9218" width="31.140625" style="178" customWidth="1"/>
    <col min="9219" max="9221" width="16.7109375" style="178" customWidth="1"/>
    <col min="9222" max="9222" width="17.5703125" style="178" customWidth="1"/>
    <col min="9223" max="9468" width="9.140625" style="178"/>
    <col min="9469" max="9469" width="8.140625" style="178" customWidth="1"/>
    <col min="9470" max="9470" width="85.140625" style="178" customWidth="1"/>
    <col min="9471" max="9471" width="27.85546875" style="178" customWidth="1"/>
    <col min="9472" max="9472" width="31.42578125" style="178" customWidth="1"/>
    <col min="9473" max="9473" width="28.140625" style="178" customWidth="1"/>
    <col min="9474" max="9474" width="31.140625" style="178" customWidth="1"/>
    <col min="9475" max="9477" width="16.7109375" style="178" customWidth="1"/>
    <col min="9478" max="9478" width="17.5703125" style="178" customWidth="1"/>
    <col min="9479" max="9724" width="9.140625" style="178"/>
    <col min="9725" max="9725" width="8.140625" style="178" customWidth="1"/>
    <col min="9726" max="9726" width="85.140625" style="178" customWidth="1"/>
    <col min="9727" max="9727" width="27.85546875" style="178" customWidth="1"/>
    <col min="9728" max="9728" width="31.42578125" style="178" customWidth="1"/>
    <col min="9729" max="9729" width="28.140625" style="178" customWidth="1"/>
    <col min="9730" max="9730" width="31.140625" style="178" customWidth="1"/>
    <col min="9731" max="9733" width="16.7109375" style="178" customWidth="1"/>
    <col min="9734" max="9734" width="17.5703125" style="178" customWidth="1"/>
    <col min="9735" max="9980" width="9.140625" style="178"/>
    <col min="9981" max="9981" width="8.140625" style="178" customWidth="1"/>
    <col min="9982" max="9982" width="85.140625" style="178" customWidth="1"/>
    <col min="9983" max="9983" width="27.85546875" style="178" customWidth="1"/>
    <col min="9984" max="9984" width="31.42578125" style="178" customWidth="1"/>
    <col min="9985" max="9985" width="28.140625" style="178" customWidth="1"/>
    <col min="9986" max="9986" width="31.140625" style="178" customWidth="1"/>
    <col min="9987" max="9989" width="16.7109375" style="178" customWidth="1"/>
    <col min="9990" max="9990" width="17.5703125" style="178" customWidth="1"/>
    <col min="9991" max="10236" width="9.140625" style="178"/>
    <col min="10237" max="10237" width="8.140625" style="178" customWidth="1"/>
    <col min="10238" max="10238" width="85.140625" style="178" customWidth="1"/>
    <col min="10239" max="10239" width="27.85546875" style="178" customWidth="1"/>
    <col min="10240" max="10240" width="31.42578125" style="178" customWidth="1"/>
    <col min="10241" max="10241" width="28.140625" style="178" customWidth="1"/>
    <col min="10242" max="10242" width="31.140625" style="178" customWidth="1"/>
    <col min="10243" max="10245" width="16.7109375" style="178" customWidth="1"/>
    <col min="10246" max="10246" width="17.5703125" style="178" customWidth="1"/>
    <col min="10247" max="10492" width="9.140625" style="178"/>
    <col min="10493" max="10493" width="8.140625" style="178" customWidth="1"/>
    <col min="10494" max="10494" width="85.140625" style="178" customWidth="1"/>
    <col min="10495" max="10495" width="27.85546875" style="178" customWidth="1"/>
    <col min="10496" max="10496" width="31.42578125" style="178" customWidth="1"/>
    <col min="10497" max="10497" width="28.140625" style="178" customWidth="1"/>
    <col min="10498" max="10498" width="31.140625" style="178" customWidth="1"/>
    <col min="10499" max="10501" width="16.7109375" style="178" customWidth="1"/>
    <col min="10502" max="10502" width="17.5703125" style="178" customWidth="1"/>
    <col min="10503" max="10748" width="9.140625" style="178"/>
    <col min="10749" max="10749" width="8.140625" style="178" customWidth="1"/>
    <col min="10750" max="10750" width="85.140625" style="178" customWidth="1"/>
    <col min="10751" max="10751" width="27.85546875" style="178" customWidth="1"/>
    <col min="10752" max="10752" width="31.42578125" style="178" customWidth="1"/>
    <col min="10753" max="10753" width="28.140625" style="178" customWidth="1"/>
    <col min="10754" max="10754" width="31.140625" style="178" customWidth="1"/>
    <col min="10755" max="10757" width="16.7109375" style="178" customWidth="1"/>
    <col min="10758" max="10758" width="17.5703125" style="178" customWidth="1"/>
    <col min="10759" max="11004" width="9.140625" style="178"/>
    <col min="11005" max="11005" width="8.140625" style="178" customWidth="1"/>
    <col min="11006" max="11006" width="85.140625" style="178" customWidth="1"/>
    <col min="11007" max="11007" width="27.85546875" style="178" customWidth="1"/>
    <col min="11008" max="11008" width="31.42578125" style="178" customWidth="1"/>
    <col min="11009" max="11009" width="28.140625" style="178" customWidth="1"/>
    <col min="11010" max="11010" width="31.140625" style="178" customWidth="1"/>
    <col min="11011" max="11013" width="16.7109375" style="178" customWidth="1"/>
    <col min="11014" max="11014" width="17.5703125" style="178" customWidth="1"/>
    <col min="11015" max="11260" width="9.140625" style="178"/>
    <col min="11261" max="11261" width="8.140625" style="178" customWidth="1"/>
    <col min="11262" max="11262" width="85.140625" style="178" customWidth="1"/>
    <col min="11263" max="11263" width="27.85546875" style="178" customWidth="1"/>
    <col min="11264" max="11264" width="31.42578125" style="178" customWidth="1"/>
    <col min="11265" max="11265" width="28.140625" style="178" customWidth="1"/>
    <col min="11266" max="11266" width="31.140625" style="178" customWidth="1"/>
    <col min="11267" max="11269" width="16.7109375" style="178" customWidth="1"/>
    <col min="11270" max="11270" width="17.5703125" style="178" customWidth="1"/>
    <col min="11271" max="11516" width="9.140625" style="178"/>
    <col min="11517" max="11517" width="8.140625" style="178" customWidth="1"/>
    <col min="11518" max="11518" width="85.140625" style="178" customWidth="1"/>
    <col min="11519" max="11519" width="27.85546875" style="178" customWidth="1"/>
    <col min="11520" max="11520" width="31.42578125" style="178" customWidth="1"/>
    <col min="11521" max="11521" width="28.140625" style="178" customWidth="1"/>
    <col min="11522" max="11522" width="31.140625" style="178" customWidth="1"/>
    <col min="11523" max="11525" width="16.7109375" style="178" customWidth="1"/>
    <col min="11526" max="11526" width="17.5703125" style="178" customWidth="1"/>
    <col min="11527" max="11772" width="9.140625" style="178"/>
    <col min="11773" max="11773" width="8.140625" style="178" customWidth="1"/>
    <col min="11774" max="11774" width="85.140625" style="178" customWidth="1"/>
    <col min="11775" max="11775" width="27.85546875" style="178" customWidth="1"/>
    <col min="11776" max="11776" width="31.42578125" style="178" customWidth="1"/>
    <col min="11777" max="11777" width="28.140625" style="178" customWidth="1"/>
    <col min="11778" max="11778" width="31.140625" style="178" customWidth="1"/>
    <col min="11779" max="11781" width="16.7109375" style="178" customWidth="1"/>
    <col min="11782" max="11782" width="17.5703125" style="178" customWidth="1"/>
    <col min="11783" max="12028" width="9.140625" style="178"/>
    <col min="12029" max="12029" width="8.140625" style="178" customWidth="1"/>
    <col min="12030" max="12030" width="85.140625" style="178" customWidth="1"/>
    <col min="12031" max="12031" width="27.85546875" style="178" customWidth="1"/>
    <col min="12032" max="12032" width="31.42578125" style="178" customWidth="1"/>
    <col min="12033" max="12033" width="28.140625" style="178" customWidth="1"/>
    <col min="12034" max="12034" width="31.140625" style="178" customWidth="1"/>
    <col min="12035" max="12037" width="16.7109375" style="178" customWidth="1"/>
    <col min="12038" max="12038" width="17.5703125" style="178" customWidth="1"/>
    <col min="12039" max="12284" width="9.140625" style="178"/>
    <col min="12285" max="12285" width="8.140625" style="178" customWidth="1"/>
    <col min="12286" max="12286" width="85.140625" style="178" customWidth="1"/>
    <col min="12287" max="12287" width="27.85546875" style="178" customWidth="1"/>
    <col min="12288" max="12288" width="31.42578125" style="178" customWidth="1"/>
    <col min="12289" max="12289" width="28.140625" style="178" customWidth="1"/>
    <col min="12290" max="12290" width="31.140625" style="178" customWidth="1"/>
    <col min="12291" max="12293" width="16.7109375" style="178" customWidth="1"/>
    <col min="12294" max="12294" width="17.5703125" style="178" customWidth="1"/>
    <col min="12295" max="12540" width="9.140625" style="178"/>
    <col min="12541" max="12541" width="8.140625" style="178" customWidth="1"/>
    <col min="12542" max="12542" width="85.140625" style="178" customWidth="1"/>
    <col min="12543" max="12543" width="27.85546875" style="178" customWidth="1"/>
    <col min="12544" max="12544" width="31.42578125" style="178" customWidth="1"/>
    <col min="12545" max="12545" width="28.140625" style="178" customWidth="1"/>
    <col min="12546" max="12546" width="31.140625" style="178" customWidth="1"/>
    <col min="12547" max="12549" width="16.7109375" style="178" customWidth="1"/>
    <col min="12550" max="12550" width="17.5703125" style="178" customWidth="1"/>
    <col min="12551" max="12796" width="9.140625" style="178"/>
    <col min="12797" max="12797" width="8.140625" style="178" customWidth="1"/>
    <col min="12798" max="12798" width="85.140625" style="178" customWidth="1"/>
    <col min="12799" max="12799" width="27.85546875" style="178" customWidth="1"/>
    <col min="12800" max="12800" width="31.42578125" style="178" customWidth="1"/>
    <col min="12801" max="12801" width="28.140625" style="178" customWidth="1"/>
    <col min="12802" max="12802" width="31.140625" style="178" customWidth="1"/>
    <col min="12803" max="12805" width="16.7109375" style="178" customWidth="1"/>
    <col min="12806" max="12806" width="17.5703125" style="178" customWidth="1"/>
    <col min="12807" max="13052" width="9.140625" style="178"/>
    <col min="13053" max="13053" width="8.140625" style="178" customWidth="1"/>
    <col min="13054" max="13054" width="85.140625" style="178" customWidth="1"/>
    <col min="13055" max="13055" width="27.85546875" style="178" customWidth="1"/>
    <col min="13056" max="13056" width="31.42578125" style="178" customWidth="1"/>
    <col min="13057" max="13057" width="28.140625" style="178" customWidth="1"/>
    <col min="13058" max="13058" width="31.140625" style="178" customWidth="1"/>
    <col min="13059" max="13061" width="16.7109375" style="178" customWidth="1"/>
    <col min="13062" max="13062" width="17.5703125" style="178" customWidth="1"/>
    <col min="13063" max="13308" width="9.140625" style="178"/>
    <col min="13309" max="13309" width="8.140625" style="178" customWidth="1"/>
    <col min="13310" max="13310" width="85.140625" style="178" customWidth="1"/>
    <col min="13311" max="13311" width="27.85546875" style="178" customWidth="1"/>
    <col min="13312" max="13312" width="31.42578125" style="178" customWidth="1"/>
    <col min="13313" max="13313" width="28.140625" style="178" customWidth="1"/>
    <col min="13314" max="13314" width="31.140625" style="178" customWidth="1"/>
    <col min="13315" max="13317" width="16.7109375" style="178" customWidth="1"/>
    <col min="13318" max="13318" width="17.5703125" style="178" customWidth="1"/>
    <col min="13319" max="13564" width="9.140625" style="178"/>
    <col min="13565" max="13565" width="8.140625" style="178" customWidth="1"/>
    <col min="13566" max="13566" width="85.140625" style="178" customWidth="1"/>
    <col min="13567" max="13567" width="27.85546875" style="178" customWidth="1"/>
    <col min="13568" max="13568" width="31.42578125" style="178" customWidth="1"/>
    <col min="13569" max="13569" width="28.140625" style="178" customWidth="1"/>
    <col min="13570" max="13570" width="31.140625" style="178" customWidth="1"/>
    <col min="13571" max="13573" width="16.7109375" style="178" customWidth="1"/>
    <col min="13574" max="13574" width="17.5703125" style="178" customWidth="1"/>
    <col min="13575" max="13820" width="9.140625" style="178"/>
    <col min="13821" max="13821" width="8.140625" style="178" customWidth="1"/>
    <col min="13822" max="13822" width="85.140625" style="178" customWidth="1"/>
    <col min="13823" max="13823" width="27.85546875" style="178" customWidth="1"/>
    <col min="13824" max="13824" width="31.42578125" style="178" customWidth="1"/>
    <col min="13825" max="13825" width="28.140625" style="178" customWidth="1"/>
    <col min="13826" max="13826" width="31.140625" style="178" customWidth="1"/>
    <col min="13827" max="13829" width="16.7109375" style="178" customWidth="1"/>
    <col min="13830" max="13830" width="17.5703125" style="178" customWidth="1"/>
    <col min="13831" max="14076" width="9.140625" style="178"/>
    <col min="14077" max="14077" width="8.140625" style="178" customWidth="1"/>
    <col min="14078" max="14078" width="85.140625" style="178" customWidth="1"/>
    <col min="14079" max="14079" width="27.85546875" style="178" customWidth="1"/>
    <col min="14080" max="14080" width="31.42578125" style="178" customWidth="1"/>
    <col min="14081" max="14081" width="28.140625" style="178" customWidth="1"/>
    <col min="14082" max="14082" width="31.140625" style="178" customWidth="1"/>
    <col min="14083" max="14085" width="16.7109375" style="178" customWidth="1"/>
    <col min="14086" max="14086" width="17.5703125" style="178" customWidth="1"/>
    <col min="14087" max="14332" width="9.140625" style="178"/>
    <col min="14333" max="14333" width="8.140625" style="178" customWidth="1"/>
    <col min="14334" max="14334" width="85.140625" style="178" customWidth="1"/>
    <col min="14335" max="14335" width="27.85546875" style="178" customWidth="1"/>
    <col min="14336" max="14336" width="31.42578125" style="178" customWidth="1"/>
    <col min="14337" max="14337" width="28.140625" style="178" customWidth="1"/>
    <col min="14338" max="14338" width="31.140625" style="178" customWidth="1"/>
    <col min="14339" max="14341" width="16.7109375" style="178" customWidth="1"/>
    <col min="14342" max="14342" width="17.5703125" style="178" customWidth="1"/>
    <col min="14343" max="14588" width="9.140625" style="178"/>
    <col min="14589" max="14589" width="8.140625" style="178" customWidth="1"/>
    <col min="14590" max="14590" width="85.140625" style="178" customWidth="1"/>
    <col min="14591" max="14591" width="27.85546875" style="178" customWidth="1"/>
    <col min="14592" max="14592" width="31.42578125" style="178" customWidth="1"/>
    <col min="14593" max="14593" width="28.140625" style="178" customWidth="1"/>
    <col min="14594" max="14594" width="31.140625" style="178" customWidth="1"/>
    <col min="14595" max="14597" width="16.7109375" style="178" customWidth="1"/>
    <col min="14598" max="14598" width="17.5703125" style="178" customWidth="1"/>
    <col min="14599" max="14844" width="9.140625" style="178"/>
    <col min="14845" max="14845" width="8.140625" style="178" customWidth="1"/>
    <col min="14846" max="14846" width="85.140625" style="178" customWidth="1"/>
    <col min="14847" max="14847" width="27.85546875" style="178" customWidth="1"/>
    <col min="14848" max="14848" width="31.42578125" style="178" customWidth="1"/>
    <col min="14849" max="14849" width="28.140625" style="178" customWidth="1"/>
    <col min="14850" max="14850" width="31.140625" style="178" customWidth="1"/>
    <col min="14851" max="14853" width="16.7109375" style="178" customWidth="1"/>
    <col min="14854" max="14854" width="17.5703125" style="178" customWidth="1"/>
    <col min="14855" max="15100" width="9.140625" style="178"/>
    <col min="15101" max="15101" width="8.140625" style="178" customWidth="1"/>
    <col min="15102" max="15102" width="85.140625" style="178" customWidth="1"/>
    <col min="15103" max="15103" width="27.85546875" style="178" customWidth="1"/>
    <col min="15104" max="15104" width="31.42578125" style="178" customWidth="1"/>
    <col min="15105" max="15105" width="28.140625" style="178" customWidth="1"/>
    <col min="15106" max="15106" width="31.140625" style="178" customWidth="1"/>
    <col min="15107" max="15109" width="16.7109375" style="178" customWidth="1"/>
    <col min="15110" max="15110" width="17.5703125" style="178" customWidth="1"/>
    <col min="15111" max="15356" width="9.140625" style="178"/>
    <col min="15357" max="15357" width="8.140625" style="178" customWidth="1"/>
    <col min="15358" max="15358" width="85.140625" style="178" customWidth="1"/>
    <col min="15359" max="15359" width="27.85546875" style="178" customWidth="1"/>
    <col min="15360" max="15360" width="31.42578125" style="178" customWidth="1"/>
    <col min="15361" max="15361" width="28.140625" style="178" customWidth="1"/>
    <col min="15362" max="15362" width="31.140625" style="178" customWidth="1"/>
    <col min="15363" max="15365" width="16.7109375" style="178" customWidth="1"/>
    <col min="15366" max="15366" width="17.5703125" style="178" customWidth="1"/>
    <col min="15367" max="15612" width="9.140625" style="178"/>
    <col min="15613" max="15613" width="8.140625" style="178" customWidth="1"/>
    <col min="15614" max="15614" width="85.140625" style="178" customWidth="1"/>
    <col min="15615" max="15615" width="27.85546875" style="178" customWidth="1"/>
    <col min="15616" max="15616" width="31.42578125" style="178" customWidth="1"/>
    <col min="15617" max="15617" width="28.140625" style="178" customWidth="1"/>
    <col min="15618" max="15618" width="31.140625" style="178" customWidth="1"/>
    <col min="15619" max="15621" width="16.7109375" style="178" customWidth="1"/>
    <col min="15622" max="15622" width="17.5703125" style="178" customWidth="1"/>
    <col min="15623" max="15868" width="9.140625" style="178"/>
    <col min="15869" max="15869" width="8.140625" style="178" customWidth="1"/>
    <col min="15870" max="15870" width="85.140625" style="178" customWidth="1"/>
    <col min="15871" max="15871" width="27.85546875" style="178" customWidth="1"/>
    <col min="15872" max="15872" width="31.42578125" style="178" customWidth="1"/>
    <col min="15873" max="15873" width="28.140625" style="178" customWidth="1"/>
    <col min="15874" max="15874" width="31.140625" style="178" customWidth="1"/>
    <col min="15875" max="15877" width="16.7109375" style="178" customWidth="1"/>
    <col min="15878" max="15878" width="17.5703125" style="178" customWidth="1"/>
    <col min="15879" max="16124" width="9.140625" style="178"/>
    <col min="16125" max="16125" width="8.140625" style="178" customWidth="1"/>
    <col min="16126" max="16126" width="85.140625" style="178" customWidth="1"/>
    <col min="16127" max="16127" width="27.85546875" style="178" customWidth="1"/>
    <col min="16128" max="16128" width="31.42578125" style="178" customWidth="1"/>
    <col min="16129" max="16129" width="28.140625" style="178" customWidth="1"/>
    <col min="16130" max="16130" width="31.140625" style="178" customWidth="1"/>
    <col min="16131" max="16133" width="16.7109375" style="178" customWidth="1"/>
    <col min="16134" max="16134" width="17.5703125" style="178" customWidth="1"/>
    <col min="16135" max="16384" width="9.140625" style="178"/>
  </cols>
  <sheetData>
    <row r="1" spans="1:7">
      <c r="F1" s="72" t="s">
        <v>436</v>
      </c>
    </row>
    <row r="3" spans="1:7" ht="20.45" customHeight="1">
      <c r="A3" s="1454" t="s">
        <v>1016</v>
      </c>
      <c r="B3" s="1454"/>
      <c r="C3" s="1454"/>
      <c r="D3" s="1454"/>
      <c r="E3" s="1454"/>
      <c r="F3" s="1454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438" t="s">
        <v>484</v>
      </c>
      <c r="B6" s="1438"/>
      <c r="C6" s="1438"/>
      <c r="D6" s="1438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251"/>
      <c r="C8" s="251"/>
    </row>
    <row r="9" spans="1:7" ht="18.75">
      <c r="A9" s="1455" t="s">
        <v>282</v>
      </c>
      <c r="B9" s="1455" t="s">
        <v>297</v>
      </c>
      <c r="C9" s="1455" t="s">
        <v>366</v>
      </c>
      <c r="D9" s="1455"/>
      <c r="E9" s="1455" t="s">
        <v>367</v>
      </c>
      <c r="F9" s="1455"/>
    </row>
    <row r="10" spans="1:7" ht="37.5">
      <c r="A10" s="1455"/>
      <c r="B10" s="1455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7" ht="43.5" customHeight="1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7" s="267" customFormat="1" ht="21.6" hidden="1" customHeight="1">
      <c r="A12" s="515">
        <v>1</v>
      </c>
      <c r="B12" s="271" t="s">
        <v>377</v>
      </c>
      <c r="C12" s="269" t="s">
        <v>305</v>
      </c>
      <c r="D12" s="270">
        <f>SUM(D13:D15)</f>
        <v>0</v>
      </c>
      <c r="E12" s="506" t="s">
        <v>305</v>
      </c>
      <c r="F12" s="270">
        <f>SUM(F13:F15)</f>
        <v>0</v>
      </c>
    </row>
    <row r="13" spans="1:7" ht="18.75" hidden="1">
      <c r="A13" s="518"/>
      <c r="B13" s="215" t="s">
        <v>378</v>
      </c>
      <c r="C13" s="255"/>
      <c r="D13" s="202"/>
      <c r="E13" s="519"/>
      <c r="F13" s="202"/>
    </row>
    <row r="14" spans="1:7" ht="18.75" hidden="1">
      <c r="A14" s="518"/>
      <c r="B14" s="215"/>
      <c r="C14" s="255"/>
      <c r="D14" s="202"/>
      <c r="E14" s="519"/>
      <c r="F14" s="202"/>
    </row>
    <row r="15" spans="1:7" ht="18.75" hidden="1">
      <c r="A15" s="518"/>
      <c r="B15" s="199"/>
      <c r="C15" s="255"/>
      <c r="D15" s="202"/>
      <c r="E15" s="519"/>
      <c r="F15" s="202"/>
    </row>
    <row r="16" spans="1:7" s="267" customFormat="1" ht="21.6" hidden="1" customHeight="1">
      <c r="A16" s="515">
        <v>2</v>
      </c>
      <c r="B16" s="271" t="s">
        <v>379</v>
      </c>
      <c r="C16" s="269" t="s">
        <v>305</v>
      </c>
      <c r="D16" s="270">
        <f>SUM(D17:D19)</f>
        <v>0</v>
      </c>
      <c r="E16" s="506" t="s">
        <v>305</v>
      </c>
      <c r="F16" s="270">
        <f>SUM(F17:F19)</f>
        <v>0</v>
      </c>
    </row>
    <row r="17" spans="1:6" ht="18.75" hidden="1">
      <c r="A17" s="518"/>
      <c r="B17" s="215" t="s">
        <v>199</v>
      </c>
      <c r="C17" s="255"/>
      <c r="D17" s="202"/>
      <c r="E17" s="519"/>
      <c r="F17" s="202"/>
    </row>
    <row r="18" spans="1:6" ht="18.75" hidden="1">
      <c r="A18" s="518"/>
      <c r="B18" s="215"/>
      <c r="C18" s="255"/>
      <c r="D18" s="202"/>
      <c r="E18" s="519"/>
      <c r="F18" s="202"/>
    </row>
    <row r="19" spans="1:6" ht="18.75" hidden="1">
      <c r="A19" s="518"/>
      <c r="B19" s="215"/>
      <c r="C19" s="255"/>
      <c r="D19" s="202"/>
      <c r="E19" s="519"/>
      <c r="F19" s="202"/>
    </row>
    <row r="20" spans="1:6" s="267" customFormat="1" ht="21.6" customHeight="1">
      <c r="A20" s="275">
        <v>1</v>
      </c>
      <c r="B20" s="265" t="s">
        <v>380</v>
      </c>
      <c r="C20" s="59" t="s">
        <v>305</v>
      </c>
      <c r="D20" s="266">
        <f>SUM(D21:D23)</f>
        <v>0</v>
      </c>
      <c r="E20" s="508" t="s">
        <v>305</v>
      </c>
      <c r="F20" s="266">
        <f>SUM(F21:F26)</f>
        <v>15000</v>
      </c>
    </row>
    <row r="21" spans="1:6" ht="18.75">
      <c r="A21" s="518"/>
      <c r="B21" s="215" t="s">
        <v>199</v>
      </c>
      <c r="C21" s="255"/>
      <c r="D21" s="202"/>
      <c r="E21" s="519"/>
      <c r="F21" s="202"/>
    </row>
    <row r="22" spans="1:6" ht="37.5" hidden="1">
      <c r="A22" s="518"/>
      <c r="B22" s="272" t="s">
        <v>765</v>
      </c>
      <c r="C22" s="255"/>
      <c r="D22" s="202"/>
      <c r="E22" s="519"/>
      <c r="F22" s="202"/>
    </row>
    <row r="23" spans="1:6" ht="37.5" hidden="1">
      <c r="A23" s="518"/>
      <c r="B23" s="521" t="s">
        <v>768</v>
      </c>
      <c r="C23" s="255"/>
      <c r="D23" s="202"/>
      <c r="E23" s="519"/>
      <c r="F23" s="202"/>
    </row>
    <row r="24" spans="1:6" ht="37.5" hidden="1">
      <c r="A24" s="518"/>
      <c r="B24" s="521" t="s">
        <v>769</v>
      </c>
      <c r="C24" s="255"/>
      <c r="D24" s="202"/>
      <c r="E24" s="519"/>
      <c r="F24" s="202"/>
    </row>
    <row r="25" spans="1:6" ht="37.5">
      <c r="A25" s="518"/>
      <c r="B25" s="215" t="s">
        <v>766</v>
      </c>
      <c r="C25" s="255"/>
      <c r="D25" s="202"/>
      <c r="E25" s="519"/>
      <c r="F25" s="202">
        <v>15000</v>
      </c>
    </row>
    <row r="26" spans="1:6" ht="18.75">
      <c r="A26" s="518"/>
      <c r="B26" s="215"/>
      <c r="C26" s="255"/>
      <c r="D26" s="202"/>
      <c r="E26" s="519"/>
      <c r="F26" s="202"/>
    </row>
    <row r="27" spans="1:6" s="267" customFormat="1" ht="21.6" customHeight="1">
      <c r="A27" s="275">
        <v>2</v>
      </c>
      <c r="B27" s="265" t="s">
        <v>381</v>
      </c>
      <c r="C27" s="59" t="s">
        <v>305</v>
      </c>
      <c r="D27" s="266">
        <f>SUM(D28:D36)</f>
        <v>0</v>
      </c>
      <c r="E27" s="508" t="s">
        <v>305</v>
      </c>
      <c r="F27" s="266">
        <f>SUM(F29:F37)</f>
        <v>200000</v>
      </c>
    </row>
    <row r="28" spans="1:6" ht="18.75">
      <c r="A28" s="522"/>
      <c r="B28" s="215" t="s">
        <v>199</v>
      </c>
      <c r="C28" s="255"/>
      <c r="D28" s="202"/>
      <c r="E28" s="519"/>
      <c r="F28" s="202"/>
    </row>
    <row r="29" spans="1:6" ht="37.5">
      <c r="A29" s="239"/>
      <c r="B29" s="347" t="s">
        <v>767</v>
      </c>
      <c r="C29" s="255"/>
      <c r="D29" s="202"/>
      <c r="E29" s="519"/>
      <c r="F29" s="202">
        <v>10000</v>
      </c>
    </row>
    <row r="30" spans="1:6" ht="37.5" hidden="1">
      <c r="A30" s="239"/>
      <c r="B30" s="347" t="s">
        <v>790</v>
      </c>
      <c r="C30" s="255"/>
      <c r="D30" s="202"/>
      <c r="E30" s="519"/>
      <c r="F30" s="202"/>
    </row>
    <row r="31" spans="1:6" ht="37.5" hidden="1">
      <c r="A31" s="239"/>
      <c r="B31" s="523" t="s">
        <v>770</v>
      </c>
      <c r="C31" s="255"/>
      <c r="D31" s="202"/>
      <c r="E31" s="519"/>
      <c r="F31" s="202"/>
    </row>
    <row r="32" spans="1:6" ht="18.75" hidden="1">
      <c r="A32" s="239"/>
      <c r="B32" s="347" t="s">
        <v>579</v>
      </c>
      <c r="C32" s="255"/>
      <c r="D32" s="202"/>
      <c r="E32" s="519"/>
      <c r="F32" s="202"/>
    </row>
    <row r="33" spans="1:6" ht="18.75">
      <c r="A33" s="239"/>
      <c r="B33" s="347" t="s">
        <v>580</v>
      </c>
      <c r="C33" s="255"/>
      <c r="D33" s="202"/>
      <c r="E33" s="519"/>
      <c r="F33" s="202">
        <v>150000</v>
      </c>
    </row>
    <row r="34" spans="1:6" ht="37.5" hidden="1">
      <c r="A34" s="239"/>
      <c r="B34" s="347" t="s">
        <v>1043</v>
      </c>
      <c r="C34" s="255"/>
      <c r="D34" s="202"/>
      <c r="E34" s="519"/>
      <c r="F34" s="202"/>
    </row>
    <row r="35" spans="1:6" ht="18.75">
      <c r="A35" s="239"/>
      <c r="B35" s="347" t="s">
        <v>603</v>
      </c>
      <c r="C35" s="255"/>
      <c r="D35" s="202"/>
      <c r="E35" s="519"/>
      <c r="F35" s="202">
        <v>25000</v>
      </c>
    </row>
    <row r="36" spans="1:6" ht="18.75">
      <c r="A36" s="239"/>
      <c r="B36" s="524" t="s">
        <v>498</v>
      </c>
      <c r="C36" s="255"/>
      <c r="D36" s="202"/>
      <c r="E36" s="519"/>
      <c r="F36" s="202">
        <v>15000</v>
      </c>
    </row>
    <row r="37" spans="1:6" ht="18.75">
      <c r="A37" s="239"/>
      <c r="B37" s="215"/>
      <c r="C37" s="255"/>
      <c r="D37" s="202"/>
      <c r="E37" s="519"/>
      <c r="F37" s="202"/>
    </row>
    <row r="38" spans="1:6" ht="21" customHeight="1">
      <c r="A38" s="275"/>
      <c r="B38" s="265" t="s">
        <v>295</v>
      </c>
      <c r="C38" s="59" t="s">
        <v>305</v>
      </c>
      <c r="D38" s="266">
        <f>D27+D20+D16+D12</f>
        <v>0</v>
      </c>
      <c r="E38" s="508" t="s">
        <v>305</v>
      </c>
      <c r="F38" s="266">
        <f>F12+F16+F20+F27</f>
        <v>215000</v>
      </c>
    </row>
    <row r="39" spans="1:6" s="533" customFormat="1" ht="21" customHeight="1">
      <c r="A39" s="528"/>
      <c r="B39" s="529"/>
      <c r="C39" s="530"/>
      <c r="D39" s="531"/>
      <c r="E39" s="532"/>
      <c r="F39" s="531"/>
    </row>
    <row r="40" spans="1:6" s="533" customFormat="1" ht="21" customHeight="1">
      <c r="A40" s="528"/>
      <c r="B40" s="529"/>
      <c r="C40" s="530"/>
      <c r="D40" s="531"/>
      <c r="E40" s="532"/>
      <c r="F40" s="531"/>
    </row>
    <row r="41" spans="1:6" ht="18.75">
      <c r="A41" s="34" t="s">
        <v>667</v>
      </c>
      <c r="B41" s="35"/>
      <c r="C41" s="35"/>
      <c r="D41" s="115"/>
      <c r="E41" s="35"/>
      <c r="F41" s="115" t="s">
        <v>1135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1136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6" spans="1:6" ht="18.75">
      <c r="A46" s="1"/>
      <c r="B46" s="1"/>
      <c r="C46" s="1"/>
      <c r="D46" s="1"/>
      <c r="E46" s="1"/>
      <c r="F46" s="1"/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Лист112">
    <tabColor rgb="FFFFC000"/>
    <pageSetUpPr fitToPage="1"/>
  </sheetPr>
  <dimension ref="A1:L213"/>
  <sheetViews>
    <sheetView view="pageBreakPreview" topLeftCell="A8" zoomScale="70" zoomScaleNormal="75" zoomScaleSheetLayoutView="70" workbookViewId="0">
      <selection activeCell="E61" sqref="E61"/>
    </sheetView>
  </sheetViews>
  <sheetFormatPr defaultRowHeight="18.7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6" width="24.5703125" style="534" customWidth="1"/>
    <col min="7" max="8" width="20" style="534" customWidth="1"/>
    <col min="9" max="9" width="26.42578125" style="491" customWidth="1"/>
    <col min="10" max="10" width="3.85546875" style="465" hidden="1" customWidth="1"/>
    <col min="11" max="12" width="22.42578125" style="535" customWidth="1"/>
    <col min="13" max="256" width="9.140625" style="114"/>
    <col min="257" max="257" width="7" style="114" customWidth="1"/>
    <col min="258" max="258" width="68" style="114" customWidth="1"/>
    <col min="259" max="259" width="20.28515625" style="114" customWidth="1"/>
    <col min="260" max="260" width="25.140625" style="114" customWidth="1"/>
    <col min="261" max="261" width="30.7109375" style="114" customWidth="1"/>
    <col min="262" max="264" width="16" style="114" customWidth="1"/>
    <col min="265" max="265" width="13.28515625" style="114" customWidth="1"/>
    <col min="266" max="512" width="9.140625" style="114"/>
    <col min="513" max="513" width="7" style="114" customWidth="1"/>
    <col min="514" max="514" width="68" style="114" customWidth="1"/>
    <col min="515" max="515" width="20.28515625" style="114" customWidth="1"/>
    <col min="516" max="516" width="25.140625" style="114" customWidth="1"/>
    <col min="517" max="517" width="30.7109375" style="114" customWidth="1"/>
    <col min="518" max="520" width="16" style="114" customWidth="1"/>
    <col min="521" max="521" width="13.28515625" style="114" customWidth="1"/>
    <col min="522" max="768" width="9.140625" style="114"/>
    <col min="769" max="769" width="7" style="114" customWidth="1"/>
    <col min="770" max="770" width="68" style="114" customWidth="1"/>
    <col min="771" max="771" width="20.28515625" style="114" customWidth="1"/>
    <col min="772" max="772" width="25.140625" style="114" customWidth="1"/>
    <col min="773" max="773" width="30.7109375" style="114" customWidth="1"/>
    <col min="774" max="776" width="16" style="114" customWidth="1"/>
    <col min="777" max="777" width="13.28515625" style="114" customWidth="1"/>
    <col min="778" max="1024" width="9.140625" style="114"/>
    <col min="1025" max="1025" width="7" style="114" customWidth="1"/>
    <col min="1026" max="1026" width="68" style="114" customWidth="1"/>
    <col min="1027" max="1027" width="20.28515625" style="114" customWidth="1"/>
    <col min="1028" max="1028" width="25.140625" style="114" customWidth="1"/>
    <col min="1029" max="1029" width="30.7109375" style="114" customWidth="1"/>
    <col min="1030" max="1032" width="16" style="114" customWidth="1"/>
    <col min="1033" max="1033" width="13.28515625" style="114" customWidth="1"/>
    <col min="1034" max="1280" width="9.140625" style="114"/>
    <col min="1281" max="1281" width="7" style="114" customWidth="1"/>
    <col min="1282" max="1282" width="68" style="114" customWidth="1"/>
    <col min="1283" max="1283" width="20.28515625" style="114" customWidth="1"/>
    <col min="1284" max="1284" width="25.140625" style="114" customWidth="1"/>
    <col min="1285" max="1285" width="30.7109375" style="114" customWidth="1"/>
    <col min="1286" max="1288" width="16" style="114" customWidth="1"/>
    <col min="1289" max="1289" width="13.28515625" style="114" customWidth="1"/>
    <col min="1290" max="1536" width="9.140625" style="114"/>
    <col min="1537" max="1537" width="7" style="114" customWidth="1"/>
    <col min="1538" max="1538" width="68" style="114" customWidth="1"/>
    <col min="1539" max="1539" width="20.28515625" style="114" customWidth="1"/>
    <col min="1540" max="1540" width="25.140625" style="114" customWidth="1"/>
    <col min="1541" max="1541" width="30.7109375" style="114" customWidth="1"/>
    <col min="1542" max="1544" width="16" style="114" customWidth="1"/>
    <col min="1545" max="1545" width="13.28515625" style="114" customWidth="1"/>
    <col min="1546" max="1792" width="9.140625" style="114"/>
    <col min="1793" max="1793" width="7" style="114" customWidth="1"/>
    <col min="1794" max="1794" width="68" style="114" customWidth="1"/>
    <col min="1795" max="1795" width="20.28515625" style="114" customWidth="1"/>
    <col min="1796" max="1796" width="25.140625" style="114" customWidth="1"/>
    <col min="1797" max="1797" width="30.7109375" style="114" customWidth="1"/>
    <col min="1798" max="1800" width="16" style="114" customWidth="1"/>
    <col min="1801" max="1801" width="13.28515625" style="114" customWidth="1"/>
    <col min="1802" max="2048" width="9.140625" style="114"/>
    <col min="2049" max="2049" width="7" style="114" customWidth="1"/>
    <col min="2050" max="2050" width="68" style="114" customWidth="1"/>
    <col min="2051" max="2051" width="20.28515625" style="114" customWidth="1"/>
    <col min="2052" max="2052" width="25.140625" style="114" customWidth="1"/>
    <col min="2053" max="2053" width="30.7109375" style="114" customWidth="1"/>
    <col min="2054" max="2056" width="16" style="114" customWidth="1"/>
    <col min="2057" max="2057" width="13.28515625" style="114" customWidth="1"/>
    <col min="2058" max="2304" width="9.140625" style="114"/>
    <col min="2305" max="2305" width="7" style="114" customWidth="1"/>
    <col min="2306" max="2306" width="68" style="114" customWidth="1"/>
    <col min="2307" max="2307" width="20.28515625" style="114" customWidth="1"/>
    <col min="2308" max="2308" width="25.140625" style="114" customWidth="1"/>
    <col min="2309" max="2309" width="30.7109375" style="114" customWidth="1"/>
    <col min="2310" max="2312" width="16" style="114" customWidth="1"/>
    <col min="2313" max="2313" width="13.28515625" style="114" customWidth="1"/>
    <col min="2314" max="2560" width="9.140625" style="114"/>
    <col min="2561" max="2561" width="7" style="114" customWidth="1"/>
    <col min="2562" max="2562" width="68" style="114" customWidth="1"/>
    <col min="2563" max="2563" width="20.28515625" style="114" customWidth="1"/>
    <col min="2564" max="2564" width="25.140625" style="114" customWidth="1"/>
    <col min="2565" max="2565" width="30.7109375" style="114" customWidth="1"/>
    <col min="2566" max="2568" width="16" style="114" customWidth="1"/>
    <col min="2569" max="2569" width="13.28515625" style="114" customWidth="1"/>
    <col min="2570" max="2816" width="9.140625" style="114"/>
    <col min="2817" max="2817" width="7" style="114" customWidth="1"/>
    <col min="2818" max="2818" width="68" style="114" customWidth="1"/>
    <col min="2819" max="2819" width="20.28515625" style="114" customWidth="1"/>
    <col min="2820" max="2820" width="25.140625" style="114" customWidth="1"/>
    <col min="2821" max="2821" width="30.7109375" style="114" customWidth="1"/>
    <col min="2822" max="2824" width="16" style="114" customWidth="1"/>
    <col min="2825" max="2825" width="13.28515625" style="114" customWidth="1"/>
    <col min="2826" max="3072" width="9.140625" style="114"/>
    <col min="3073" max="3073" width="7" style="114" customWidth="1"/>
    <col min="3074" max="3074" width="68" style="114" customWidth="1"/>
    <col min="3075" max="3075" width="20.28515625" style="114" customWidth="1"/>
    <col min="3076" max="3076" width="25.140625" style="114" customWidth="1"/>
    <col min="3077" max="3077" width="30.7109375" style="114" customWidth="1"/>
    <col min="3078" max="3080" width="16" style="114" customWidth="1"/>
    <col min="3081" max="3081" width="13.28515625" style="114" customWidth="1"/>
    <col min="3082" max="3328" width="9.140625" style="114"/>
    <col min="3329" max="3329" width="7" style="114" customWidth="1"/>
    <col min="3330" max="3330" width="68" style="114" customWidth="1"/>
    <col min="3331" max="3331" width="20.28515625" style="114" customWidth="1"/>
    <col min="3332" max="3332" width="25.140625" style="114" customWidth="1"/>
    <col min="3333" max="3333" width="30.7109375" style="114" customWidth="1"/>
    <col min="3334" max="3336" width="16" style="114" customWidth="1"/>
    <col min="3337" max="3337" width="13.28515625" style="114" customWidth="1"/>
    <col min="3338" max="3584" width="9.140625" style="114"/>
    <col min="3585" max="3585" width="7" style="114" customWidth="1"/>
    <col min="3586" max="3586" width="68" style="114" customWidth="1"/>
    <col min="3587" max="3587" width="20.28515625" style="114" customWidth="1"/>
    <col min="3588" max="3588" width="25.140625" style="114" customWidth="1"/>
    <col min="3589" max="3589" width="30.7109375" style="114" customWidth="1"/>
    <col min="3590" max="3592" width="16" style="114" customWidth="1"/>
    <col min="3593" max="3593" width="13.28515625" style="114" customWidth="1"/>
    <col min="3594" max="3840" width="9.140625" style="114"/>
    <col min="3841" max="3841" width="7" style="114" customWidth="1"/>
    <col min="3842" max="3842" width="68" style="114" customWidth="1"/>
    <col min="3843" max="3843" width="20.28515625" style="114" customWidth="1"/>
    <col min="3844" max="3844" width="25.140625" style="114" customWidth="1"/>
    <col min="3845" max="3845" width="30.7109375" style="114" customWidth="1"/>
    <col min="3846" max="3848" width="16" style="114" customWidth="1"/>
    <col min="3849" max="3849" width="13.28515625" style="114" customWidth="1"/>
    <col min="3850" max="4096" width="9.140625" style="114"/>
    <col min="4097" max="4097" width="7" style="114" customWidth="1"/>
    <col min="4098" max="4098" width="68" style="114" customWidth="1"/>
    <col min="4099" max="4099" width="20.28515625" style="114" customWidth="1"/>
    <col min="4100" max="4100" width="25.140625" style="114" customWidth="1"/>
    <col min="4101" max="4101" width="30.7109375" style="114" customWidth="1"/>
    <col min="4102" max="4104" width="16" style="114" customWidth="1"/>
    <col min="4105" max="4105" width="13.28515625" style="114" customWidth="1"/>
    <col min="4106" max="4352" width="9.140625" style="114"/>
    <col min="4353" max="4353" width="7" style="114" customWidth="1"/>
    <col min="4354" max="4354" width="68" style="114" customWidth="1"/>
    <col min="4355" max="4355" width="20.28515625" style="114" customWidth="1"/>
    <col min="4356" max="4356" width="25.140625" style="114" customWidth="1"/>
    <col min="4357" max="4357" width="30.7109375" style="114" customWidth="1"/>
    <col min="4358" max="4360" width="16" style="114" customWidth="1"/>
    <col min="4361" max="4361" width="13.28515625" style="114" customWidth="1"/>
    <col min="4362" max="4608" width="9.140625" style="114"/>
    <col min="4609" max="4609" width="7" style="114" customWidth="1"/>
    <col min="4610" max="4610" width="68" style="114" customWidth="1"/>
    <col min="4611" max="4611" width="20.28515625" style="114" customWidth="1"/>
    <col min="4612" max="4612" width="25.140625" style="114" customWidth="1"/>
    <col min="4613" max="4613" width="30.7109375" style="114" customWidth="1"/>
    <col min="4614" max="4616" width="16" style="114" customWidth="1"/>
    <col min="4617" max="4617" width="13.28515625" style="114" customWidth="1"/>
    <col min="4618" max="4864" width="9.140625" style="114"/>
    <col min="4865" max="4865" width="7" style="114" customWidth="1"/>
    <col min="4866" max="4866" width="68" style="114" customWidth="1"/>
    <col min="4867" max="4867" width="20.28515625" style="114" customWidth="1"/>
    <col min="4868" max="4868" width="25.140625" style="114" customWidth="1"/>
    <col min="4869" max="4869" width="30.7109375" style="114" customWidth="1"/>
    <col min="4870" max="4872" width="16" style="114" customWidth="1"/>
    <col min="4873" max="4873" width="13.28515625" style="114" customWidth="1"/>
    <col min="4874" max="5120" width="9.140625" style="114"/>
    <col min="5121" max="5121" width="7" style="114" customWidth="1"/>
    <col min="5122" max="5122" width="68" style="114" customWidth="1"/>
    <col min="5123" max="5123" width="20.28515625" style="114" customWidth="1"/>
    <col min="5124" max="5124" width="25.140625" style="114" customWidth="1"/>
    <col min="5125" max="5125" width="30.7109375" style="114" customWidth="1"/>
    <col min="5126" max="5128" width="16" style="114" customWidth="1"/>
    <col min="5129" max="5129" width="13.28515625" style="114" customWidth="1"/>
    <col min="5130" max="5376" width="9.140625" style="114"/>
    <col min="5377" max="5377" width="7" style="114" customWidth="1"/>
    <col min="5378" max="5378" width="68" style="114" customWidth="1"/>
    <col min="5379" max="5379" width="20.28515625" style="114" customWidth="1"/>
    <col min="5380" max="5380" width="25.140625" style="114" customWidth="1"/>
    <col min="5381" max="5381" width="30.7109375" style="114" customWidth="1"/>
    <col min="5382" max="5384" width="16" style="114" customWidth="1"/>
    <col min="5385" max="5385" width="13.28515625" style="114" customWidth="1"/>
    <col min="5386" max="5632" width="9.140625" style="114"/>
    <col min="5633" max="5633" width="7" style="114" customWidth="1"/>
    <col min="5634" max="5634" width="68" style="114" customWidth="1"/>
    <col min="5635" max="5635" width="20.28515625" style="114" customWidth="1"/>
    <col min="5636" max="5636" width="25.140625" style="114" customWidth="1"/>
    <col min="5637" max="5637" width="30.7109375" style="114" customWidth="1"/>
    <col min="5638" max="5640" width="16" style="114" customWidth="1"/>
    <col min="5641" max="5641" width="13.28515625" style="114" customWidth="1"/>
    <col min="5642" max="5888" width="9.140625" style="114"/>
    <col min="5889" max="5889" width="7" style="114" customWidth="1"/>
    <col min="5890" max="5890" width="68" style="114" customWidth="1"/>
    <col min="5891" max="5891" width="20.28515625" style="114" customWidth="1"/>
    <col min="5892" max="5892" width="25.140625" style="114" customWidth="1"/>
    <col min="5893" max="5893" width="30.7109375" style="114" customWidth="1"/>
    <col min="5894" max="5896" width="16" style="114" customWidth="1"/>
    <col min="5897" max="5897" width="13.28515625" style="114" customWidth="1"/>
    <col min="5898" max="6144" width="9.140625" style="114"/>
    <col min="6145" max="6145" width="7" style="114" customWidth="1"/>
    <col min="6146" max="6146" width="68" style="114" customWidth="1"/>
    <col min="6147" max="6147" width="20.28515625" style="114" customWidth="1"/>
    <col min="6148" max="6148" width="25.140625" style="114" customWidth="1"/>
    <col min="6149" max="6149" width="30.7109375" style="114" customWidth="1"/>
    <col min="6150" max="6152" width="16" style="114" customWidth="1"/>
    <col min="6153" max="6153" width="13.28515625" style="114" customWidth="1"/>
    <col min="6154" max="6400" width="9.140625" style="114"/>
    <col min="6401" max="6401" width="7" style="114" customWidth="1"/>
    <col min="6402" max="6402" width="68" style="114" customWidth="1"/>
    <col min="6403" max="6403" width="20.28515625" style="114" customWidth="1"/>
    <col min="6404" max="6404" width="25.140625" style="114" customWidth="1"/>
    <col min="6405" max="6405" width="30.7109375" style="114" customWidth="1"/>
    <col min="6406" max="6408" width="16" style="114" customWidth="1"/>
    <col min="6409" max="6409" width="13.28515625" style="114" customWidth="1"/>
    <col min="6410" max="6656" width="9.140625" style="114"/>
    <col min="6657" max="6657" width="7" style="114" customWidth="1"/>
    <col min="6658" max="6658" width="68" style="114" customWidth="1"/>
    <col min="6659" max="6659" width="20.28515625" style="114" customWidth="1"/>
    <col min="6660" max="6660" width="25.140625" style="114" customWidth="1"/>
    <col min="6661" max="6661" width="30.7109375" style="114" customWidth="1"/>
    <col min="6662" max="6664" width="16" style="114" customWidth="1"/>
    <col min="6665" max="6665" width="13.28515625" style="114" customWidth="1"/>
    <col min="6666" max="6912" width="9.140625" style="114"/>
    <col min="6913" max="6913" width="7" style="114" customWidth="1"/>
    <col min="6914" max="6914" width="68" style="114" customWidth="1"/>
    <col min="6915" max="6915" width="20.28515625" style="114" customWidth="1"/>
    <col min="6916" max="6916" width="25.140625" style="114" customWidth="1"/>
    <col min="6917" max="6917" width="30.7109375" style="114" customWidth="1"/>
    <col min="6918" max="6920" width="16" style="114" customWidth="1"/>
    <col min="6921" max="6921" width="13.28515625" style="114" customWidth="1"/>
    <col min="6922" max="7168" width="9.140625" style="114"/>
    <col min="7169" max="7169" width="7" style="114" customWidth="1"/>
    <col min="7170" max="7170" width="68" style="114" customWidth="1"/>
    <col min="7171" max="7171" width="20.28515625" style="114" customWidth="1"/>
    <col min="7172" max="7172" width="25.140625" style="114" customWidth="1"/>
    <col min="7173" max="7173" width="30.7109375" style="114" customWidth="1"/>
    <col min="7174" max="7176" width="16" style="114" customWidth="1"/>
    <col min="7177" max="7177" width="13.28515625" style="114" customWidth="1"/>
    <col min="7178" max="7424" width="9.140625" style="114"/>
    <col min="7425" max="7425" width="7" style="114" customWidth="1"/>
    <col min="7426" max="7426" width="68" style="114" customWidth="1"/>
    <col min="7427" max="7427" width="20.28515625" style="114" customWidth="1"/>
    <col min="7428" max="7428" width="25.140625" style="114" customWidth="1"/>
    <col min="7429" max="7429" width="30.7109375" style="114" customWidth="1"/>
    <col min="7430" max="7432" width="16" style="114" customWidth="1"/>
    <col min="7433" max="7433" width="13.28515625" style="114" customWidth="1"/>
    <col min="7434" max="7680" width="9.140625" style="114"/>
    <col min="7681" max="7681" width="7" style="114" customWidth="1"/>
    <col min="7682" max="7682" width="68" style="114" customWidth="1"/>
    <col min="7683" max="7683" width="20.28515625" style="114" customWidth="1"/>
    <col min="7684" max="7684" width="25.140625" style="114" customWidth="1"/>
    <col min="7685" max="7685" width="30.7109375" style="114" customWidth="1"/>
    <col min="7686" max="7688" width="16" style="114" customWidth="1"/>
    <col min="7689" max="7689" width="13.28515625" style="114" customWidth="1"/>
    <col min="7690" max="7936" width="9.140625" style="114"/>
    <col min="7937" max="7937" width="7" style="114" customWidth="1"/>
    <col min="7938" max="7938" width="68" style="114" customWidth="1"/>
    <col min="7939" max="7939" width="20.28515625" style="114" customWidth="1"/>
    <col min="7940" max="7940" width="25.140625" style="114" customWidth="1"/>
    <col min="7941" max="7941" width="30.7109375" style="114" customWidth="1"/>
    <col min="7942" max="7944" width="16" style="114" customWidth="1"/>
    <col min="7945" max="7945" width="13.28515625" style="114" customWidth="1"/>
    <col min="7946" max="8192" width="9.140625" style="114"/>
    <col min="8193" max="8193" width="7" style="114" customWidth="1"/>
    <col min="8194" max="8194" width="68" style="114" customWidth="1"/>
    <col min="8195" max="8195" width="20.28515625" style="114" customWidth="1"/>
    <col min="8196" max="8196" width="25.140625" style="114" customWidth="1"/>
    <col min="8197" max="8197" width="30.7109375" style="114" customWidth="1"/>
    <col min="8198" max="8200" width="16" style="114" customWidth="1"/>
    <col min="8201" max="8201" width="13.28515625" style="114" customWidth="1"/>
    <col min="8202" max="8448" width="9.140625" style="114"/>
    <col min="8449" max="8449" width="7" style="114" customWidth="1"/>
    <col min="8450" max="8450" width="68" style="114" customWidth="1"/>
    <col min="8451" max="8451" width="20.28515625" style="114" customWidth="1"/>
    <col min="8452" max="8452" width="25.140625" style="114" customWidth="1"/>
    <col min="8453" max="8453" width="30.7109375" style="114" customWidth="1"/>
    <col min="8454" max="8456" width="16" style="114" customWidth="1"/>
    <col min="8457" max="8457" width="13.28515625" style="114" customWidth="1"/>
    <col min="8458" max="8704" width="9.140625" style="114"/>
    <col min="8705" max="8705" width="7" style="114" customWidth="1"/>
    <col min="8706" max="8706" width="68" style="114" customWidth="1"/>
    <col min="8707" max="8707" width="20.28515625" style="114" customWidth="1"/>
    <col min="8708" max="8708" width="25.140625" style="114" customWidth="1"/>
    <col min="8709" max="8709" width="30.7109375" style="114" customWidth="1"/>
    <col min="8710" max="8712" width="16" style="114" customWidth="1"/>
    <col min="8713" max="8713" width="13.28515625" style="114" customWidth="1"/>
    <col min="8714" max="8960" width="9.140625" style="114"/>
    <col min="8961" max="8961" width="7" style="114" customWidth="1"/>
    <col min="8962" max="8962" width="68" style="114" customWidth="1"/>
    <col min="8963" max="8963" width="20.28515625" style="114" customWidth="1"/>
    <col min="8964" max="8964" width="25.140625" style="114" customWidth="1"/>
    <col min="8965" max="8965" width="30.7109375" style="114" customWidth="1"/>
    <col min="8966" max="8968" width="16" style="114" customWidth="1"/>
    <col min="8969" max="8969" width="13.28515625" style="114" customWidth="1"/>
    <col min="8970" max="9216" width="9.140625" style="114"/>
    <col min="9217" max="9217" width="7" style="114" customWidth="1"/>
    <col min="9218" max="9218" width="68" style="114" customWidth="1"/>
    <col min="9219" max="9219" width="20.28515625" style="114" customWidth="1"/>
    <col min="9220" max="9220" width="25.140625" style="114" customWidth="1"/>
    <col min="9221" max="9221" width="30.7109375" style="114" customWidth="1"/>
    <col min="9222" max="9224" width="16" style="114" customWidth="1"/>
    <col min="9225" max="9225" width="13.28515625" style="114" customWidth="1"/>
    <col min="9226" max="9472" width="9.140625" style="114"/>
    <col min="9473" max="9473" width="7" style="114" customWidth="1"/>
    <col min="9474" max="9474" width="68" style="114" customWidth="1"/>
    <col min="9475" max="9475" width="20.28515625" style="114" customWidth="1"/>
    <col min="9476" max="9476" width="25.140625" style="114" customWidth="1"/>
    <col min="9477" max="9477" width="30.7109375" style="114" customWidth="1"/>
    <col min="9478" max="9480" width="16" style="114" customWidth="1"/>
    <col min="9481" max="9481" width="13.28515625" style="114" customWidth="1"/>
    <col min="9482" max="9728" width="9.140625" style="114"/>
    <col min="9729" max="9729" width="7" style="114" customWidth="1"/>
    <col min="9730" max="9730" width="68" style="114" customWidth="1"/>
    <col min="9731" max="9731" width="20.28515625" style="114" customWidth="1"/>
    <col min="9732" max="9732" width="25.140625" style="114" customWidth="1"/>
    <col min="9733" max="9733" width="30.7109375" style="114" customWidth="1"/>
    <col min="9734" max="9736" width="16" style="114" customWidth="1"/>
    <col min="9737" max="9737" width="13.28515625" style="114" customWidth="1"/>
    <col min="9738" max="9984" width="9.140625" style="114"/>
    <col min="9985" max="9985" width="7" style="114" customWidth="1"/>
    <col min="9986" max="9986" width="68" style="114" customWidth="1"/>
    <col min="9987" max="9987" width="20.28515625" style="114" customWidth="1"/>
    <col min="9988" max="9988" width="25.140625" style="114" customWidth="1"/>
    <col min="9989" max="9989" width="30.7109375" style="114" customWidth="1"/>
    <col min="9990" max="9992" width="16" style="114" customWidth="1"/>
    <col min="9993" max="9993" width="13.28515625" style="114" customWidth="1"/>
    <col min="9994" max="10240" width="9.140625" style="114"/>
    <col min="10241" max="10241" width="7" style="114" customWidth="1"/>
    <col min="10242" max="10242" width="68" style="114" customWidth="1"/>
    <col min="10243" max="10243" width="20.28515625" style="114" customWidth="1"/>
    <col min="10244" max="10244" width="25.140625" style="114" customWidth="1"/>
    <col min="10245" max="10245" width="30.7109375" style="114" customWidth="1"/>
    <col min="10246" max="10248" width="16" style="114" customWidth="1"/>
    <col min="10249" max="10249" width="13.28515625" style="114" customWidth="1"/>
    <col min="10250" max="10496" width="9.140625" style="114"/>
    <col min="10497" max="10497" width="7" style="114" customWidth="1"/>
    <col min="10498" max="10498" width="68" style="114" customWidth="1"/>
    <col min="10499" max="10499" width="20.28515625" style="114" customWidth="1"/>
    <col min="10500" max="10500" width="25.140625" style="114" customWidth="1"/>
    <col min="10501" max="10501" width="30.7109375" style="114" customWidth="1"/>
    <col min="10502" max="10504" width="16" style="114" customWidth="1"/>
    <col min="10505" max="10505" width="13.28515625" style="114" customWidth="1"/>
    <col min="10506" max="10752" width="9.140625" style="114"/>
    <col min="10753" max="10753" width="7" style="114" customWidth="1"/>
    <col min="10754" max="10754" width="68" style="114" customWidth="1"/>
    <col min="10755" max="10755" width="20.28515625" style="114" customWidth="1"/>
    <col min="10756" max="10756" width="25.140625" style="114" customWidth="1"/>
    <col min="10757" max="10757" width="30.7109375" style="114" customWidth="1"/>
    <col min="10758" max="10760" width="16" style="114" customWidth="1"/>
    <col min="10761" max="10761" width="13.28515625" style="114" customWidth="1"/>
    <col min="10762" max="11008" width="9.140625" style="114"/>
    <col min="11009" max="11009" width="7" style="114" customWidth="1"/>
    <col min="11010" max="11010" width="68" style="114" customWidth="1"/>
    <col min="11011" max="11011" width="20.28515625" style="114" customWidth="1"/>
    <col min="11012" max="11012" width="25.140625" style="114" customWidth="1"/>
    <col min="11013" max="11013" width="30.7109375" style="114" customWidth="1"/>
    <col min="11014" max="11016" width="16" style="114" customWidth="1"/>
    <col min="11017" max="11017" width="13.28515625" style="114" customWidth="1"/>
    <col min="11018" max="11264" width="9.140625" style="114"/>
    <col min="11265" max="11265" width="7" style="114" customWidth="1"/>
    <col min="11266" max="11266" width="68" style="114" customWidth="1"/>
    <col min="11267" max="11267" width="20.28515625" style="114" customWidth="1"/>
    <col min="11268" max="11268" width="25.140625" style="114" customWidth="1"/>
    <col min="11269" max="11269" width="30.7109375" style="114" customWidth="1"/>
    <col min="11270" max="11272" width="16" style="114" customWidth="1"/>
    <col min="11273" max="11273" width="13.28515625" style="114" customWidth="1"/>
    <col min="11274" max="11520" width="9.140625" style="114"/>
    <col min="11521" max="11521" width="7" style="114" customWidth="1"/>
    <col min="11522" max="11522" width="68" style="114" customWidth="1"/>
    <col min="11523" max="11523" width="20.28515625" style="114" customWidth="1"/>
    <col min="11524" max="11524" width="25.140625" style="114" customWidth="1"/>
    <col min="11525" max="11525" width="30.7109375" style="114" customWidth="1"/>
    <col min="11526" max="11528" width="16" style="114" customWidth="1"/>
    <col min="11529" max="11529" width="13.28515625" style="114" customWidth="1"/>
    <col min="11530" max="11776" width="9.140625" style="114"/>
    <col min="11777" max="11777" width="7" style="114" customWidth="1"/>
    <col min="11778" max="11778" width="68" style="114" customWidth="1"/>
    <col min="11779" max="11779" width="20.28515625" style="114" customWidth="1"/>
    <col min="11780" max="11780" width="25.140625" style="114" customWidth="1"/>
    <col min="11781" max="11781" width="30.7109375" style="114" customWidth="1"/>
    <col min="11782" max="11784" width="16" style="114" customWidth="1"/>
    <col min="11785" max="11785" width="13.28515625" style="114" customWidth="1"/>
    <col min="11786" max="12032" width="9.140625" style="114"/>
    <col min="12033" max="12033" width="7" style="114" customWidth="1"/>
    <col min="12034" max="12034" width="68" style="114" customWidth="1"/>
    <col min="12035" max="12035" width="20.28515625" style="114" customWidth="1"/>
    <col min="12036" max="12036" width="25.140625" style="114" customWidth="1"/>
    <col min="12037" max="12037" width="30.7109375" style="114" customWidth="1"/>
    <col min="12038" max="12040" width="16" style="114" customWidth="1"/>
    <col min="12041" max="12041" width="13.28515625" style="114" customWidth="1"/>
    <col min="12042" max="12288" width="9.140625" style="114"/>
    <col min="12289" max="12289" width="7" style="114" customWidth="1"/>
    <col min="12290" max="12290" width="68" style="114" customWidth="1"/>
    <col min="12291" max="12291" width="20.28515625" style="114" customWidth="1"/>
    <col min="12292" max="12292" width="25.140625" style="114" customWidth="1"/>
    <col min="12293" max="12293" width="30.7109375" style="114" customWidth="1"/>
    <col min="12294" max="12296" width="16" style="114" customWidth="1"/>
    <col min="12297" max="12297" width="13.28515625" style="114" customWidth="1"/>
    <col min="12298" max="12544" width="9.140625" style="114"/>
    <col min="12545" max="12545" width="7" style="114" customWidth="1"/>
    <col min="12546" max="12546" width="68" style="114" customWidth="1"/>
    <col min="12547" max="12547" width="20.28515625" style="114" customWidth="1"/>
    <col min="12548" max="12548" width="25.140625" style="114" customWidth="1"/>
    <col min="12549" max="12549" width="30.7109375" style="114" customWidth="1"/>
    <col min="12550" max="12552" width="16" style="114" customWidth="1"/>
    <col min="12553" max="12553" width="13.28515625" style="114" customWidth="1"/>
    <col min="12554" max="12800" width="9.140625" style="114"/>
    <col min="12801" max="12801" width="7" style="114" customWidth="1"/>
    <col min="12802" max="12802" width="68" style="114" customWidth="1"/>
    <col min="12803" max="12803" width="20.28515625" style="114" customWidth="1"/>
    <col min="12804" max="12804" width="25.140625" style="114" customWidth="1"/>
    <col min="12805" max="12805" width="30.7109375" style="114" customWidth="1"/>
    <col min="12806" max="12808" width="16" style="114" customWidth="1"/>
    <col min="12809" max="12809" width="13.28515625" style="114" customWidth="1"/>
    <col min="12810" max="13056" width="9.140625" style="114"/>
    <col min="13057" max="13057" width="7" style="114" customWidth="1"/>
    <col min="13058" max="13058" width="68" style="114" customWidth="1"/>
    <col min="13059" max="13059" width="20.28515625" style="114" customWidth="1"/>
    <col min="13060" max="13060" width="25.140625" style="114" customWidth="1"/>
    <col min="13061" max="13061" width="30.7109375" style="114" customWidth="1"/>
    <col min="13062" max="13064" width="16" style="114" customWidth="1"/>
    <col min="13065" max="13065" width="13.28515625" style="114" customWidth="1"/>
    <col min="13066" max="13312" width="9.140625" style="114"/>
    <col min="13313" max="13313" width="7" style="114" customWidth="1"/>
    <col min="13314" max="13314" width="68" style="114" customWidth="1"/>
    <col min="13315" max="13315" width="20.28515625" style="114" customWidth="1"/>
    <col min="13316" max="13316" width="25.140625" style="114" customWidth="1"/>
    <col min="13317" max="13317" width="30.7109375" style="114" customWidth="1"/>
    <col min="13318" max="13320" width="16" style="114" customWidth="1"/>
    <col min="13321" max="13321" width="13.28515625" style="114" customWidth="1"/>
    <col min="13322" max="13568" width="9.140625" style="114"/>
    <col min="13569" max="13569" width="7" style="114" customWidth="1"/>
    <col min="13570" max="13570" width="68" style="114" customWidth="1"/>
    <col min="13571" max="13571" width="20.28515625" style="114" customWidth="1"/>
    <col min="13572" max="13572" width="25.140625" style="114" customWidth="1"/>
    <col min="13573" max="13573" width="30.7109375" style="114" customWidth="1"/>
    <col min="13574" max="13576" width="16" style="114" customWidth="1"/>
    <col min="13577" max="13577" width="13.28515625" style="114" customWidth="1"/>
    <col min="13578" max="13824" width="9.140625" style="114"/>
    <col min="13825" max="13825" width="7" style="114" customWidth="1"/>
    <col min="13826" max="13826" width="68" style="114" customWidth="1"/>
    <col min="13827" max="13827" width="20.28515625" style="114" customWidth="1"/>
    <col min="13828" max="13828" width="25.140625" style="114" customWidth="1"/>
    <col min="13829" max="13829" width="30.7109375" style="114" customWidth="1"/>
    <col min="13830" max="13832" width="16" style="114" customWidth="1"/>
    <col min="13833" max="13833" width="13.28515625" style="114" customWidth="1"/>
    <col min="13834" max="14080" width="9.140625" style="114"/>
    <col min="14081" max="14081" width="7" style="114" customWidth="1"/>
    <col min="14082" max="14082" width="68" style="114" customWidth="1"/>
    <col min="14083" max="14083" width="20.28515625" style="114" customWidth="1"/>
    <col min="14084" max="14084" width="25.140625" style="114" customWidth="1"/>
    <col min="14085" max="14085" width="30.7109375" style="114" customWidth="1"/>
    <col min="14086" max="14088" width="16" style="114" customWidth="1"/>
    <col min="14089" max="14089" width="13.28515625" style="114" customWidth="1"/>
    <col min="14090" max="14336" width="9.140625" style="114"/>
    <col min="14337" max="14337" width="7" style="114" customWidth="1"/>
    <col min="14338" max="14338" width="68" style="114" customWidth="1"/>
    <col min="14339" max="14339" width="20.28515625" style="114" customWidth="1"/>
    <col min="14340" max="14340" width="25.140625" style="114" customWidth="1"/>
    <col min="14341" max="14341" width="30.7109375" style="114" customWidth="1"/>
    <col min="14342" max="14344" width="16" style="114" customWidth="1"/>
    <col min="14345" max="14345" width="13.28515625" style="114" customWidth="1"/>
    <col min="14346" max="14592" width="9.140625" style="114"/>
    <col min="14593" max="14593" width="7" style="114" customWidth="1"/>
    <col min="14594" max="14594" width="68" style="114" customWidth="1"/>
    <col min="14595" max="14595" width="20.28515625" style="114" customWidth="1"/>
    <col min="14596" max="14596" width="25.140625" style="114" customWidth="1"/>
    <col min="14597" max="14597" width="30.7109375" style="114" customWidth="1"/>
    <col min="14598" max="14600" width="16" style="114" customWidth="1"/>
    <col min="14601" max="14601" width="13.28515625" style="114" customWidth="1"/>
    <col min="14602" max="14848" width="9.140625" style="114"/>
    <col min="14849" max="14849" width="7" style="114" customWidth="1"/>
    <col min="14850" max="14850" width="68" style="114" customWidth="1"/>
    <col min="14851" max="14851" width="20.28515625" style="114" customWidth="1"/>
    <col min="14852" max="14852" width="25.140625" style="114" customWidth="1"/>
    <col min="14853" max="14853" width="30.7109375" style="114" customWidth="1"/>
    <col min="14854" max="14856" width="16" style="114" customWidth="1"/>
    <col min="14857" max="14857" width="13.28515625" style="114" customWidth="1"/>
    <col min="14858" max="15104" width="9.140625" style="114"/>
    <col min="15105" max="15105" width="7" style="114" customWidth="1"/>
    <col min="15106" max="15106" width="68" style="114" customWidth="1"/>
    <col min="15107" max="15107" width="20.28515625" style="114" customWidth="1"/>
    <col min="15108" max="15108" width="25.140625" style="114" customWidth="1"/>
    <col min="15109" max="15109" width="30.7109375" style="114" customWidth="1"/>
    <col min="15110" max="15112" width="16" style="114" customWidth="1"/>
    <col min="15113" max="15113" width="13.28515625" style="114" customWidth="1"/>
    <col min="15114" max="15360" width="9.140625" style="114"/>
    <col min="15361" max="15361" width="7" style="114" customWidth="1"/>
    <col min="15362" max="15362" width="68" style="114" customWidth="1"/>
    <col min="15363" max="15363" width="20.28515625" style="114" customWidth="1"/>
    <col min="15364" max="15364" width="25.140625" style="114" customWidth="1"/>
    <col min="15365" max="15365" width="30.7109375" style="114" customWidth="1"/>
    <col min="15366" max="15368" width="16" style="114" customWidth="1"/>
    <col min="15369" max="15369" width="13.28515625" style="114" customWidth="1"/>
    <col min="15370" max="15616" width="9.140625" style="114"/>
    <col min="15617" max="15617" width="7" style="114" customWidth="1"/>
    <col min="15618" max="15618" width="68" style="114" customWidth="1"/>
    <col min="15619" max="15619" width="20.28515625" style="114" customWidth="1"/>
    <col min="15620" max="15620" width="25.140625" style="114" customWidth="1"/>
    <col min="15621" max="15621" width="30.7109375" style="114" customWidth="1"/>
    <col min="15622" max="15624" width="16" style="114" customWidth="1"/>
    <col min="15625" max="15625" width="13.28515625" style="114" customWidth="1"/>
    <col min="15626" max="15872" width="9.140625" style="114"/>
    <col min="15873" max="15873" width="7" style="114" customWidth="1"/>
    <col min="15874" max="15874" width="68" style="114" customWidth="1"/>
    <col min="15875" max="15875" width="20.28515625" style="114" customWidth="1"/>
    <col min="15876" max="15876" width="25.140625" style="114" customWidth="1"/>
    <col min="15877" max="15877" width="30.7109375" style="114" customWidth="1"/>
    <col min="15878" max="15880" width="16" style="114" customWidth="1"/>
    <col min="15881" max="15881" width="13.28515625" style="114" customWidth="1"/>
    <col min="15882" max="16128" width="9.140625" style="114"/>
    <col min="16129" max="16129" width="7" style="114" customWidth="1"/>
    <col min="16130" max="16130" width="68" style="114" customWidth="1"/>
    <col min="16131" max="16131" width="20.28515625" style="114" customWidth="1"/>
    <col min="16132" max="16132" width="25.140625" style="114" customWidth="1"/>
    <col min="16133" max="16133" width="30.7109375" style="114" customWidth="1"/>
    <col min="16134" max="16136" width="16" style="114" customWidth="1"/>
    <col min="16137" max="16137" width="13.28515625" style="114" customWidth="1"/>
    <col min="16138" max="16384" width="9.140625" style="114"/>
  </cols>
  <sheetData>
    <row r="1" spans="1:12">
      <c r="E1" s="72" t="s">
        <v>439</v>
      </c>
    </row>
    <row r="3" spans="1:12" ht="21" customHeight="1">
      <c r="A3" s="1462" t="s">
        <v>607</v>
      </c>
      <c r="B3" s="1462"/>
      <c r="C3" s="1462"/>
      <c r="D3" s="1462"/>
      <c r="E3" s="1462"/>
    </row>
    <row r="4" spans="1:12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470"/>
      <c r="K4" s="338"/>
      <c r="L4" s="471"/>
    </row>
    <row r="5" spans="1:12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472"/>
      <c r="K5" s="501"/>
      <c r="L5" s="501"/>
    </row>
    <row r="6" spans="1:12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465"/>
      <c r="K6" s="341"/>
      <c r="L6" s="341"/>
    </row>
    <row r="7" spans="1:12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465"/>
      <c r="K7" s="341"/>
      <c r="L7" s="341"/>
    </row>
    <row r="8" spans="1:12">
      <c r="A8" s="79"/>
    </row>
    <row r="9" spans="1:12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608</v>
      </c>
      <c r="F9" s="536"/>
      <c r="G9" s="536"/>
      <c r="H9" s="536"/>
      <c r="I9" s="537"/>
      <c r="J9" s="465"/>
      <c r="K9" s="488"/>
      <c r="L9" s="488"/>
    </row>
    <row r="10" spans="1:12" s="306" customFormat="1" ht="74.25" customHeight="1">
      <c r="A10" s="99">
        <v>1</v>
      </c>
      <c r="B10" s="99">
        <v>2</v>
      </c>
      <c r="C10" s="99">
        <v>3</v>
      </c>
      <c r="D10" s="99">
        <v>4</v>
      </c>
      <c r="E10" s="305">
        <v>5</v>
      </c>
      <c r="F10" s="503" t="s">
        <v>357</v>
      </c>
      <c r="G10" s="504" t="s">
        <v>302</v>
      </c>
      <c r="H10" s="504" t="s">
        <v>303</v>
      </c>
      <c r="I10" s="190" t="s">
        <v>550</v>
      </c>
      <c r="J10" s="465" t="s">
        <v>1029</v>
      </c>
      <c r="K10" s="323" t="s">
        <v>1010</v>
      </c>
      <c r="L10" s="323"/>
    </row>
    <row r="11" spans="1:12" s="306" customFormat="1">
      <c r="A11" s="1508" t="s">
        <v>992</v>
      </c>
      <c r="B11" s="1508"/>
      <c r="C11" s="1508"/>
      <c r="D11" s="1508"/>
      <c r="E11" s="1508"/>
      <c r="F11" s="436" t="s">
        <v>1026</v>
      </c>
      <c r="G11" s="505"/>
      <c r="H11" s="505"/>
      <c r="I11" s="505"/>
      <c r="J11" s="465"/>
      <c r="K11" s="325" t="s">
        <v>1005</v>
      </c>
      <c r="L11" s="325" t="s">
        <v>1006</v>
      </c>
    </row>
    <row r="12" spans="1:12" s="306" customFormat="1">
      <c r="A12" s="296">
        <v>1</v>
      </c>
      <c r="B12" s="307" t="s">
        <v>771</v>
      </c>
      <c r="C12" s="296"/>
      <c r="D12" s="308"/>
      <c r="E12" s="309">
        <f>50000-20000</f>
        <v>30000</v>
      </c>
      <c r="F12" s="289"/>
      <c r="G12" s="289"/>
      <c r="H12" s="289">
        <f>E12-G12</f>
        <v>30000</v>
      </c>
      <c r="I12" s="198">
        <f t="shared" ref="I12:I27" si="0">E12-F12</f>
        <v>30000</v>
      </c>
      <c r="J12" s="465"/>
      <c r="K12" s="538"/>
      <c r="L12" s="538"/>
    </row>
    <row r="13" spans="1:12" ht="37.5" hidden="1">
      <c r="A13" s="296">
        <v>2</v>
      </c>
      <c r="B13" s="307" t="s">
        <v>772</v>
      </c>
      <c r="C13" s="297"/>
      <c r="D13" s="90"/>
      <c r="E13" s="310"/>
      <c r="F13" s="289"/>
      <c r="G13" s="289"/>
      <c r="H13" s="289">
        <f t="shared" ref="H13:H14" si="1">E13-G13</f>
        <v>0</v>
      </c>
      <c r="I13" s="198">
        <f t="shared" si="0"/>
        <v>0</v>
      </c>
    </row>
    <row r="14" spans="1:12" ht="37.5">
      <c r="A14" s="296">
        <v>2</v>
      </c>
      <c r="B14" s="89" t="s">
        <v>616</v>
      </c>
      <c r="C14" s="297"/>
      <c r="D14" s="90"/>
      <c r="E14" s="310">
        <f>500000-60000-3879.7</f>
        <v>436120.3</v>
      </c>
      <c r="F14" s="289">
        <f>414483.3+21637</f>
        <v>436120.3</v>
      </c>
      <c r="G14" s="289">
        <f>231508.75+21637+43586.4+58345.65+57455.75+23586.75</f>
        <v>436120.30000000005</v>
      </c>
      <c r="H14" s="289">
        <f t="shared" si="1"/>
        <v>0</v>
      </c>
      <c r="I14" s="198">
        <f t="shared" si="0"/>
        <v>0</v>
      </c>
      <c r="K14" s="685">
        <v>436120.3</v>
      </c>
    </row>
    <row r="15" spans="1:12" hidden="1">
      <c r="A15" s="296">
        <v>4</v>
      </c>
      <c r="B15" s="89" t="s">
        <v>617</v>
      </c>
      <c r="C15" s="297"/>
      <c r="D15" s="90"/>
      <c r="E15" s="310"/>
      <c r="F15" s="289"/>
      <c r="G15" s="289"/>
      <c r="H15" s="289">
        <f>E15-G15</f>
        <v>0</v>
      </c>
      <c r="I15" s="198">
        <f t="shared" si="0"/>
        <v>0</v>
      </c>
    </row>
    <row r="16" spans="1:12" hidden="1">
      <c r="A16" s="296">
        <v>5</v>
      </c>
      <c r="B16" s="89" t="s">
        <v>773</v>
      </c>
      <c r="C16" s="297"/>
      <c r="D16" s="90"/>
      <c r="E16" s="310"/>
      <c r="F16" s="289"/>
      <c r="G16" s="289"/>
      <c r="H16" s="289"/>
      <c r="I16" s="198">
        <f t="shared" si="0"/>
        <v>0</v>
      </c>
    </row>
    <row r="17" spans="1:12" ht="56.25" hidden="1">
      <c r="A17" s="296">
        <v>6</v>
      </c>
      <c r="B17" s="89" t="s">
        <v>774</v>
      </c>
      <c r="C17" s="297"/>
      <c r="D17" s="90"/>
      <c r="E17" s="310"/>
      <c r="F17" s="289"/>
      <c r="G17" s="289"/>
      <c r="H17" s="289">
        <f>E17-G17</f>
        <v>0</v>
      </c>
      <c r="I17" s="198">
        <f t="shared" si="0"/>
        <v>0</v>
      </c>
    </row>
    <row r="18" spans="1:12" ht="37.5" hidden="1">
      <c r="A18" s="296">
        <v>3</v>
      </c>
      <c r="B18" s="89" t="s">
        <v>618</v>
      </c>
      <c r="C18" s="297"/>
      <c r="D18" s="90"/>
      <c r="E18" s="310">
        <f>50000-15000-35000</f>
        <v>0</v>
      </c>
      <c r="F18" s="289"/>
      <c r="G18" s="289"/>
      <c r="H18" s="289">
        <f t="shared" ref="H18:H20" si="2">E18-G18</f>
        <v>0</v>
      </c>
      <c r="I18" s="198">
        <f t="shared" si="0"/>
        <v>0</v>
      </c>
    </row>
    <row r="19" spans="1:12" ht="56.25">
      <c r="A19" s="296">
        <v>4</v>
      </c>
      <c r="B19" s="1081" t="s">
        <v>774</v>
      </c>
      <c r="C19" s="297"/>
      <c r="D19" s="90"/>
      <c r="E19" s="310">
        <f>15000-5000</f>
        <v>10000</v>
      </c>
      <c r="F19" s="289"/>
      <c r="G19" s="289"/>
      <c r="H19" s="289">
        <f t="shared" si="2"/>
        <v>10000</v>
      </c>
      <c r="I19" s="198">
        <f t="shared" si="0"/>
        <v>10000</v>
      </c>
    </row>
    <row r="20" spans="1:12">
      <c r="A20" s="296">
        <v>5</v>
      </c>
      <c r="B20" s="89" t="s">
        <v>776</v>
      </c>
      <c r="C20" s="297"/>
      <c r="D20" s="90"/>
      <c r="E20" s="310">
        <f>70000+88000</f>
        <v>158000</v>
      </c>
      <c r="F20" s="289"/>
      <c r="G20" s="289"/>
      <c r="H20" s="289">
        <f t="shared" si="2"/>
        <v>158000</v>
      </c>
      <c r="I20" s="198">
        <f t="shared" si="0"/>
        <v>158000</v>
      </c>
    </row>
    <row r="21" spans="1:12" hidden="1">
      <c r="A21" s="296">
        <v>6</v>
      </c>
      <c r="B21" s="89" t="s">
        <v>777</v>
      </c>
      <c r="C21" s="297"/>
      <c r="D21" s="90"/>
      <c r="E21" s="310"/>
      <c r="F21" s="289"/>
      <c r="G21" s="289"/>
      <c r="H21" s="289">
        <f t="shared" ref="H21:H26" si="3">E21-G21</f>
        <v>0</v>
      </c>
      <c r="I21" s="198">
        <f t="shared" ref="I21:I26" si="4">E21-F21</f>
        <v>0</v>
      </c>
    </row>
    <row r="22" spans="1:12">
      <c r="A22" s="296">
        <v>7</v>
      </c>
      <c r="B22" s="89" t="s">
        <v>604</v>
      </c>
      <c r="C22" s="297"/>
      <c r="D22" s="90"/>
      <c r="E22" s="310">
        <f>150000-50000-3000</f>
        <v>97000</v>
      </c>
      <c r="F22" s="289"/>
      <c r="G22" s="289"/>
      <c r="H22" s="289">
        <f t="shared" si="3"/>
        <v>97000</v>
      </c>
      <c r="I22" s="198">
        <f t="shared" si="4"/>
        <v>97000</v>
      </c>
    </row>
    <row r="23" spans="1:12" hidden="1">
      <c r="A23" s="296">
        <v>8</v>
      </c>
      <c r="B23" s="89" t="s">
        <v>778</v>
      </c>
      <c r="C23" s="297"/>
      <c r="D23" s="90"/>
      <c r="E23" s="310"/>
      <c r="F23" s="289"/>
      <c r="G23" s="289"/>
      <c r="H23" s="289">
        <f t="shared" si="3"/>
        <v>0</v>
      </c>
      <c r="I23" s="198">
        <f t="shared" si="4"/>
        <v>0</v>
      </c>
    </row>
    <row r="24" spans="1:12" hidden="1">
      <c r="A24" s="296">
        <v>9</v>
      </c>
      <c r="B24" s="89" t="s">
        <v>1177</v>
      </c>
      <c r="C24" s="297"/>
      <c r="D24" s="90"/>
      <c r="E24" s="310">
        <f>20000-20000</f>
        <v>0</v>
      </c>
      <c r="F24" s="289"/>
      <c r="G24" s="289"/>
      <c r="H24" s="289">
        <f t="shared" si="3"/>
        <v>0</v>
      </c>
      <c r="I24" s="198">
        <f t="shared" si="4"/>
        <v>0</v>
      </c>
    </row>
    <row r="25" spans="1:12" hidden="1">
      <c r="A25" s="296"/>
      <c r="B25" s="89"/>
      <c r="C25" s="297"/>
      <c r="D25" s="90"/>
      <c r="E25" s="310"/>
      <c r="F25" s="202"/>
      <c r="G25" s="289"/>
      <c r="H25" s="289">
        <f t="shared" si="3"/>
        <v>0</v>
      </c>
      <c r="I25" s="198">
        <f t="shared" si="4"/>
        <v>0</v>
      </c>
    </row>
    <row r="26" spans="1:12" hidden="1">
      <c r="A26" s="296"/>
      <c r="B26" s="89"/>
      <c r="C26" s="297"/>
      <c r="D26" s="90"/>
      <c r="E26" s="310"/>
      <c r="F26" s="289"/>
      <c r="G26" s="289"/>
      <c r="H26" s="289">
        <f t="shared" si="3"/>
        <v>0</v>
      </c>
      <c r="I26" s="198">
        <f t="shared" si="4"/>
        <v>0</v>
      </c>
    </row>
    <row r="27" spans="1:12" hidden="1">
      <c r="A27" s="315"/>
      <c r="B27" s="89"/>
      <c r="C27" s="297"/>
      <c r="D27" s="90"/>
      <c r="E27" s="298"/>
      <c r="F27" s="289"/>
      <c r="G27" s="289"/>
      <c r="H27" s="289"/>
      <c r="I27" s="198">
        <f t="shared" si="0"/>
        <v>0</v>
      </c>
    </row>
    <row r="28" spans="1:12" s="314" customFormat="1">
      <c r="A28" s="311"/>
      <c r="B28" s="95" t="s">
        <v>295</v>
      </c>
      <c r="C28" s="312" t="s">
        <v>305</v>
      </c>
      <c r="D28" s="312" t="s">
        <v>305</v>
      </c>
      <c r="E28" s="313">
        <f>SUM(E12:E27)</f>
        <v>731120.3</v>
      </c>
      <c r="F28" s="291" t="s">
        <v>365</v>
      </c>
      <c r="G28" s="291">
        <f>SUM(G12:G27)</f>
        <v>436120.30000000005</v>
      </c>
      <c r="H28" s="291">
        <f>SUM(H12:H27)</f>
        <v>295000</v>
      </c>
      <c r="I28" s="291">
        <f>SUM(I12:I27)</f>
        <v>295000</v>
      </c>
      <c r="J28" s="465">
        <f>SUM(J12:J27)</f>
        <v>0</v>
      </c>
      <c r="K28" s="323">
        <f t="shared" ref="K28:L28" si="5">SUM(K12:K27)</f>
        <v>436120.3</v>
      </c>
      <c r="L28" s="323">
        <f t="shared" si="5"/>
        <v>0</v>
      </c>
    </row>
    <row r="29" spans="1:12" hidden="1">
      <c r="A29" s="1508" t="s">
        <v>489</v>
      </c>
      <c r="B29" s="1508"/>
      <c r="C29" s="1508"/>
      <c r="D29" s="1508"/>
      <c r="E29" s="1508"/>
      <c r="F29" s="400" t="s">
        <v>995</v>
      </c>
    </row>
    <row r="30" spans="1:12" s="306" customFormat="1" hidden="1">
      <c r="A30" s="296">
        <v>1</v>
      </c>
      <c r="B30" s="307" t="s">
        <v>771</v>
      </c>
      <c r="C30" s="296"/>
      <c r="D30" s="308"/>
      <c r="E30" s="309"/>
      <c r="F30" s="289"/>
      <c r="G30" s="289"/>
      <c r="H30" s="289">
        <f>E30-G30</f>
        <v>0</v>
      </c>
      <c r="I30" s="198">
        <f t="shared" ref="I30:I39" si="6">E30-F30</f>
        <v>0</v>
      </c>
      <c r="J30" s="465"/>
      <c r="K30" s="538"/>
      <c r="L30" s="538"/>
    </row>
    <row r="31" spans="1:12" ht="37.5" hidden="1">
      <c r="A31" s="296">
        <v>2</v>
      </c>
      <c r="B31" s="307" t="s">
        <v>772</v>
      </c>
      <c r="C31" s="297"/>
      <c r="D31" s="90"/>
      <c r="E31" s="310"/>
      <c r="F31" s="289"/>
      <c r="G31" s="289"/>
      <c r="H31" s="289">
        <f>E31-G31</f>
        <v>0</v>
      </c>
      <c r="I31" s="198">
        <f t="shared" si="6"/>
        <v>0</v>
      </c>
    </row>
    <row r="32" spans="1:12" ht="37.5" hidden="1">
      <c r="A32" s="296">
        <v>3</v>
      </c>
      <c r="B32" s="89" t="s">
        <v>616</v>
      </c>
      <c r="C32" s="297"/>
      <c r="D32" s="90"/>
      <c r="E32" s="310"/>
      <c r="F32" s="289"/>
      <c r="G32" s="289"/>
      <c r="H32" s="289"/>
      <c r="I32" s="198">
        <f t="shared" si="6"/>
        <v>0</v>
      </c>
    </row>
    <row r="33" spans="1:12" hidden="1">
      <c r="A33" s="296">
        <v>4</v>
      </c>
      <c r="B33" s="89" t="s">
        <v>617</v>
      </c>
      <c r="C33" s="297"/>
      <c r="D33" s="90"/>
      <c r="E33" s="310"/>
      <c r="F33" s="289"/>
      <c r="G33" s="289"/>
      <c r="H33" s="289">
        <f>E33-G33</f>
        <v>0</v>
      </c>
      <c r="I33" s="198">
        <f t="shared" si="6"/>
        <v>0</v>
      </c>
    </row>
    <row r="34" spans="1:12" hidden="1">
      <c r="A34" s="296">
        <v>5</v>
      </c>
      <c r="B34" s="89" t="s">
        <v>773</v>
      </c>
      <c r="C34" s="297"/>
      <c r="D34" s="90"/>
      <c r="E34" s="310"/>
      <c r="F34" s="289"/>
      <c r="G34" s="289"/>
      <c r="H34" s="289">
        <f>E34-G34</f>
        <v>0</v>
      </c>
      <c r="I34" s="198">
        <f t="shared" si="6"/>
        <v>0</v>
      </c>
    </row>
    <row r="35" spans="1:12" ht="56.25" hidden="1">
      <c r="A35" s="296">
        <v>6</v>
      </c>
      <c r="B35" s="89" t="s">
        <v>774</v>
      </c>
      <c r="C35" s="297"/>
      <c r="D35" s="90"/>
      <c r="E35" s="310"/>
      <c r="F35" s="289"/>
      <c r="G35" s="289"/>
      <c r="H35" s="289">
        <f t="shared" ref="H35:H39" si="7">E35-G35</f>
        <v>0</v>
      </c>
      <c r="I35" s="198">
        <f t="shared" si="6"/>
        <v>0</v>
      </c>
    </row>
    <row r="36" spans="1:12" ht="37.5" hidden="1">
      <c r="A36" s="296">
        <v>7</v>
      </c>
      <c r="B36" s="89" t="s">
        <v>618</v>
      </c>
      <c r="C36" s="297"/>
      <c r="D36" s="90"/>
      <c r="E36" s="310"/>
      <c r="F36" s="289"/>
      <c r="G36" s="289"/>
      <c r="H36" s="289"/>
      <c r="I36" s="198">
        <f t="shared" si="6"/>
        <v>0</v>
      </c>
    </row>
    <row r="37" spans="1:12" ht="37.5" hidden="1">
      <c r="A37" s="296">
        <v>8</v>
      </c>
      <c r="B37" s="89" t="s">
        <v>775</v>
      </c>
      <c r="C37" s="297"/>
      <c r="D37" s="90"/>
      <c r="E37" s="310"/>
      <c r="F37" s="289"/>
      <c r="G37" s="289"/>
      <c r="H37" s="289">
        <f t="shared" si="7"/>
        <v>0</v>
      </c>
      <c r="I37" s="198">
        <f t="shared" si="6"/>
        <v>0</v>
      </c>
    </row>
    <row r="38" spans="1:12" hidden="1">
      <c r="A38" s="296">
        <v>9</v>
      </c>
      <c r="B38" s="89" t="s">
        <v>776</v>
      </c>
      <c r="C38" s="297"/>
      <c r="D38" s="90"/>
      <c r="E38" s="310"/>
      <c r="F38" s="289"/>
      <c r="G38" s="289"/>
      <c r="H38" s="289">
        <f t="shared" si="7"/>
        <v>0</v>
      </c>
      <c r="I38" s="198">
        <f t="shared" si="6"/>
        <v>0</v>
      </c>
    </row>
    <row r="39" spans="1:12" hidden="1">
      <c r="A39" s="296">
        <v>10</v>
      </c>
      <c r="B39" s="89" t="s">
        <v>777</v>
      </c>
      <c r="C39" s="297"/>
      <c r="D39" s="90"/>
      <c r="E39" s="310"/>
      <c r="F39" s="289"/>
      <c r="G39" s="289"/>
      <c r="H39" s="289">
        <f t="shared" si="7"/>
        <v>0</v>
      </c>
      <c r="I39" s="198">
        <f t="shared" si="6"/>
        <v>0</v>
      </c>
    </row>
    <row r="40" spans="1:12" hidden="1">
      <c r="A40" s="296">
        <v>11</v>
      </c>
      <c r="B40" s="89" t="s">
        <v>604</v>
      </c>
      <c r="C40" s="297"/>
      <c r="D40" s="90"/>
      <c r="E40" s="310"/>
      <c r="F40" s="289"/>
      <c r="G40" s="289"/>
      <c r="H40" s="289">
        <f t="shared" ref="H40:H45" si="8">E40-G40</f>
        <v>0</v>
      </c>
      <c r="I40" s="198">
        <f t="shared" ref="I40:I45" si="9">E40-F40</f>
        <v>0</v>
      </c>
    </row>
    <row r="41" spans="1:12" hidden="1">
      <c r="A41" s="296">
        <v>12</v>
      </c>
      <c r="B41" s="89" t="s">
        <v>778</v>
      </c>
      <c r="C41" s="297"/>
      <c r="D41" s="90"/>
      <c r="E41" s="310"/>
      <c r="F41" s="289"/>
      <c r="G41" s="289"/>
      <c r="H41" s="289">
        <f t="shared" si="8"/>
        <v>0</v>
      </c>
      <c r="I41" s="198">
        <f t="shared" si="9"/>
        <v>0</v>
      </c>
    </row>
    <row r="42" spans="1:12" hidden="1">
      <c r="A42" s="296"/>
      <c r="B42" s="89"/>
      <c r="C42" s="297"/>
      <c r="D42" s="90"/>
      <c r="E42" s="310"/>
      <c r="F42" s="289"/>
      <c r="G42" s="289"/>
      <c r="H42" s="289">
        <f t="shared" si="8"/>
        <v>0</v>
      </c>
      <c r="I42" s="198">
        <f t="shared" si="9"/>
        <v>0</v>
      </c>
    </row>
    <row r="43" spans="1:12" hidden="1">
      <c r="A43" s="296"/>
      <c r="B43" s="89"/>
      <c r="C43" s="297"/>
      <c r="D43" s="90"/>
      <c r="E43" s="310"/>
      <c r="F43" s="289"/>
      <c r="G43" s="289"/>
      <c r="H43" s="289">
        <f t="shared" si="8"/>
        <v>0</v>
      </c>
      <c r="I43" s="198">
        <f t="shared" si="9"/>
        <v>0</v>
      </c>
    </row>
    <row r="44" spans="1:12" hidden="1">
      <c r="A44" s="296"/>
      <c r="B44" s="89"/>
      <c r="C44" s="297"/>
      <c r="D44" s="90"/>
      <c r="E44" s="310"/>
      <c r="F44" s="289"/>
      <c r="G44" s="289"/>
      <c r="H44" s="289">
        <f t="shared" si="8"/>
        <v>0</v>
      </c>
      <c r="I44" s="198">
        <f t="shared" si="9"/>
        <v>0</v>
      </c>
    </row>
    <row r="45" spans="1:12" hidden="1">
      <c r="A45" s="315"/>
      <c r="B45" s="89"/>
      <c r="C45" s="297"/>
      <c r="D45" s="90"/>
      <c r="E45" s="298"/>
      <c r="F45" s="289"/>
      <c r="G45" s="289"/>
      <c r="H45" s="289">
        <f t="shared" si="8"/>
        <v>0</v>
      </c>
      <c r="I45" s="198">
        <f t="shared" si="9"/>
        <v>0</v>
      </c>
    </row>
    <row r="46" spans="1:12" s="314" customFormat="1" hidden="1">
      <c r="A46" s="311"/>
      <c r="B46" s="95" t="s">
        <v>295</v>
      </c>
      <c r="C46" s="312" t="s">
        <v>305</v>
      </c>
      <c r="D46" s="312" t="s">
        <v>305</v>
      </c>
      <c r="E46" s="313">
        <f>SUM(E30:E45)</f>
        <v>0</v>
      </c>
      <c r="F46" s="291" t="s">
        <v>365</v>
      </c>
      <c r="G46" s="291">
        <f>SUM(G30:G45)</f>
        <v>0</v>
      </c>
      <c r="H46" s="291">
        <f>SUM(H30:H45)</f>
        <v>0</v>
      </c>
      <c r="I46" s="291">
        <f>SUM(I30:I45)</f>
        <v>0</v>
      </c>
      <c r="J46" s="465">
        <f>SUM(J30:J45)</f>
        <v>0</v>
      </c>
      <c r="K46" s="323">
        <f t="shared" ref="K46:L46" si="10">SUM(K30:K45)</f>
        <v>0</v>
      </c>
      <c r="L46" s="323">
        <f t="shared" si="10"/>
        <v>0</v>
      </c>
    </row>
    <row r="47" spans="1:12" hidden="1">
      <c r="F47" s="225" t="s">
        <v>386</v>
      </c>
      <c r="G47" s="539">
        <f>G28+G46</f>
        <v>436120.30000000005</v>
      </c>
      <c r="H47" s="539">
        <f t="shared" ref="H47:I47" si="11">H28+H46</f>
        <v>295000</v>
      </c>
      <c r="I47" s="539">
        <f t="shared" si="11"/>
        <v>295000</v>
      </c>
      <c r="J47" s="465">
        <f>J28+J46</f>
        <v>0</v>
      </c>
      <c r="K47" s="323">
        <f t="shared" ref="K47:L47" si="12">K28+K46</f>
        <v>436120.3</v>
      </c>
      <c r="L47" s="323">
        <f t="shared" si="12"/>
        <v>0</v>
      </c>
    </row>
    <row r="49" spans="1:8">
      <c r="A49" s="1273" t="s">
        <v>667</v>
      </c>
      <c r="B49" s="35"/>
      <c r="C49" s="115"/>
      <c r="D49" s="1"/>
      <c r="E49" s="1272" t="s">
        <v>1135</v>
      </c>
      <c r="F49" s="178"/>
      <c r="G49" s="35"/>
      <c r="H49" s="1"/>
    </row>
    <row r="50" spans="1:8" ht="19.5">
      <c r="A50" s="178"/>
      <c r="B50" s="66"/>
      <c r="C50" s="67" t="s">
        <v>131</v>
      </c>
      <c r="D50" s="303"/>
      <c r="E50" s="67" t="s">
        <v>132</v>
      </c>
      <c r="F50" s="178"/>
      <c r="G50" s="66"/>
      <c r="H50" s="303"/>
    </row>
    <row r="51" spans="1:8">
      <c r="A51" s="66"/>
      <c r="B51" s="63"/>
      <c r="C51" s="63"/>
      <c r="D51" s="178"/>
      <c r="E51" s="63"/>
      <c r="F51" s="178"/>
      <c r="G51" s="63"/>
      <c r="H51" s="178"/>
    </row>
    <row r="52" spans="1:8">
      <c r="A52" s="34" t="s">
        <v>133</v>
      </c>
      <c r="B52" s="35"/>
      <c r="C52" s="115"/>
      <c r="D52" s="178"/>
      <c r="E52" s="1028" t="s">
        <v>1227</v>
      </c>
      <c r="F52" s="178"/>
      <c r="G52" s="35"/>
      <c r="H52" s="178"/>
    </row>
    <row r="53" spans="1:8">
      <c r="A53" s="178"/>
      <c r="B53" s="66"/>
      <c r="C53" s="67" t="s">
        <v>131</v>
      </c>
      <c r="D53" s="178"/>
      <c r="E53" s="67" t="s">
        <v>132</v>
      </c>
      <c r="F53" s="178"/>
      <c r="G53" s="66"/>
      <c r="H53" s="178"/>
    </row>
    <row r="54" spans="1:8">
      <c r="A54" s="1"/>
      <c r="B54" s="1"/>
      <c r="C54" s="1"/>
      <c r="D54" s="1"/>
      <c r="E54" s="1"/>
      <c r="F54" s="527"/>
      <c r="G54" s="527"/>
      <c r="H54" s="527"/>
    </row>
    <row r="55" spans="1:8">
      <c r="A55" s="1"/>
      <c r="B55" s="227" t="s">
        <v>1083</v>
      </c>
      <c r="C55" s="1"/>
      <c r="D55" s="1"/>
      <c r="E55" s="1"/>
      <c r="F55" s="527"/>
      <c r="G55" s="527"/>
      <c r="H55" s="527"/>
    </row>
    <row r="56" spans="1:8">
      <c r="A56" s="1"/>
      <c r="B56" s="227" t="s">
        <v>1080</v>
      </c>
      <c r="C56" s="1"/>
      <c r="D56" s="1"/>
      <c r="E56" s="1"/>
      <c r="F56" s="527"/>
      <c r="G56" s="527"/>
      <c r="H56" s="527"/>
    </row>
    <row r="209" spans="1:10" s="535" customFormat="1">
      <c r="A209" s="114"/>
      <c r="B209" s="114"/>
      <c r="C209" s="114"/>
      <c r="D209" s="114"/>
      <c r="E209" s="114"/>
      <c r="F209" s="534"/>
      <c r="G209" s="534"/>
      <c r="H209" s="534"/>
      <c r="I209" s="491"/>
      <c r="J209" s="492"/>
    </row>
    <row r="210" spans="1:10" s="535" customFormat="1">
      <c r="A210" s="114"/>
      <c r="B210" s="114"/>
      <c r="C210" s="114"/>
      <c r="D210" s="114"/>
      <c r="E210" s="114"/>
      <c r="F210" s="534"/>
      <c r="G210" s="534"/>
      <c r="H210" s="534"/>
      <c r="I210" s="491"/>
      <c r="J210" s="493"/>
    </row>
    <row r="211" spans="1:10" s="535" customFormat="1">
      <c r="A211" s="114"/>
      <c r="B211" s="114"/>
      <c r="C211" s="114"/>
      <c r="D211" s="114"/>
      <c r="E211" s="114"/>
      <c r="F211" s="534"/>
      <c r="G211" s="534"/>
      <c r="H211" s="534"/>
      <c r="I211" s="491"/>
      <c r="J211" s="492"/>
    </row>
    <row r="212" spans="1:10" s="535" customFormat="1">
      <c r="A212" s="114"/>
      <c r="B212" s="114"/>
      <c r="C212" s="114"/>
      <c r="D212" s="114"/>
      <c r="E212" s="114"/>
      <c r="F212" s="534"/>
      <c r="G212" s="534"/>
      <c r="H212" s="534"/>
      <c r="I212" s="491"/>
      <c r="J212" s="492"/>
    </row>
    <row r="213" spans="1:10" s="535" customFormat="1">
      <c r="A213" s="114"/>
      <c r="B213" s="114"/>
      <c r="C213" s="114"/>
      <c r="D213" s="114"/>
      <c r="E213" s="114"/>
      <c r="F213" s="534"/>
      <c r="G213" s="534"/>
      <c r="H213" s="534"/>
      <c r="I213" s="491"/>
      <c r="J213" s="493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Лист113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252" width="9.140625" style="114"/>
    <col min="253" max="253" width="7" style="114" customWidth="1"/>
    <col min="254" max="254" width="68" style="114" customWidth="1"/>
    <col min="255" max="255" width="20.28515625" style="114" customWidth="1"/>
    <col min="256" max="256" width="25.140625" style="114" customWidth="1"/>
    <col min="257" max="257" width="30.7109375" style="114" customWidth="1"/>
    <col min="258" max="260" width="16" style="114" customWidth="1"/>
    <col min="261" max="261" width="13.28515625" style="114" customWidth="1"/>
    <col min="262" max="508" width="9.140625" style="114"/>
    <col min="509" max="509" width="7" style="114" customWidth="1"/>
    <col min="510" max="510" width="68" style="114" customWidth="1"/>
    <col min="511" max="511" width="20.28515625" style="114" customWidth="1"/>
    <col min="512" max="512" width="25.140625" style="114" customWidth="1"/>
    <col min="513" max="513" width="30.7109375" style="114" customWidth="1"/>
    <col min="514" max="516" width="16" style="114" customWidth="1"/>
    <col min="517" max="517" width="13.28515625" style="114" customWidth="1"/>
    <col min="518" max="764" width="9.140625" style="114"/>
    <col min="765" max="765" width="7" style="114" customWidth="1"/>
    <col min="766" max="766" width="68" style="114" customWidth="1"/>
    <col min="767" max="767" width="20.28515625" style="114" customWidth="1"/>
    <col min="768" max="768" width="25.140625" style="114" customWidth="1"/>
    <col min="769" max="769" width="30.7109375" style="114" customWidth="1"/>
    <col min="770" max="772" width="16" style="114" customWidth="1"/>
    <col min="773" max="773" width="13.28515625" style="114" customWidth="1"/>
    <col min="774" max="1020" width="9.140625" style="114"/>
    <col min="1021" max="1021" width="7" style="114" customWidth="1"/>
    <col min="1022" max="1022" width="68" style="114" customWidth="1"/>
    <col min="1023" max="1023" width="20.28515625" style="114" customWidth="1"/>
    <col min="1024" max="1024" width="25.140625" style="114" customWidth="1"/>
    <col min="1025" max="1025" width="30.7109375" style="114" customWidth="1"/>
    <col min="1026" max="1028" width="16" style="114" customWidth="1"/>
    <col min="1029" max="1029" width="13.28515625" style="114" customWidth="1"/>
    <col min="1030" max="1276" width="9.140625" style="114"/>
    <col min="1277" max="1277" width="7" style="114" customWidth="1"/>
    <col min="1278" max="1278" width="68" style="114" customWidth="1"/>
    <col min="1279" max="1279" width="20.28515625" style="114" customWidth="1"/>
    <col min="1280" max="1280" width="25.140625" style="114" customWidth="1"/>
    <col min="1281" max="1281" width="30.7109375" style="114" customWidth="1"/>
    <col min="1282" max="1284" width="16" style="114" customWidth="1"/>
    <col min="1285" max="1285" width="13.28515625" style="114" customWidth="1"/>
    <col min="1286" max="1532" width="9.140625" style="114"/>
    <col min="1533" max="1533" width="7" style="114" customWidth="1"/>
    <col min="1534" max="1534" width="68" style="114" customWidth="1"/>
    <col min="1535" max="1535" width="20.28515625" style="114" customWidth="1"/>
    <col min="1536" max="1536" width="25.140625" style="114" customWidth="1"/>
    <col min="1537" max="1537" width="30.7109375" style="114" customWidth="1"/>
    <col min="1538" max="1540" width="16" style="114" customWidth="1"/>
    <col min="1541" max="1541" width="13.28515625" style="114" customWidth="1"/>
    <col min="1542" max="1788" width="9.140625" style="114"/>
    <col min="1789" max="1789" width="7" style="114" customWidth="1"/>
    <col min="1790" max="1790" width="68" style="114" customWidth="1"/>
    <col min="1791" max="1791" width="20.28515625" style="114" customWidth="1"/>
    <col min="1792" max="1792" width="25.140625" style="114" customWidth="1"/>
    <col min="1793" max="1793" width="30.7109375" style="114" customWidth="1"/>
    <col min="1794" max="1796" width="16" style="114" customWidth="1"/>
    <col min="1797" max="1797" width="13.28515625" style="114" customWidth="1"/>
    <col min="1798" max="2044" width="9.140625" style="114"/>
    <col min="2045" max="2045" width="7" style="114" customWidth="1"/>
    <col min="2046" max="2046" width="68" style="114" customWidth="1"/>
    <col min="2047" max="2047" width="20.28515625" style="114" customWidth="1"/>
    <col min="2048" max="2048" width="25.140625" style="114" customWidth="1"/>
    <col min="2049" max="2049" width="30.7109375" style="114" customWidth="1"/>
    <col min="2050" max="2052" width="16" style="114" customWidth="1"/>
    <col min="2053" max="2053" width="13.28515625" style="114" customWidth="1"/>
    <col min="2054" max="2300" width="9.140625" style="114"/>
    <col min="2301" max="2301" width="7" style="114" customWidth="1"/>
    <col min="2302" max="2302" width="68" style="114" customWidth="1"/>
    <col min="2303" max="2303" width="20.28515625" style="114" customWidth="1"/>
    <col min="2304" max="2304" width="25.140625" style="114" customWidth="1"/>
    <col min="2305" max="2305" width="30.7109375" style="114" customWidth="1"/>
    <col min="2306" max="2308" width="16" style="114" customWidth="1"/>
    <col min="2309" max="2309" width="13.28515625" style="114" customWidth="1"/>
    <col min="2310" max="2556" width="9.140625" style="114"/>
    <col min="2557" max="2557" width="7" style="114" customWidth="1"/>
    <col min="2558" max="2558" width="68" style="114" customWidth="1"/>
    <col min="2559" max="2559" width="20.28515625" style="114" customWidth="1"/>
    <col min="2560" max="2560" width="25.140625" style="114" customWidth="1"/>
    <col min="2561" max="2561" width="30.7109375" style="114" customWidth="1"/>
    <col min="2562" max="2564" width="16" style="114" customWidth="1"/>
    <col min="2565" max="2565" width="13.28515625" style="114" customWidth="1"/>
    <col min="2566" max="2812" width="9.140625" style="114"/>
    <col min="2813" max="2813" width="7" style="114" customWidth="1"/>
    <col min="2814" max="2814" width="68" style="114" customWidth="1"/>
    <col min="2815" max="2815" width="20.28515625" style="114" customWidth="1"/>
    <col min="2816" max="2816" width="25.140625" style="114" customWidth="1"/>
    <col min="2817" max="2817" width="30.7109375" style="114" customWidth="1"/>
    <col min="2818" max="2820" width="16" style="114" customWidth="1"/>
    <col min="2821" max="2821" width="13.28515625" style="114" customWidth="1"/>
    <col min="2822" max="3068" width="9.140625" style="114"/>
    <col min="3069" max="3069" width="7" style="114" customWidth="1"/>
    <col min="3070" max="3070" width="68" style="114" customWidth="1"/>
    <col min="3071" max="3071" width="20.28515625" style="114" customWidth="1"/>
    <col min="3072" max="3072" width="25.140625" style="114" customWidth="1"/>
    <col min="3073" max="3073" width="30.7109375" style="114" customWidth="1"/>
    <col min="3074" max="3076" width="16" style="114" customWidth="1"/>
    <col min="3077" max="3077" width="13.28515625" style="114" customWidth="1"/>
    <col min="3078" max="3324" width="9.140625" style="114"/>
    <col min="3325" max="3325" width="7" style="114" customWidth="1"/>
    <col min="3326" max="3326" width="68" style="114" customWidth="1"/>
    <col min="3327" max="3327" width="20.28515625" style="114" customWidth="1"/>
    <col min="3328" max="3328" width="25.140625" style="114" customWidth="1"/>
    <col min="3329" max="3329" width="30.7109375" style="114" customWidth="1"/>
    <col min="3330" max="3332" width="16" style="114" customWidth="1"/>
    <col min="3333" max="3333" width="13.28515625" style="114" customWidth="1"/>
    <col min="3334" max="3580" width="9.140625" style="114"/>
    <col min="3581" max="3581" width="7" style="114" customWidth="1"/>
    <col min="3582" max="3582" width="68" style="114" customWidth="1"/>
    <col min="3583" max="3583" width="20.28515625" style="114" customWidth="1"/>
    <col min="3584" max="3584" width="25.140625" style="114" customWidth="1"/>
    <col min="3585" max="3585" width="30.7109375" style="114" customWidth="1"/>
    <col min="3586" max="3588" width="16" style="114" customWidth="1"/>
    <col min="3589" max="3589" width="13.28515625" style="114" customWidth="1"/>
    <col min="3590" max="3836" width="9.140625" style="114"/>
    <col min="3837" max="3837" width="7" style="114" customWidth="1"/>
    <col min="3838" max="3838" width="68" style="114" customWidth="1"/>
    <col min="3839" max="3839" width="20.28515625" style="114" customWidth="1"/>
    <col min="3840" max="3840" width="25.140625" style="114" customWidth="1"/>
    <col min="3841" max="3841" width="30.7109375" style="114" customWidth="1"/>
    <col min="3842" max="3844" width="16" style="114" customWidth="1"/>
    <col min="3845" max="3845" width="13.28515625" style="114" customWidth="1"/>
    <col min="3846" max="4092" width="9.140625" style="114"/>
    <col min="4093" max="4093" width="7" style="114" customWidth="1"/>
    <col min="4094" max="4094" width="68" style="114" customWidth="1"/>
    <col min="4095" max="4095" width="20.28515625" style="114" customWidth="1"/>
    <col min="4096" max="4096" width="25.140625" style="114" customWidth="1"/>
    <col min="4097" max="4097" width="30.7109375" style="114" customWidth="1"/>
    <col min="4098" max="4100" width="16" style="114" customWidth="1"/>
    <col min="4101" max="4101" width="13.28515625" style="114" customWidth="1"/>
    <col min="4102" max="4348" width="9.140625" style="114"/>
    <col min="4349" max="4349" width="7" style="114" customWidth="1"/>
    <col min="4350" max="4350" width="68" style="114" customWidth="1"/>
    <col min="4351" max="4351" width="20.28515625" style="114" customWidth="1"/>
    <col min="4352" max="4352" width="25.140625" style="114" customWidth="1"/>
    <col min="4353" max="4353" width="30.7109375" style="114" customWidth="1"/>
    <col min="4354" max="4356" width="16" style="114" customWidth="1"/>
    <col min="4357" max="4357" width="13.28515625" style="114" customWidth="1"/>
    <col min="4358" max="4604" width="9.140625" style="114"/>
    <col min="4605" max="4605" width="7" style="114" customWidth="1"/>
    <col min="4606" max="4606" width="68" style="114" customWidth="1"/>
    <col min="4607" max="4607" width="20.28515625" style="114" customWidth="1"/>
    <col min="4608" max="4608" width="25.140625" style="114" customWidth="1"/>
    <col min="4609" max="4609" width="30.7109375" style="114" customWidth="1"/>
    <col min="4610" max="4612" width="16" style="114" customWidth="1"/>
    <col min="4613" max="4613" width="13.28515625" style="114" customWidth="1"/>
    <col min="4614" max="4860" width="9.140625" style="114"/>
    <col min="4861" max="4861" width="7" style="114" customWidth="1"/>
    <col min="4862" max="4862" width="68" style="114" customWidth="1"/>
    <col min="4863" max="4863" width="20.28515625" style="114" customWidth="1"/>
    <col min="4864" max="4864" width="25.140625" style="114" customWidth="1"/>
    <col min="4865" max="4865" width="30.7109375" style="114" customWidth="1"/>
    <col min="4866" max="4868" width="16" style="114" customWidth="1"/>
    <col min="4869" max="4869" width="13.28515625" style="114" customWidth="1"/>
    <col min="4870" max="5116" width="9.140625" style="114"/>
    <col min="5117" max="5117" width="7" style="114" customWidth="1"/>
    <col min="5118" max="5118" width="68" style="114" customWidth="1"/>
    <col min="5119" max="5119" width="20.28515625" style="114" customWidth="1"/>
    <col min="5120" max="5120" width="25.140625" style="114" customWidth="1"/>
    <col min="5121" max="5121" width="30.7109375" style="114" customWidth="1"/>
    <col min="5122" max="5124" width="16" style="114" customWidth="1"/>
    <col min="5125" max="5125" width="13.28515625" style="114" customWidth="1"/>
    <col min="5126" max="5372" width="9.140625" style="114"/>
    <col min="5373" max="5373" width="7" style="114" customWidth="1"/>
    <col min="5374" max="5374" width="68" style="114" customWidth="1"/>
    <col min="5375" max="5375" width="20.28515625" style="114" customWidth="1"/>
    <col min="5376" max="5376" width="25.140625" style="114" customWidth="1"/>
    <col min="5377" max="5377" width="30.7109375" style="114" customWidth="1"/>
    <col min="5378" max="5380" width="16" style="114" customWidth="1"/>
    <col min="5381" max="5381" width="13.28515625" style="114" customWidth="1"/>
    <col min="5382" max="5628" width="9.140625" style="114"/>
    <col min="5629" max="5629" width="7" style="114" customWidth="1"/>
    <col min="5630" max="5630" width="68" style="114" customWidth="1"/>
    <col min="5631" max="5631" width="20.28515625" style="114" customWidth="1"/>
    <col min="5632" max="5632" width="25.140625" style="114" customWidth="1"/>
    <col min="5633" max="5633" width="30.7109375" style="114" customWidth="1"/>
    <col min="5634" max="5636" width="16" style="114" customWidth="1"/>
    <col min="5637" max="5637" width="13.28515625" style="114" customWidth="1"/>
    <col min="5638" max="5884" width="9.140625" style="114"/>
    <col min="5885" max="5885" width="7" style="114" customWidth="1"/>
    <col min="5886" max="5886" width="68" style="114" customWidth="1"/>
    <col min="5887" max="5887" width="20.28515625" style="114" customWidth="1"/>
    <col min="5888" max="5888" width="25.140625" style="114" customWidth="1"/>
    <col min="5889" max="5889" width="30.7109375" style="114" customWidth="1"/>
    <col min="5890" max="5892" width="16" style="114" customWidth="1"/>
    <col min="5893" max="5893" width="13.28515625" style="114" customWidth="1"/>
    <col min="5894" max="6140" width="9.140625" style="114"/>
    <col min="6141" max="6141" width="7" style="114" customWidth="1"/>
    <col min="6142" max="6142" width="68" style="114" customWidth="1"/>
    <col min="6143" max="6143" width="20.28515625" style="114" customWidth="1"/>
    <col min="6144" max="6144" width="25.140625" style="114" customWidth="1"/>
    <col min="6145" max="6145" width="30.7109375" style="114" customWidth="1"/>
    <col min="6146" max="6148" width="16" style="114" customWidth="1"/>
    <col min="6149" max="6149" width="13.28515625" style="114" customWidth="1"/>
    <col min="6150" max="6396" width="9.140625" style="114"/>
    <col min="6397" max="6397" width="7" style="114" customWidth="1"/>
    <col min="6398" max="6398" width="68" style="114" customWidth="1"/>
    <col min="6399" max="6399" width="20.28515625" style="114" customWidth="1"/>
    <col min="6400" max="6400" width="25.140625" style="114" customWidth="1"/>
    <col min="6401" max="6401" width="30.7109375" style="114" customWidth="1"/>
    <col min="6402" max="6404" width="16" style="114" customWidth="1"/>
    <col min="6405" max="6405" width="13.28515625" style="114" customWidth="1"/>
    <col min="6406" max="6652" width="9.140625" style="114"/>
    <col min="6653" max="6653" width="7" style="114" customWidth="1"/>
    <col min="6654" max="6654" width="68" style="114" customWidth="1"/>
    <col min="6655" max="6655" width="20.28515625" style="114" customWidth="1"/>
    <col min="6656" max="6656" width="25.140625" style="114" customWidth="1"/>
    <col min="6657" max="6657" width="30.7109375" style="114" customWidth="1"/>
    <col min="6658" max="6660" width="16" style="114" customWidth="1"/>
    <col min="6661" max="6661" width="13.28515625" style="114" customWidth="1"/>
    <col min="6662" max="6908" width="9.140625" style="114"/>
    <col min="6909" max="6909" width="7" style="114" customWidth="1"/>
    <col min="6910" max="6910" width="68" style="114" customWidth="1"/>
    <col min="6911" max="6911" width="20.28515625" style="114" customWidth="1"/>
    <col min="6912" max="6912" width="25.140625" style="114" customWidth="1"/>
    <col min="6913" max="6913" width="30.7109375" style="114" customWidth="1"/>
    <col min="6914" max="6916" width="16" style="114" customWidth="1"/>
    <col min="6917" max="6917" width="13.28515625" style="114" customWidth="1"/>
    <col min="6918" max="7164" width="9.140625" style="114"/>
    <col min="7165" max="7165" width="7" style="114" customWidth="1"/>
    <col min="7166" max="7166" width="68" style="114" customWidth="1"/>
    <col min="7167" max="7167" width="20.28515625" style="114" customWidth="1"/>
    <col min="7168" max="7168" width="25.140625" style="114" customWidth="1"/>
    <col min="7169" max="7169" width="30.7109375" style="114" customWidth="1"/>
    <col min="7170" max="7172" width="16" style="114" customWidth="1"/>
    <col min="7173" max="7173" width="13.28515625" style="114" customWidth="1"/>
    <col min="7174" max="7420" width="9.140625" style="114"/>
    <col min="7421" max="7421" width="7" style="114" customWidth="1"/>
    <col min="7422" max="7422" width="68" style="114" customWidth="1"/>
    <col min="7423" max="7423" width="20.28515625" style="114" customWidth="1"/>
    <col min="7424" max="7424" width="25.140625" style="114" customWidth="1"/>
    <col min="7425" max="7425" width="30.7109375" style="114" customWidth="1"/>
    <col min="7426" max="7428" width="16" style="114" customWidth="1"/>
    <col min="7429" max="7429" width="13.28515625" style="114" customWidth="1"/>
    <col min="7430" max="7676" width="9.140625" style="114"/>
    <col min="7677" max="7677" width="7" style="114" customWidth="1"/>
    <col min="7678" max="7678" width="68" style="114" customWidth="1"/>
    <col min="7679" max="7679" width="20.28515625" style="114" customWidth="1"/>
    <col min="7680" max="7680" width="25.140625" style="114" customWidth="1"/>
    <col min="7681" max="7681" width="30.7109375" style="114" customWidth="1"/>
    <col min="7682" max="7684" width="16" style="114" customWidth="1"/>
    <col min="7685" max="7685" width="13.28515625" style="114" customWidth="1"/>
    <col min="7686" max="7932" width="9.140625" style="114"/>
    <col min="7933" max="7933" width="7" style="114" customWidth="1"/>
    <col min="7934" max="7934" width="68" style="114" customWidth="1"/>
    <col min="7935" max="7935" width="20.28515625" style="114" customWidth="1"/>
    <col min="7936" max="7936" width="25.140625" style="114" customWidth="1"/>
    <col min="7937" max="7937" width="30.7109375" style="114" customWidth="1"/>
    <col min="7938" max="7940" width="16" style="114" customWidth="1"/>
    <col min="7941" max="7941" width="13.28515625" style="114" customWidth="1"/>
    <col min="7942" max="8188" width="9.140625" style="114"/>
    <col min="8189" max="8189" width="7" style="114" customWidth="1"/>
    <col min="8190" max="8190" width="68" style="114" customWidth="1"/>
    <col min="8191" max="8191" width="20.28515625" style="114" customWidth="1"/>
    <col min="8192" max="8192" width="25.140625" style="114" customWidth="1"/>
    <col min="8193" max="8193" width="30.7109375" style="114" customWidth="1"/>
    <col min="8194" max="8196" width="16" style="114" customWidth="1"/>
    <col min="8197" max="8197" width="13.28515625" style="114" customWidth="1"/>
    <col min="8198" max="8444" width="9.140625" style="114"/>
    <col min="8445" max="8445" width="7" style="114" customWidth="1"/>
    <col min="8446" max="8446" width="68" style="114" customWidth="1"/>
    <col min="8447" max="8447" width="20.28515625" style="114" customWidth="1"/>
    <col min="8448" max="8448" width="25.140625" style="114" customWidth="1"/>
    <col min="8449" max="8449" width="30.7109375" style="114" customWidth="1"/>
    <col min="8450" max="8452" width="16" style="114" customWidth="1"/>
    <col min="8453" max="8453" width="13.28515625" style="114" customWidth="1"/>
    <col min="8454" max="8700" width="9.140625" style="114"/>
    <col min="8701" max="8701" width="7" style="114" customWidth="1"/>
    <col min="8702" max="8702" width="68" style="114" customWidth="1"/>
    <col min="8703" max="8703" width="20.28515625" style="114" customWidth="1"/>
    <col min="8704" max="8704" width="25.140625" style="114" customWidth="1"/>
    <col min="8705" max="8705" width="30.7109375" style="114" customWidth="1"/>
    <col min="8706" max="8708" width="16" style="114" customWidth="1"/>
    <col min="8709" max="8709" width="13.28515625" style="114" customWidth="1"/>
    <col min="8710" max="8956" width="9.140625" style="114"/>
    <col min="8957" max="8957" width="7" style="114" customWidth="1"/>
    <col min="8958" max="8958" width="68" style="114" customWidth="1"/>
    <col min="8959" max="8959" width="20.28515625" style="114" customWidth="1"/>
    <col min="8960" max="8960" width="25.140625" style="114" customWidth="1"/>
    <col min="8961" max="8961" width="30.7109375" style="114" customWidth="1"/>
    <col min="8962" max="8964" width="16" style="114" customWidth="1"/>
    <col min="8965" max="8965" width="13.28515625" style="114" customWidth="1"/>
    <col min="8966" max="9212" width="9.140625" style="114"/>
    <col min="9213" max="9213" width="7" style="114" customWidth="1"/>
    <col min="9214" max="9214" width="68" style="114" customWidth="1"/>
    <col min="9215" max="9215" width="20.28515625" style="114" customWidth="1"/>
    <col min="9216" max="9216" width="25.140625" style="114" customWidth="1"/>
    <col min="9217" max="9217" width="30.7109375" style="114" customWidth="1"/>
    <col min="9218" max="9220" width="16" style="114" customWidth="1"/>
    <col min="9221" max="9221" width="13.28515625" style="114" customWidth="1"/>
    <col min="9222" max="9468" width="9.140625" style="114"/>
    <col min="9469" max="9469" width="7" style="114" customWidth="1"/>
    <col min="9470" max="9470" width="68" style="114" customWidth="1"/>
    <col min="9471" max="9471" width="20.28515625" style="114" customWidth="1"/>
    <col min="9472" max="9472" width="25.140625" style="114" customWidth="1"/>
    <col min="9473" max="9473" width="30.7109375" style="114" customWidth="1"/>
    <col min="9474" max="9476" width="16" style="114" customWidth="1"/>
    <col min="9477" max="9477" width="13.28515625" style="114" customWidth="1"/>
    <col min="9478" max="9724" width="9.140625" style="114"/>
    <col min="9725" max="9725" width="7" style="114" customWidth="1"/>
    <col min="9726" max="9726" width="68" style="114" customWidth="1"/>
    <col min="9727" max="9727" width="20.28515625" style="114" customWidth="1"/>
    <col min="9728" max="9728" width="25.140625" style="114" customWidth="1"/>
    <col min="9729" max="9729" width="30.7109375" style="114" customWidth="1"/>
    <col min="9730" max="9732" width="16" style="114" customWidth="1"/>
    <col min="9733" max="9733" width="13.28515625" style="114" customWidth="1"/>
    <col min="9734" max="9980" width="9.140625" style="114"/>
    <col min="9981" max="9981" width="7" style="114" customWidth="1"/>
    <col min="9982" max="9982" width="68" style="114" customWidth="1"/>
    <col min="9983" max="9983" width="20.28515625" style="114" customWidth="1"/>
    <col min="9984" max="9984" width="25.140625" style="114" customWidth="1"/>
    <col min="9985" max="9985" width="30.7109375" style="114" customWidth="1"/>
    <col min="9986" max="9988" width="16" style="114" customWidth="1"/>
    <col min="9989" max="9989" width="13.28515625" style="114" customWidth="1"/>
    <col min="9990" max="10236" width="9.140625" style="114"/>
    <col min="10237" max="10237" width="7" style="114" customWidth="1"/>
    <col min="10238" max="10238" width="68" style="114" customWidth="1"/>
    <col min="10239" max="10239" width="20.28515625" style="114" customWidth="1"/>
    <col min="10240" max="10240" width="25.140625" style="114" customWidth="1"/>
    <col min="10241" max="10241" width="30.7109375" style="114" customWidth="1"/>
    <col min="10242" max="10244" width="16" style="114" customWidth="1"/>
    <col min="10245" max="10245" width="13.28515625" style="114" customWidth="1"/>
    <col min="10246" max="10492" width="9.140625" style="114"/>
    <col min="10493" max="10493" width="7" style="114" customWidth="1"/>
    <col min="10494" max="10494" width="68" style="114" customWidth="1"/>
    <col min="10495" max="10495" width="20.28515625" style="114" customWidth="1"/>
    <col min="10496" max="10496" width="25.140625" style="114" customWidth="1"/>
    <col min="10497" max="10497" width="30.7109375" style="114" customWidth="1"/>
    <col min="10498" max="10500" width="16" style="114" customWidth="1"/>
    <col min="10501" max="10501" width="13.28515625" style="114" customWidth="1"/>
    <col min="10502" max="10748" width="9.140625" style="114"/>
    <col min="10749" max="10749" width="7" style="114" customWidth="1"/>
    <col min="10750" max="10750" width="68" style="114" customWidth="1"/>
    <col min="10751" max="10751" width="20.28515625" style="114" customWidth="1"/>
    <col min="10752" max="10752" width="25.140625" style="114" customWidth="1"/>
    <col min="10753" max="10753" width="30.7109375" style="114" customWidth="1"/>
    <col min="10754" max="10756" width="16" style="114" customWidth="1"/>
    <col min="10757" max="10757" width="13.28515625" style="114" customWidth="1"/>
    <col min="10758" max="11004" width="9.140625" style="114"/>
    <col min="11005" max="11005" width="7" style="114" customWidth="1"/>
    <col min="11006" max="11006" width="68" style="114" customWidth="1"/>
    <col min="11007" max="11007" width="20.28515625" style="114" customWidth="1"/>
    <col min="11008" max="11008" width="25.140625" style="114" customWidth="1"/>
    <col min="11009" max="11009" width="30.7109375" style="114" customWidth="1"/>
    <col min="11010" max="11012" width="16" style="114" customWidth="1"/>
    <col min="11013" max="11013" width="13.28515625" style="114" customWidth="1"/>
    <col min="11014" max="11260" width="9.140625" style="114"/>
    <col min="11261" max="11261" width="7" style="114" customWidth="1"/>
    <col min="11262" max="11262" width="68" style="114" customWidth="1"/>
    <col min="11263" max="11263" width="20.28515625" style="114" customWidth="1"/>
    <col min="11264" max="11264" width="25.140625" style="114" customWidth="1"/>
    <col min="11265" max="11265" width="30.7109375" style="114" customWidth="1"/>
    <col min="11266" max="11268" width="16" style="114" customWidth="1"/>
    <col min="11269" max="11269" width="13.28515625" style="114" customWidth="1"/>
    <col min="11270" max="11516" width="9.140625" style="114"/>
    <col min="11517" max="11517" width="7" style="114" customWidth="1"/>
    <col min="11518" max="11518" width="68" style="114" customWidth="1"/>
    <col min="11519" max="11519" width="20.28515625" style="114" customWidth="1"/>
    <col min="11520" max="11520" width="25.140625" style="114" customWidth="1"/>
    <col min="11521" max="11521" width="30.7109375" style="114" customWidth="1"/>
    <col min="11522" max="11524" width="16" style="114" customWidth="1"/>
    <col min="11525" max="11525" width="13.28515625" style="114" customWidth="1"/>
    <col min="11526" max="11772" width="9.140625" style="114"/>
    <col min="11773" max="11773" width="7" style="114" customWidth="1"/>
    <col min="11774" max="11774" width="68" style="114" customWidth="1"/>
    <col min="11775" max="11775" width="20.28515625" style="114" customWidth="1"/>
    <col min="11776" max="11776" width="25.140625" style="114" customWidth="1"/>
    <col min="11777" max="11777" width="30.7109375" style="114" customWidth="1"/>
    <col min="11778" max="11780" width="16" style="114" customWidth="1"/>
    <col min="11781" max="11781" width="13.28515625" style="114" customWidth="1"/>
    <col min="11782" max="12028" width="9.140625" style="114"/>
    <col min="12029" max="12029" width="7" style="114" customWidth="1"/>
    <col min="12030" max="12030" width="68" style="114" customWidth="1"/>
    <col min="12031" max="12031" width="20.28515625" style="114" customWidth="1"/>
    <col min="12032" max="12032" width="25.140625" style="114" customWidth="1"/>
    <col min="12033" max="12033" width="30.7109375" style="114" customWidth="1"/>
    <col min="12034" max="12036" width="16" style="114" customWidth="1"/>
    <col min="12037" max="12037" width="13.28515625" style="114" customWidth="1"/>
    <col min="12038" max="12284" width="9.140625" style="114"/>
    <col min="12285" max="12285" width="7" style="114" customWidth="1"/>
    <col min="12286" max="12286" width="68" style="114" customWidth="1"/>
    <col min="12287" max="12287" width="20.28515625" style="114" customWidth="1"/>
    <col min="12288" max="12288" width="25.140625" style="114" customWidth="1"/>
    <col min="12289" max="12289" width="30.7109375" style="114" customWidth="1"/>
    <col min="12290" max="12292" width="16" style="114" customWidth="1"/>
    <col min="12293" max="12293" width="13.28515625" style="114" customWidth="1"/>
    <col min="12294" max="12540" width="9.140625" style="114"/>
    <col min="12541" max="12541" width="7" style="114" customWidth="1"/>
    <col min="12542" max="12542" width="68" style="114" customWidth="1"/>
    <col min="12543" max="12543" width="20.28515625" style="114" customWidth="1"/>
    <col min="12544" max="12544" width="25.140625" style="114" customWidth="1"/>
    <col min="12545" max="12545" width="30.7109375" style="114" customWidth="1"/>
    <col min="12546" max="12548" width="16" style="114" customWidth="1"/>
    <col min="12549" max="12549" width="13.28515625" style="114" customWidth="1"/>
    <col min="12550" max="12796" width="9.140625" style="114"/>
    <col min="12797" max="12797" width="7" style="114" customWidth="1"/>
    <col min="12798" max="12798" width="68" style="114" customWidth="1"/>
    <col min="12799" max="12799" width="20.28515625" style="114" customWidth="1"/>
    <col min="12800" max="12800" width="25.140625" style="114" customWidth="1"/>
    <col min="12801" max="12801" width="30.7109375" style="114" customWidth="1"/>
    <col min="12802" max="12804" width="16" style="114" customWidth="1"/>
    <col min="12805" max="12805" width="13.28515625" style="114" customWidth="1"/>
    <col min="12806" max="13052" width="9.140625" style="114"/>
    <col min="13053" max="13053" width="7" style="114" customWidth="1"/>
    <col min="13054" max="13054" width="68" style="114" customWidth="1"/>
    <col min="13055" max="13055" width="20.28515625" style="114" customWidth="1"/>
    <col min="13056" max="13056" width="25.140625" style="114" customWidth="1"/>
    <col min="13057" max="13057" width="30.7109375" style="114" customWidth="1"/>
    <col min="13058" max="13060" width="16" style="114" customWidth="1"/>
    <col min="13061" max="13061" width="13.28515625" style="114" customWidth="1"/>
    <col min="13062" max="13308" width="9.140625" style="114"/>
    <col min="13309" max="13309" width="7" style="114" customWidth="1"/>
    <col min="13310" max="13310" width="68" style="114" customWidth="1"/>
    <col min="13311" max="13311" width="20.28515625" style="114" customWidth="1"/>
    <col min="13312" max="13312" width="25.140625" style="114" customWidth="1"/>
    <col min="13313" max="13313" width="30.7109375" style="114" customWidth="1"/>
    <col min="13314" max="13316" width="16" style="114" customWidth="1"/>
    <col min="13317" max="13317" width="13.28515625" style="114" customWidth="1"/>
    <col min="13318" max="13564" width="9.140625" style="114"/>
    <col min="13565" max="13565" width="7" style="114" customWidth="1"/>
    <col min="13566" max="13566" width="68" style="114" customWidth="1"/>
    <col min="13567" max="13567" width="20.28515625" style="114" customWidth="1"/>
    <col min="13568" max="13568" width="25.140625" style="114" customWidth="1"/>
    <col min="13569" max="13569" width="30.7109375" style="114" customWidth="1"/>
    <col min="13570" max="13572" width="16" style="114" customWidth="1"/>
    <col min="13573" max="13573" width="13.28515625" style="114" customWidth="1"/>
    <col min="13574" max="13820" width="9.140625" style="114"/>
    <col min="13821" max="13821" width="7" style="114" customWidth="1"/>
    <col min="13822" max="13822" width="68" style="114" customWidth="1"/>
    <col min="13823" max="13823" width="20.28515625" style="114" customWidth="1"/>
    <col min="13824" max="13824" width="25.140625" style="114" customWidth="1"/>
    <col min="13825" max="13825" width="30.7109375" style="114" customWidth="1"/>
    <col min="13826" max="13828" width="16" style="114" customWidth="1"/>
    <col min="13829" max="13829" width="13.28515625" style="114" customWidth="1"/>
    <col min="13830" max="14076" width="9.140625" style="114"/>
    <col min="14077" max="14077" width="7" style="114" customWidth="1"/>
    <col min="14078" max="14078" width="68" style="114" customWidth="1"/>
    <col min="14079" max="14079" width="20.28515625" style="114" customWidth="1"/>
    <col min="14080" max="14080" width="25.140625" style="114" customWidth="1"/>
    <col min="14081" max="14081" width="30.7109375" style="114" customWidth="1"/>
    <col min="14082" max="14084" width="16" style="114" customWidth="1"/>
    <col min="14085" max="14085" width="13.28515625" style="114" customWidth="1"/>
    <col min="14086" max="14332" width="9.140625" style="114"/>
    <col min="14333" max="14333" width="7" style="114" customWidth="1"/>
    <col min="14334" max="14334" width="68" style="114" customWidth="1"/>
    <col min="14335" max="14335" width="20.28515625" style="114" customWidth="1"/>
    <col min="14336" max="14336" width="25.140625" style="114" customWidth="1"/>
    <col min="14337" max="14337" width="30.7109375" style="114" customWidth="1"/>
    <col min="14338" max="14340" width="16" style="114" customWidth="1"/>
    <col min="14341" max="14341" width="13.28515625" style="114" customWidth="1"/>
    <col min="14342" max="14588" width="9.140625" style="114"/>
    <col min="14589" max="14589" width="7" style="114" customWidth="1"/>
    <col min="14590" max="14590" width="68" style="114" customWidth="1"/>
    <col min="14591" max="14591" width="20.28515625" style="114" customWidth="1"/>
    <col min="14592" max="14592" width="25.140625" style="114" customWidth="1"/>
    <col min="14593" max="14593" width="30.7109375" style="114" customWidth="1"/>
    <col min="14594" max="14596" width="16" style="114" customWidth="1"/>
    <col min="14597" max="14597" width="13.28515625" style="114" customWidth="1"/>
    <col min="14598" max="14844" width="9.140625" style="114"/>
    <col min="14845" max="14845" width="7" style="114" customWidth="1"/>
    <col min="14846" max="14846" width="68" style="114" customWidth="1"/>
    <col min="14847" max="14847" width="20.28515625" style="114" customWidth="1"/>
    <col min="14848" max="14848" width="25.140625" style="114" customWidth="1"/>
    <col min="14849" max="14849" width="30.7109375" style="114" customWidth="1"/>
    <col min="14850" max="14852" width="16" style="114" customWidth="1"/>
    <col min="14853" max="14853" width="13.28515625" style="114" customWidth="1"/>
    <col min="14854" max="15100" width="9.140625" style="114"/>
    <col min="15101" max="15101" width="7" style="114" customWidth="1"/>
    <col min="15102" max="15102" width="68" style="114" customWidth="1"/>
    <col min="15103" max="15103" width="20.28515625" style="114" customWidth="1"/>
    <col min="15104" max="15104" width="25.140625" style="114" customWidth="1"/>
    <col min="15105" max="15105" width="30.7109375" style="114" customWidth="1"/>
    <col min="15106" max="15108" width="16" style="114" customWidth="1"/>
    <col min="15109" max="15109" width="13.28515625" style="114" customWidth="1"/>
    <col min="15110" max="15356" width="9.140625" style="114"/>
    <col min="15357" max="15357" width="7" style="114" customWidth="1"/>
    <col min="15358" max="15358" width="68" style="114" customWidth="1"/>
    <col min="15359" max="15359" width="20.28515625" style="114" customWidth="1"/>
    <col min="15360" max="15360" width="25.140625" style="114" customWidth="1"/>
    <col min="15361" max="15361" width="30.7109375" style="114" customWidth="1"/>
    <col min="15362" max="15364" width="16" style="114" customWidth="1"/>
    <col min="15365" max="15365" width="13.28515625" style="114" customWidth="1"/>
    <col min="15366" max="15612" width="9.140625" style="114"/>
    <col min="15613" max="15613" width="7" style="114" customWidth="1"/>
    <col min="15614" max="15614" width="68" style="114" customWidth="1"/>
    <col min="15615" max="15615" width="20.28515625" style="114" customWidth="1"/>
    <col min="15616" max="15616" width="25.140625" style="114" customWidth="1"/>
    <col min="15617" max="15617" width="30.7109375" style="114" customWidth="1"/>
    <col min="15618" max="15620" width="16" style="114" customWidth="1"/>
    <col min="15621" max="15621" width="13.28515625" style="114" customWidth="1"/>
    <col min="15622" max="15868" width="9.140625" style="114"/>
    <col min="15869" max="15869" width="7" style="114" customWidth="1"/>
    <col min="15870" max="15870" width="68" style="114" customWidth="1"/>
    <col min="15871" max="15871" width="20.28515625" style="114" customWidth="1"/>
    <col min="15872" max="15872" width="25.140625" style="114" customWidth="1"/>
    <col min="15873" max="15873" width="30.7109375" style="114" customWidth="1"/>
    <col min="15874" max="15876" width="16" style="114" customWidth="1"/>
    <col min="15877" max="15877" width="13.28515625" style="114" customWidth="1"/>
    <col min="15878" max="16124" width="9.140625" style="114"/>
    <col min="16125" max="16125" width="7" style="114" customWidth="1"/>
    <col min="16126" max="16126" width="68" style="114" customWidth="1"/>
    <col min="16127" max="16127" width="20.28515625" style="114" customWidth="1"/>
    <col min="16128" max="16128" width="25.140625" style="114" customWidth="1"/>
    <col min="16129" max="16129" width="30.7109375" style="114" customWidth="1"/>
    <col min="16130" max="16132" width="16" style="114" customWidth="1"/>
    <col min="16133" max="16133" width="13.28515625" style="114" customWidth="1"/>
    <col min="16134" max="16384" width="9.140625" style="114"/>
  </cols>
  <sheetData>
    <row r="1" spans="1:7">
      <c r="E1" s="72" t="s">
        <v>439</v>
      </c>
    </row>
    <row r="3" spans="1:7" ht="21" customHeight="1">
      <c r="A3" s="1462" t="s">
        <v>528</v>
      </c>
      <c r="B3" s="1462"/>
      <c r="C3" s="1462"/>
      <c r="D3" s="1462"/>
      <c r="E3" s="1462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>
      <c r="A6" s="1438" t="s">
        <v>484</v>
      </c>
      <c r="B6" s="1438"/>
      <c r="C6" s="1438"/>
      <c r="D6" s="1438"/>
      <c r="E6" s="16"/>
      <c r="F6" s="5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5"/>
      <c r="G7" s="5"/>
    </row>
    <row r="8" spans="1:7" ht="18.75">
      <c r="A8" s="79"/>
    </row>
    <row r="9" spans="1:7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608</v>
      </c>
    </row>
    <row r="10" spans="1:7" s="306" customFormat="1" ht="18.75">
      <c r="A10" s="540">
        <v>1</v>
      </c>
      <c r="B10" s="540">
        <v>2</v>
      </c>
      <c r="C10" s="540">
        <v>3</v>
      </c>
      <c r="D10" s="540">
        <v>4</v>
      </c>
      <c r="E10" s="541">
        <v>5</v>
      </c>
    </row>
    <row r="11" spans="1:7" s="306" customFormat="1" ht="18.75">
      <c r="A11" s="296">
        <v>1</v>
      </c>
      <c r="B11" s="307" t="s">
        <v>771</v>
      </c>
      <c r="C11" s="296"/>
      <c r="D11" s="308"/>
      <c r="E11" s="309">
        <v>50000</v>
      </c>
    </row>
    <row r="12" spans="1:7" ht="37.5" hidden="1">
      <c r="A12" s="296">
        <v>2</v>
      </c>
      <c r="B12" s="307" t="s">
        <v>772</v>
      </c>
      <c r="C12" s="297"/>
      <c r="D12" s="90"/>
      <c r="E12" s="310"/>
    </row>
    <row r="13" spans="1:7" ht="37.5">
      <c r="A13" s="296">
        <v>2</v>
      </c>
      <c r="B13" s="89" t="s">
        <v>616</v>
      </c>
      <c r="C13" s="297"/>
      <c r="D13" s="90"/>
      <c r="E13" s="310">
        <v>500000</v>
      </c>
    </row>
    <row r="14" spans="1:7" ht="18.75" hidden="1">
      <c r="A14" s="296">
        <v>4</v>
      </c>
      <c r="B14" s="89" t="s">
        <v>617</v>
      </c>
      <c r="C14" s="297"/>
      <c r="D14" s="90"/>
      <c r="E14" s="310"/>
    </row>
    <row r="15" spans="1:7" ht="18.75" hidden="1">
      <c r="A15" s="296">
        <v>5</v>
      </c>
      <c r="B15" s="89" t="s">
        <v>773</v>
      </c>
      <c r="C15" s="297"/>
      <c r="D15" s="90"/>
      <c r="E15" s="310"/>
    </row>
    <row r="16" spans="1:7" ht="56.25" hidden="1">
      <c r="A16" s="296">
        <v>6</v>
      </c>
      <c r="B16" s="89" t="s">
        <v>774</v>
      </c>
      <c r="C16" s="297"/>
      <c r="D16" s="90"/>
      <c r="E16" s="310"/>
    </row>
    <row r="17" spans="1:5" ht="37.5">
      <c r="A17" s="296">
        <v>3</v>
      </c>
      <c r="B17" s="89" t="s">
        <v>618</v>
      </c>
      <c r="C17" s="297"/>
      <c r="D17" s="90"/>
      <c r="E17" s="310">
        <v>50000</v>
      </c>
    </row>
    <row r="18" spans="1:5" ht="37.5" hidden="1">
      <c r="A18" s="296">
        <v>8</v>
      </c>
      <c r="B18" s="89" t="s">
        <v>775</v>
      </c>
      <c r="C18" s="297"/>
      <c r="D18" s="90"/>
      <c r="E18" s="310"/>
    </row>
    <row r="19" spans="1:5" ht="18.75">
      <c r="A19" s="296">
        <v>4</v>
      </c>
      <c r="B19" s="89" t="s">
        <v>776</v>
      </c>
      <c r="C19" s="297"/>
      <c r="D19" s="90"/>
      <c r="E19" s="310">
        <v>100000</v>
      </c>
    </row>
    <row r="20" spans="1:5" ht="18.75" hidden="1">
      <c r="A20" s="296">
        <v>10</v>
      </c>
      <c r="B20" s="89" t="s">
        <v>777</v>
      </c>
      <c r="C20" s="297"/>
      <c r="D20" s="90"/>
      <c r="E20" s="310"/>
    </row>
    <row r="21" spans="1:5" ht="18.75">
      <c r="A21" s="296">
        <v>5</v>
      </c>
      <c r="B21" s="89" t="s">
        <v>604</v>
      </c>
      <c r="C21" s="297"/>
      <c r="D21" s="90"/>
      <c r="E21" s="310">
        <v>150000</v>
      </c>
    </row>
    <row r="22" spans="1:5" ht="18.75">
      <c r="A22" s="296">
        <v>6</v>
      </c>
      <c r="B22" s="89" t="s">
        <v>778</v>
      </c>
      <c r="C22" s="297"/>
      <c r="D22" s="90"/>
      <c r="E22" s="310"/>
    </row>
    <row r="23" spans="1:5" ht="18.75">
      <c r="A23" s="296"/>
      <c r="B23" s="89" t="s">
        <v>1177</v>
      </c>
      <c r="C23" s="297"/>
      <c r="D23" s="90"/>
      <c r="E23" s="310">
        <v>20000</v>
      </c>
    </row>
    <row r="24" spans="1:5" ht="18.75">
      <c r="A24" s="296"/>
      <c r="B24" s="89"/>
      <c r="C24" s="297"/>
      <c r="D24" s="90"/>
      <c r="E24" s="310"/>
    </row>
    <row r="25" spans="1:5" ht="18.75">
      <c r="A25" s="296"/>
      <c r="B25" s="89"/>
      <c r="C25" s="297"/>
      <c r="D25" s="90"/>
      <c r="E25" s="310"/>
    </row>
    <row r="26" spans="1:5" ht="18.75">
      <c r="A26" s="315"/>
      <c r="B26" s="89"/>
      <c r="C26" s="297"/>
      <c r="D26" s="90"/>
      <c r="E26" s="298"/>
    </row>
    <row r="27" spans="1:5" s="314" customFormat="1" ht="18.75">
      <c r="A27" s="311"/>
      <c r="B27" s="95" t="s">
        <v>295</v>
      </c>
      <c r="C27" s="312" t="s">
        <v>305</v>
      </c>
      <c r="D27" s="312" t="s">
        <v>305</v>
      </c>
      <c r="E27" s="313">
        <f>SUM(E11:E26)</f>
        <v>870000</v>
      </c>
    </row>
    <row r="32" spans="1:5" s="317" customFormat="1" ht="18.75">
      <c r="A32" s="34" t="s">
        <v>667</v>
      </c>
      <c r="B32" s="35"/>
      <c r="C32" s="115"/>
      <c r="E32" s="115" t="s">
        <v>1135</v>
      </c>
    </row>
    <row r="33" spans="1:5" s="317" customFormat="1" ht="15.75">
      <c r="A33" s="178"/>
      <c r="B33" s="66"/>
      <c r="C33" s="67" t="s">
        <v>131</v>
      </c>
      <c r="E33" s="67" t="s">
        <v>132</v>
      </c>
    </row>
    <row r="34" spans="1:5" s="317" customFormat="1" ht="15.75">
      <c r="A34" s="66"/>
      <c r="B34" s="63"/>
      <c r="C34" s="63"/>
      <c r="E34" s="63"/>
    </row>
    <row r="35" spans="1:5" s="317" customFormat="1" ht="18.75">
      <c r="A35" s="34" t="s">
        <v>133</v>
      </c>
      <c r="B35" s="35"/>
      <c r="C35" s="115"/>
      <c r="E35" s="115" t="s">
        <v>1136</v>
      </c>
    </row>
    <row r="36" spans="1:5" s="317" customFormat="1" ht="15.75">
      <c r="A36" s="178"/>
      <c r="B36" s="66"/>
      <c r="C36" s="67" t="s">
        <v>131</v>
      </c>
      <c r="E36" s="67" t="s">
        <v>132</v>
      </c>
    </row>
    <row r="37" spans="1:5" ht="18.75">
      <c r="A37" s="1"/>
      <c r="B37" s="1"/>
      <c r="C37" s="1"/>
      <c r="D37" s="1"/>
      <c r="E37" s="1"/>
    </row>
    <row r="38" spans="1:5" ht="21">
      <c r="A38" s="1"/>
      <c r="B38" s="512"/>
      <c r="C38" s="1"/>
      <c r="D38" s="1"/>
      <c r="E38" s="1"/>
    </row>
    <row r="62" ht="15" hidden="1" customHeight="1"/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4" ht="15" hidden="1" customHeight="1"/>
    <row r="85" ht="15" hidden="1" customHeight="1"/>
    <row r="86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Лист114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252" width="9.140625" style="114"/>
    <col min="253" max="253" width="7" style="114" customWidth="1"/>
    <col min="254" max="254" width="68" style="114" customWidth="1"/>
    <col min="255" max="255" width="20.28515625" style="114" customWidth="1"/>
    <col min="256" max="256" width="25.140625" style="114" customWidth="1"/>
    <col min="257" max="257" width="30.7109375" style="114" customWidth="1"/>
    <col min="258" max="260" width="16" style="114" customWidth="1"/>
    <col min="261" max="261" width="13.28515625" style="114" customWidth="1"/>
    <col min="262" max="508" width="9.140625" style="114"/>
    <col min="509" max="509" width="7" style="114" customWidth="1"/>
    <col min="510" max="510" width="68" style="114" customWidth="1"/>
    <col min="511" max="511" width="20.28515625" style="114" customWidth="1"/>
    <col min="512" max="512" width="25.140625" style="114" customWidth="1"/>
    <col min="513" max="513" width="30.7109375" style="114" customWidth="1"/>
    <col min="514" max="516" width="16" style="114" customWidth="1"/>
    <col min="517" max="517" width="13.28515625" style="114" customWidth="1"/>
    <col min="518" max="764" width="9.140625" style="114"/>
    <col min="765" max="765" width="7" style="114" customWidth="1"/>
    <col min="766" max="766" width="68" style="114" customWidth="1"/>
    <col min="767" max="767" width="20.28515625" style="114" customWidth="1"/>
    <col min="768" max="768" width="25.140625" style="114" customWidth="1"/>
    <col min="769" max="769" width="30.7109375" style="114" customWidth="1"/>
    <col min="770" max="772" width="16" style="114" customWidth="1"/>
    <col min="773" max="773" width="13.28515625" style="114" customWidth="1"/>
    <col min="774" max="1020" width="9.140625" style="114"/>
    <col min="1021" max="1021" width="7" style="114" customWidth="1"/>
    <col min="1022" max="1022" width="68" style="114" customWidth="1"/>
    <col min="1023" max="1023" width="20.28515625" style="114" customWidth="1"/>
    <col min="1024" max="1024" width="25.140625" style="114" customWidth="1"/>
    <col min="1025" max="1025" width="30.7109375" style="114" customWidth="1"/>
    <col min="1026" max="1028" width="16" style="114" customWidth="1"/>
    <col min="1029" max="1029" width="13.28515625" style="114" customWidth="1"/>
    <col min="1030" max="1276" width="9.140625" style="114"/>
    <col min="1277" max="1277" width="7" style="114" customWidth="1"/>
    <col min="1278" max="1278" width="68" style="114" customWidth="1"/>
    <col min="1279" max="1279" width="20.28515625" style="114" customWidth="1"/>
    <col min="1280" max="1280" width="25.140625" style="114" customWidth="1"/>
    <col min="1281" max="1281" width="30.7109375" style="114" customWidth="1"/>
    <col min="1282" max="1284" width="16" style="114" customWidth="1"/>
    <col min="1285" max="1285" width="13.28515625" style="114" customWidth="1"/>
    <col min="1286" max="1532" width="9.140625" style="114"/>
    <col min="1533" max="1533" width="7" style="114" customWidth="1"/>
    <col min="1534" max="1534" width="68" style="114" customWidth="1"/>
    <col min="1535" max="1535" width="20.28515625" style="114" customWidth="1"/>
    <col min="1536" max="1536" width="25.140625" style="114" customWidth="1"/>
    <col min="1537" max="1537" width="30.7109375" style="114" customWidth="1"/>
    <col min="1538" max="1540" width="16" style="114" customWidth="1"/>
    <col min="1541" max="1541" width="13.28515625" style="114" customWidth="1"/>
    <col min="1542" max="1788" width="9.140625" style="114"/>
    <col min="1789" max="1789" width="7" style="114" customWidth="1"/>
    <col min="1790" max="1790" width="68" style="114" customWidth="1"/>
    <col min="1791" max="1791" width="20.28515625" style="114" customWidth="1"/>
    <col min="1792" max="1792" width="25.140625" style="114" customWidth="1"/>
    <col min="1793" max="1793" width="30.7109375" style="114" customWidth="1"/>
    <col min="1794" max="1796" width="16" style="114" customWidth="1"/>
    <col min="1797" max="1797" width="13.28515625" style="114" customWidth="1"/>
    <col min="1798" max="2044" width="9.140625" style="114"/>
    <col min="2045" max="2045" width="7" style="114" customWidth="1"/>
    <col min="2046" max="2046" width="68" style="114" customWidth="1"/>
    <col min="2047" max="2047" width="20.28515625" style="114" customWidth="1"/>
    <col min="2048" max="2048" width="25.140625" style="114" customWidth="1"/>
    <col min="2049" max="2049" width="30.7109375" style="114" customWidth="1"/>
    <col min="2050" max="2052" width="16" style="114" customWidth="1"/>
    <col min="2053" max="2053" width="13.28515625" style="114" customWidth="1"/>
    <col min="2054" max="2300" width="9.140625" style="114"/>
    <col min="2301" max="2301" width="7" style="114" customWidth="1"/>
    <col min="2302" max="2302" width="68" style="114" customWidth="1"/>
    <col min="2303" max="2303" width="20.28515625" style="114" customWidth="1"/>
    <col min="2304" max="2304" width="25.140625" style="114" customWidth="1"/>
    <col min="2305" max="2305" width="30.7109375" style="114" customWidth="1"/>
    <col min="2306" max="2308" width="16" style="114" customWidth="1"/>
    <col min="2309" max="2309" width="13.28515625" style="114" customWidth="1"/>
    <col min="2310" max="2556" width="9.140625" style="114"/>
    <col min="2557" max="2557" width="7" style="114" customWidth="1"/>
    <col min="2558" max="2558" width="68" style="114" customWidth="1"/>
    <col min="2559" max="2559" width="20.28515625" style="114" customWidth="1"/>
    <col min="2560" max="2560" width="25.140625" style="114" customWidth="1"/>
    <col min="2561" max="2561" width="30.7109375" style="114" customWidth="1"/>
    <col min="2562" max="2564" width="16" style="114" customWidth="1"/>
    <col min="2565" max="2565" width="13.28515625" style="114" customWidth="1"/>
    <col min="2566" max="2812" width="9.140625" style="114"/>
    <col min="2813" max="2813" width="7" style="114" customWidth="1"/>
    <col min="2814" max="2814" width="68" style="114" customWidth="1"/>
    <col min="2815" max="2815" width="20.28515625" style="114" customWidth="1"/>
    <col min="2816" max="2816" width="25.140625" style="114" customWidth="1"/>
    <col min="2817" max="2817" width="30.7109375" style="114" customWidth="1"/>
    <col min="2818" max="2820" width="16" style="114" customWidth="1"/>
    <col min="2821" max="2821" width="13.28515625" style="114" customWidth="1"/>
    <col min="2822" max="3068" width="9.140625" style="114"/>
    <col min="3069" max="3069" width="7" style="114" customWidth="1"/>
    <col min="3070" max="3070" width="68" style="114" customWidth="1"/>
    <col min="3071" max="3071" width="20.28515625" style="114" customWidth="1"/>
    <col min="3072" max="3072" width="25.140625" style="114" customWidth="1"/>
    <col min="3073" max="3073" width="30.7109375" style="114" customWidth="1"/>
    <col min="3074" max="3076" width="16" style="114" customWidth="1"/>
    <col min="3077" max="3077" width="13.28515625" style="114" customWidth="1"/>
    <col min="3078" max="3324" width="9.140625" style="114"/>
    <col min="3325" max="3325" width="7" style="114" customWidth="1"/>
    <col min="3326" max="3326" width="68" style="114" customWidth="1"/>
    <col min="3327" max="3327" width="20.28515625" style="114" customWidth="1"/>
    <col min="3328" max="3328" width="25.140625" style="114" customWidth="1"/>
    <col min="3329" max="3329" width="30.7109375" style="114" customWidth="1"/>
    <col min="3330" max="3332" width="16" style="114" customWidth="1"/>
    <col min="3333" max="3333" width="13.28515625" style="114" customWidth="1"/>
    <col min="3334" max="3580" width="9.140625" style="114"/>
    <col min="3581" max="3581" width="7" style="114" customWidth="1"/>
    <col min="3582" max="3582" width="68" style="114" customWidth="1"/>
    <col min="3583" max="3583" width="20.28515625" style="114" customWidth="1"/>
    <col min="3584" max="3584" width="25.140625" style="114" customWidth="1"/>
    <col min="3585" max="3585" width="30.7109375" style="114" customWidth="1"/>
    <col min="3586" max="3588" width="16" style="114" customWidth="1"/>
    <col min="3589" max="3589" width="13.28515625" style="114" customWidth="1"/>
    <col min="3590" max="3836" width="9.140625" style="114"/>
    <col min="3837" max="3837" width="7" style="114" customWidth="1"/>
    <col min="3838" max="3838" width="68" style="114" customWidth="1"/>
    <col min="3839" max="3839" width="20.28515625" style="114" customWidth="1"/>
    <col min="3840" max="3840" width="25.140625" style="114" customWidth="1"/>
    <col min="3841" max="3841" width="30.7109375" style="114" customWidth="1"/>
    <col min="3842" max="3844" width="16" style="114" customWidth="1"/>
    <col min="3845" max="3845" width="13.28515625" style="114" customWidth="1"/>
    <col min="3846" max="4092" width="9.140625" style="114"/>
    <col min="4093" max="4093" width="7" style="114" customWidth="1"/>
    <col min="4094" max="4094" width="68" style="114" customWidth="1"/>
    <col min="4095" max="4095" width="20.28515625" style="114" customWidth="1"/>
    <col min="4096" max="4096" width="25.140625" style="114" customWidth="1"/>
    <col min="4097" max="4097" width="30.7109375" style="114" customWidth="1"/>
    <col min="4098" max="4100" width="16" style="114" customWidth="1"/>
    <col min="4101" max="4101" width="13.28515625" style="114" customWidth="1"/>
    <col min="4102" max="4348" width="9.140625" style="114"/>
    <col min="4349" max="4349" width="7" style="114" customWidth="1"/>
    <col min="4350" max="4350" width="68" style="114" customWidth="1"/>
    <col min="4351" max="4351" width="20.28515625" style="114" customWidth="1"/>
    <col min="4352" max="4352" width="25.140625" style="114" customWidth="1"/>
    <col min="4353" max="4353" width="30.7109375" style="114" customWidth="1"/>
    <col min="4354" max="4356" width="16" style="114" customWidth="1"/>
    <col min="4357" max="4357" width="13.28515625" style="114" customWidth="1"/>
    <col min="4358" max="4604" width="9.140625" style="114"/>
    <col min="4605" max="4605" width="7" style="114" customWidth="1"/>
    <col min="4606" max="4606" width="68" style="114" customWidth="1"/>
    <col min="4607" max="4607" width="20.28515625" style="114" customWidth="1"/>
    <col min="4608" max="4608" width="25.140625" style="114" customWidth="1"/>
    <col min="4609" max="4609" width="30.7109375" style="114" customWidth="1"/>
    <col min="4610" max="4612" width="16" style="114" customWidth="1"/>
    <col min="4613" max="4613" width="13.28515625" style="114" customWidth="1"/>
    <col min="4614" max="4860" width="9.140625" style="114"/>
    <col min="4861" max="4861" width="7" style="114" customWidth="1"/>
    <col min="4862" max="4862" width="68" style="114" customWidth="1"/>
    <col min="4863" max="4863" width="20.28515625" style="114" customWidth="1"/>
    <col min="4864" max="4864" width="25.140625" style="114" customWidth="1"/>
    <col min="4865" max="4865" width="30.7109375" style="114" customWidth="1"/>
    <col min="4866" max="4868" width="16" style="114" customWidth="1"/>
    <col min="4869" max="4869" width="13.28515625" style="114" customWidth="1"/>
    <col min="4870" max="5116" width="9.140625" style="114"/>
    <col min="5117" max="5117" width="7" style="114" customWidth="1"/>
    <col min="5118" max="5118" width="68" style="114" customWidth="1"/>
    <col min="5119" max="5119" width="20.28515625" style="114" customWidth="1"/>
    <col min="5120" max="5120" width="25.140625" style="114" customWidth="1"/>
    <col min="5121" max="5121" width="30.7109375" style="114" customWidth="1"/>
    <col min="5122" max="5124" width="16" style="114" customWidth="1"/>
    <col min="5125" max="5125" width="13.28515625" style="114" customWidth="1"/>
    <col min="5126" max="5372" width="9.140625" style="114"/>
    <col min="5373" max="5373" width="7" style="114" customWidth="1"/>
    <col min="5374" max="5374" width="68" style="114" customWidth="1"/>
    <col min="5375" max="5375" width="20.28515625" style="114" customWidth="1"/>
    <col min="5376" max="5376" width="25.140625" style="114" customWidth="1"/>
    <col min="5377" max="5377" width="30.7109375" style="114" customWidth="1"/>
    <col min="5378" max="5380" width="16" style="114" customWidth="1"/>
    <col min="5381" max="5381" width="13.28515625" style="114" customWidth="1"/>
    <col min="5382" max="5628" width="9.140625" style="114"/>
    <col min="5629" max="5629" width="7" style="114" customWidth="1"/>
    <col min="5630" max="5630" width="68" style="114" customWidth="1"/>
    <col min="5631" max="5631" width="20.28515625" style="114" customWidth="1"/>
    <col min="5632" max="5632" width="25.140625" style="114" customWidth="1"/>
    <col min="5633" max="5633" width="30.7109375" style="114" customWidth="1"/>
    <col min="5634" max="5636" width="16" style="114" customWidth="1"/>
    <col min="5637" max="5637" width="13.28515625" style="114" customWidth="1"/>
    <col min="5638" max="5884" width="9.140625" style="114"/>
    <col min="5885" max="5885" width="7" style="114" customWidth="1"/>
    <col min="5886" max="5886" width="68" style="114" customWidth="1"/>
    <col min="5887" max="5887" width="20.28515625" style="114" customWidth="1"/>
    <col min="5888" max="5888" width="25.140625" style="114" customWidth="1"/>
    <col min="5889" max="5889" width="30.7109375" style="114" customWidth="1"/>
    <col min="5890" max="5892" width="16" style="114" customWidth="1"/>
    <col min="5893" max="5893" width="13.28515625" style="114" customWidth="1"/>
    <col min="5894" max="6140" width="9.140625" style="114"/>
    <col min="6141" max="6141" width="7" style="114" customWidth="1"/>
    <col min="6142" max="6142" width="68" style="114" customWidth="1"/>
    <col min="6143" max="6143" width="20.28515625" style="114" customWidth="1"/>
    <col min="6144" max="6144" width="25.140625" style="114" customWidth="1"/>
    <col min="6145" max="6145" width="30.7109375" style="114" customWidth="1"/>
    <col min="6146" max="6148" width="16" style="114" customWidth="1"/>
    <col min="6149" max="6149" width="13.28515625" style="114" customWidth="1"/>
    <col min="6150" max="6396" width="9.140625" style="114"/>
    <col min="6397" max="6397" width="7" style="114" customWidth="1"/>
    <col min="6398" max="6398" width="68" style="114" customWidth="1"/>
    <col min="6399" max="6399" width="20.28515625" style="114" customWidth="1"/>
    <col min="6400" max="6400" width="25.140625" style="114" customWidth="1"/>
    <col min="6401" max="6401" width="30.7109375" style="114" customWidth="1"/>
    <col min="6402" max="6404" width="16" style="114" customWidth="1"/>
    <col min="6405" max="6405" width="13.28515625" style="114" customWidth="1"/>
    <col min="6406" max="6652" width="9.140625" style="114"/>
    <col min="6653" max="6653" width="7" style="114" customWidth="1"/>
    <col min="6654" max="6654" width="68" style="114" customWidth="1"/>
    <col min="6655" max="6655" width="20.28515625" style="114" customWidth="1"/>
    <col min="6656" max="6656" width="25.140625" style="114" customWidth="1"/>
    <col min="6657" max="6657" width="30.7109375" style="114" customWidth="1"/>
    <col min="6658" max="6660" width="16" style="114" customWidth="1"/>
    <col min="6661" max="6661" width="13.28515625" style="114" customWidth="1"/>
    <col min="6662" max="6908" width="9.140625" style="114"/>
    <col min="6909" max="6909" width="7" style="114" customWidth="1"/>
    <col min="6910" max="6910" width="68" style="114" customWidth="1"/>
    <col min="6911" max="6911" width="20.28515625" style="114" customWidth="1"/>
    <col min="6912" max="6912" width="25.140625" style="114" customWidth="1"/>
    <col min="6913" max="6913" width="30.7109375" style="114" customWidth="1"/>
    <col min="6914" max="6916" width="16" style="114" customWidth="1"/>
    <col min="6917" max="6917" width="13.28515625" style="114" customWidth="1"/>
    <col min="6918" max="7164" width="9.140625" style="114"/>
    <col min="7165" max="7165" width="7" style="114" customWidth="1"/>
    <col min="7166" max="7166" width="68" style="114" customWidth="1"/>
    <col min="7167" max="7167" width="20.28515625" style="114" customWidth="1"/>
    <col min="7168" max="7168" width="25.140625" style="114" customWidth="1"/>
    <col min="7169" max="7169" width="30.7109375" style="114" customWidth="1"/>
    <col min="7170" max="7172" width="16" style="114" customWidth="1"/>
    <col min="7173" max="7173" width="13.28515625" style="114" customWidth="1"/>
    <col min="7174" max="7420" width="9.140625" style="114"/>
    <col min="7421" max="7421" width="7" style="114" customWidth="1"/>
    <col min="7422" max="7422" width="68" style="114" customWidth="1"/>
    <col min="7423" max="7423" width="20.28515625" style="114" customWidth="1"/>
    <col min="7424" max="7424" width="25.140625" style="114" customWidth="1"/>
    <col min="7425" max="7425" width="30.7109375" style="114" customWidth="1"/>
    <col min="7426" max="7428" width="16" style="114" customWidth="1"/>
    <col min="7429" max="7429" width="13.28515625" style="114" customWidth="1"/>
    <col min="7430" max="7676" width="9.140625" style="114"/>
    <col min="7677" max="7677" width="7" style="114" customWidth="1"/>
    <col min="7678" max="7678" width="68" style="114" customWidth="1"/>
    <col min="7679" max="7679" width="20.28515625" style="114" customWidth="1"/>
    <col min="7680" max="7680" width="25.140625" style="114" customWidth="1"/>
    <col min="7681" max="7681" width="30.7109375" style="114" customWidth="1"/>
    <col min="7682" max="7684" width="16" style="114" customWidth="1"/>
    <col min="7685" max="7685" width="13.28515625" style="114" customWidth="1"/>
    <col min="7686" max="7932" width="9.140625" style="114"/>
    <col min="7933" max="7933" width="7" style="114" customWidth="1"/>
    <col min="7934" max="7934" width="68" style="114" customWidth="1"/>
    <col min="7935" max="7935" width="20.28515625" style="114" customWidth="1"/>
    <col min="7936" max="7936" width="25.140625" style="114" customWidth="1"/>
    <col min="7937" max="7937" width="30.7109375" style="114" customWidth="1"/>
    <col min="7938" max="7940" width="16" style="114" customWidth="1"/>
    <col min="7941" max="7941" width="13.28515625" style="114" customWidth="1"/>
    <col min="7942" max="8188" width="9.140625" style="114"/>
    <col min="8189" max="8189" width="7" style="114" customWidth="1"/>
    <col min="8190" max="8190" width="68" style="114" customWidth="1"/>
    <col min="8191" max="8191" width="20.28515625" style="114" customWidth="1"/>
    <col min="8192" max="8192" width="25.140625" style="114" customWidth="1"/>
    <col min="8193" max="8193" width="30.7109375" style="114" customWidth="1"/>
    <col min="8194" max="8196" width="16" style="114" customWidth="1"/>
    <col min="8197" max="8197" width="13.28515625" style="114" customWidth="1"/>
    <col min="8198" max="8444" width="9.140625" style="114"/>
    <col min="8445" max="8445" width="7" style="114" customWidth="1"/>
    <col min="8446" max="8446" width="68" style="114" customWidth="1"/>
    <col min="8447" max="8447" width="20.28515625" style="114" customWidth="1"/>
    <col min="8448" max="8448" width="25.140625" style="114" customWidth="1"/>
    <col min="8449" max="8449" width="30.7109375" style="114" customWidth="1"/>
    <col min="8450" max="8452" width="16" style="114" customWidth="1"/>
    <col min="8453" max="8453" width="13.28515625" style="114" customWidth="1"/>
    <col min="8454" max="8700" width="9.140625" style="114"/>
    <col min="8701" max="8701" width="7" style="114" customWidth="1"/>
    <col min="8702" max="8702" width="68" style="114" customWidth="1"/>
    <col min="8703" max="8703" width="20.28515625" style="114" customWidth="1"/>
    <col min="8704" max="8704" width="25.140625" style="114" customWidth="1"/>
    <col min="8705" max="8705" width="30.7109375" style="114" customWidth="1"/>
    <col min="8706" max="8708" width="16" style="114" customWidth="1"/>
    <col min="8709" max="8709" width="13.28515625" style="114" customWidth="1"/>
    <col min="8710" max="8956" width="9.140625" style="114"/>
    <col min="8957" max="8957" width="7" style="114" customWidth="1"/>
    <col min="8958" max="8958" width="68" style="114" customWidth="1"/>
    <col min="8959" max="8959" width="20.28515625" style="114" customWidth="1"/>
    <col min="8960" max="8960" width="25.140625" style="114" customWidth="1"/>
    <col min="8961" max="8961" width="30.7109375" style="114" customWidth="1"/>
    <col min="8962" max="8964" width="16" style="114" customWidth="1"/>
    <col min="8965" max="8965" width="13.28515625" style="114" customWidth="1"/>
    <col min="8966" max="9212" width="9.140625" style="114"/>
    <col min="9213" max="9213" width="7" style="114" customWidth="1"/>
    <col min="9214" max="9214" width="68" style="114" customWidth="1"/>
    <col min="9215" max="9215" width="20.28515625" style="114" customWidth="1"/>
    <col min="9216" max="9216" width="25.140625" style="114" customWidth="1"/>
    <col min="9217" max="9217" width="30.7109375" style="114" customWidth="1"/>
    <col min="9218" max="9220" width="16" style="114" customWidth="1"/>
    <col min="9221" max="9221" width="13.28515625" style="114" customWidth="1"/>
    <col min="9222" max="9468" width="9.140625" style="114"/>
    <col min="9469" max="9469" width="7" style="114" customWidth="1"/>
    <col min="9470" max="9470" width="68" style="114" customWidth="1"/>
    <col min="9471" max="9471" width="20.28515625" style="114" customWidth="1"/>
    <col min="9472" max="9472" width="25.140625" style="114" customWidth="1"/>
    <col min="9473" max="9473" width="30.7109375" style="114" customWidth="1"/>
    <col min="9474" max="9476" width="16" style="114" customWidth="1"/>
    <col min="9477" max="9477" width="13.28515625" style="114" customWidth="1"/>
    <col min="9478" max="9724" width="9.140625" style="114"/>
    <col min="9725" max="9725" width="7" style="114" customWidth="1"/>
    <col min="9726" max="9726" width="68" style="114" customWidth="1"/>
    <col min="9727" max="9727" width="20.28515625" style="114" customWidth="1"/>
    <col min="9728" max="9728" width="25.140625" style="114" customWidth="1"/>
    <col min="9729" max="9729" width="30.7109375" style="114" customWidth="1"/>
    <col min="9730" max="9732" width="16" style="114" customWidth="1"/>
    <col min="9733" max="9733" width="13.28515625" style="114" customWidth="1"/>
    <col min="9734" max="9980" width="9.140625" style="114"/>
    <col min="9981" max="9981" width="7" style="114" customWidth="1"/>
    <col min="9982" max="9982" width="68" style="114" customWidth="1"/>
    <col min="9983" max="9983" width="20.28515625" style="114" customWidth="1"/>
    <col min="9984" max="9984" width="25.140625" style="114" customWidth="1"/>
    <col min="9985" max="9985" width="30.7109375" style="114" customWidth="1"/>
    <col min="9986" max="9988" width="16" style="114" customWidth="1"/>
    <col min="9989" max="9989" width="13.28515625" style="114" customWidth="1"/>
    <col min="9990" max="10236" width="9.140625" style="114"/>
    <col min="10237" max="10237" width="7" style="114" customWidth="1"/>
    <col min="10238" max="10238" width="68" style="114" customWidth="1"/>
    <col min="10239" max="10239" width="20.28515625" style="114" customWidth="1"/>
    <col min="10240" max="10240" width="25.140625" style="114" customWidth="1"/>
    <col min="10241" max="10241" width="30.7109375" style="114" customWidth="1"/>
    <col min="10242" max="10244" width="16" style="114" customWidth="1"/>
    <col min="10245" max="10245" width="13.28515625" style="114" customWidth="1"/>
    <col min="10246" max="10492" width="9.140625" style="114"/>
    <col min="10493" max="10493" width="7" style="114" customWidth="1"/>
    <col min="10494" max="10494" width="68" style="114" customWidth="1"/>
    <col min="10495" max="10495" width="20.28515625" style="114" customWidth="1"/>
    <col min="10496" max="10496" width="25.140625" style="114" customWidth="1"/>
    <col min="10497" max="10497" width="30.7109375" style="114" customWidth="1"/>
    <col min="10498" max="10500" width="16" style="114" customWidth="1"/>
    <col min="10501" max="10501" width="13.28515625" style="114" customWidth="1"/>
    <col min="10502" max="10748" width="9.140625" style="114"/>
    <col min="10749" max="10749" width="7" style="114" customWidth="1"/>
    <col min="10750" max="10750" width="68" style="114" customWidth="1"/>
    <col min="10751" max="10751" width="20.28515625" style="114" customWidth="1"/>
    <col min="10752" max="10752" width="25.140625" style="114" customWidth="1"/>
    <col min="10753" max="10753" width="30.7109375" style="114" customWidth="1"/>
    <col min="10754" max="10756" width="16" style="114" customWidth="1"/>
    <col min="10757" max="10757" width="13.28515625" style="114" customWidth="1"/>
    <col min="10758" max="11004" width="9.140625" style="114"/>
    <col min="11005" max="11005" width="7" style="114" customWidth="1"/>
    <col min="11006" max="11006" width="68" style="114" customWidth="1"/>
    <col min="11007" max="11007" width="20.28515625" style="114" customWidth="1"/>
    <col min="11008" max="11008" width="25.140625" style="114" customWidth="1"/>
    <col min="11009" max="11009" width="30.7109375" style="114" customWidth="1"/>
    <col min="11010" max="11012" width="16" style="114" customWidth="1"/>
    <col min="11013" max="11013" width="13.28515625" style="114" customWidth="1"/>
    <col min="11014" max="11260" width="9.140625" style="114"/>
    <col min="11261" max="11261" width="7" style="114" customWidth="1"/>
    <col min="11262" max="11262" width="68" style="114" customWidth="1"/>
    <col min="11263" max="11263" width="20.28515625" style="114" customWidth="1"/>
    <col min="11264" max="11264" width="25.140625" style="114" customWidth="1"/>
    <col min="11265" max="11265" width="30.7109375" style="114" customWidth="1"/>
    <col min="11266" max="11268" width="16" style="114" customWidth="1"/>
    <col min="11269" max="11269" width="13.28515625" style="114" customWidth="1"/>
    <col min="11270" max="11516" width="9.140625" style="114"/>
    <col min="11517" max="11517" width="7" style="114" customWidth="1"/>
    <col min="11518" max="11518" width="68" style="114" customWidth="1"/>
    <col min="11519" max="11519" width="20.28515625" style="114" customWidth="1"/>
    <col min="11520" max="11520" width="25.140625" style="114" customWidth="1"/>
    <col min="11521" max="11521" width="30.7109375" style="114" customWidth="1"/>
    <col min="11522" max="11524" width="16" style="114" customWidth="1"/>
    <col min="11525" max="11525" width="13.28515625" style="114" customWidth="1"/>
    <col min="11526" max="11772" width="9.140625" style="114"/>
    <col min="11773" max="11773" width="7" style="114" customWidth="1"/>
    <col min="11774" max="11774" width="68" style="114" customWidth="1"/>
    <col min="11775" max="11775" width="20.28515625" style="114" customWidth="1"/>
    <col min="11776" max="11776" width="25.140625" style="114" customWidth="1"/>
    <col min="11777" max="11777" width="30.7109375" style="114" customWidth="1"/>
    <col min="11778" max="11780" width="16" style="114" customWidth="1"/>
    <col min="11781" max="11781" width="13.28515625" style="114" customWidth="1"/>
    <col min="11782" max="12028" width="9.140625" style="114"/>
    <col min="12029" max="12029" width="7" style="114" customWidth="1"/>
    <col min="12030" max="12030" width="68" style="114" customWidth="1"/>
    <col min="12031" max="12031" width="20.28515625" style="114" customWidth="1"/>
    <col min="12032" max="12032" width="25.140625" style="114" customWidth="1"/>
    <col min="12033" max="12033" width="30.7109375" style="114" customWidth="1"/>
    <col min="12034" max="12036" width="16" style="114" customWidth="1"/>
    <col min="12037" max="12037" width="13.28515625" style="114" customWidth="1"/>
    <col min="12038" max="12284" width="9.140625" style="114"/>
    <col min="12285" max="12285" width="7" style="114" customWidth="1"/>
    <col min="12286" max="12286" width="68" style="114" customWidth="1"/>
    <col min="12287" max="12287" width="20.28515625" style="114" customWidth="1"/>
    <col min="12288" max="12288" width="25.140625" style="114" customWidth="1"/>
    <col min="12289" max="12289" width="30.7109375" style="114" customWidth="1"/>
    <col min="12290" max="12292" width="16" style="114" customWidth="1"/>
    <col min="12293" max="12293" width="13.28515625" style="114" customWidth="1"/>
    <col min="12294" max="12540" width="9.140625" style="114"/>
    <col min="12541" max="12541" width="7" style="114" customWidth="1"/>
    <col min="12542" max="12542" width="68" style="114" customWidth="1"/>
    <col min="12543" max="12543" width="20.28515625" style="114" customWidth="1"/>
    <col min="12544" max="12544" width="25.140625" style="114" customWidth="1"/>
    <col min="12545" max="12545" width="30.7109375" style="114" customWidth="1"/>
    <col min="12546" max="12548" width="16" style="114" customWidth="1"/>
    <col min="12549" max="12549" width="13.28515625" style="114" customWidth="1"/>
    <col min="12550" max="12796" width="9.140625" style="114"/>
    <col min="12797" max="12797" width="7" style="114" customWidth="1"/>
    <col min="12798" max="12798" width="68" style="114" customWidth="1"/>
    <col min="12799" max="12799" width="20.28515625" style="114" customWidth="1"/>
    <col min="12800" max="12800" width="25.140625" style="114" customWidth="1"/>
    <col min="12801" max="12801" width="30.7109375" style="114" customWidth="1"/>
    <col min="12802" max="12804" width="16" style="114" customWidth="1"/>
    <col min="12805" max="12805" width="13.28515625" style="114" customWidth="1"/>
    <col min="12806" max="13052" width="9.140625" style="114"/>
    <col min="13053" max="13053" width="7" style="114" customWidth="1"/>
    <col min="13054" max="13054" width="68" style="114" customWidth="1"/>
    <col min="13055" max="13055" width="20.28515625" style="114" customWidth="1"/>
    <col min="13056" max="13056" width="25.140625" style="114" customWidth="1"/>
    <col min="13057" max="13057" width="30.7109375" style="114" customWidth="1"/>
    <col min="13058" max="13060" width="16" style="114" customWidth="1"/>
    <col min="13061" max="13061" width="13.28515625" style="114" customWidth="1"/>
    <col min="13062" max="13308" width="9.140625" style="114"/>
    <col min="13309" max="13309" width="7" style="114" customWidth="1"/>
    <col min="13310" max="13310" width="68" style="114" customWidth="1"/>
    <col min="13311" max="13311" width="20.28515625" style="114" customWidth="1"/>
    <col min="13312" max="13312" width="25.140625" style="114" customWidth="1"/>
    <col min="13313" max="13313" width="30.7109375" style="114" customWidth="1"/>
    <col min="13314" max="13316" width="16" style="114" customWidth="1"/>
    <col min="13317" max="13317" width="13.28515625" style="114" customWidth="1"/>
    <col min="13318" max="13564" width="9.140625" style="114"/>
    <col min="13565" max="13565" width="7" style="114" customWidth="1"/>
    <col min="13566" max="13566" width="68" style="114" customWidth="1"/>
    <col min="13567" max="13567" width="20.28515625" style="114" customWidth="1"/>
    <col min="13568" max="13568" width="25.140625" style="114" customWidth="1"/>
    <col min="13569" max="13569" width="30.7109375" style="114" customWidth="1"/>
    <col min="13570" max="13572" width="16" style="114" customWidth="1"/>
    <col min="13573" max="13573" width="13.28515625" style="114" customWidth="1"/>
    <col min="13574" max="13820" width="9.140625" style="114"/>
    <col min="13821" max="13821" width="7" style="114" customWidth="1"/>
    <col min="13822" max="13822" width="68" style="114" customWidth="1"/>
    <col min="13823" max="13823" width="20.28515625" style="114" customWidth="1"/>
    <col min="13824" max="13824" width="25.140625" style="114" customWidth="1"/>
    <col min="13825" max="13825" width="30.7109375" style="114" customWidth="1"/>
    <col min="13826" max="13828" width="16" style="114" customWidth="1"/>
    <col min="13829" max="13829" width="13.28515625" style="114" customWidth="1"/>
    <col min="13830" max="14076" width="9.140625" style="114"/>
    <col min="14077" max="14077" width="7" style="114" customWidth="1"/>
    <col min="14078" max="14078" width="68" style="114" customWidth="1"/>
    <col min="14079" max="14079" width="20.28515625" style="114" customWidth="1"/>
    <col min="14080" max="14080" width="25.140625" style="114" customWidth="1"/>
    <col min="14081" max="14081" width="30.7109375" style="114" customWidth="1"/>
    <col min="14082" max="14084" width="16" style="114" customWidth="1"/>
    <col min="14085" max="14085" width="13.28515625" style="114" customWidth="1"/>
    <col min="14086" max="14332" width="9.140625" style="114"/>
    <col min="14333" max="14333" width="7" style="114" customWidth="1"/>
    <col min="14334" max="14334" width="68" style="114" customWidth="1"/>
    <col min="14335" max="14335" width="20.28515625" style="114" customWidth="1"/>
    <col min="14336" max="14336" width="25.140625" style="114" customWidth="1"/>
    <col min="14337" max="14337" width="30.7109375" style="114" customWidth="1"/>
    <col min="14338" max="14340" width="16" style="114" customWidth="1"/>
    <col min="14341" max="14341" width="13.28515625" style="114" customWidth="1"/>
    <col min="14342" max="14588" width="9.140625" style="114"/>
    <col min="14589" max="14589" width="7" style="114" customWidth="1"/>
    <col min="14590" max="14590" width="68" style="114" customWidth="1"/>
    <col min="14591" max="14591" width="20.28515625" style="114" customWidth="1"/>
    <col min="14592" max="14592" width="25.140625" style="114" customWidth="1"/>
    <col min="14593" max="14593" width="30.7109375" style="114" customWidth="1"/>
    <col min="14594" max="14596" width="16" style="114" customWidth="1"/>
    <col min="14597" max="14597" width="13.28515625" style="114" customWidth="1"/>
    <col min="14598" max="14844" width="9.140625" style="114"/>
    <col min="14845" max="14845" width="7" style="114" customWidth="1"/>
    <col min="14846" max="14846" width="68" style="114" customWidth="1"/>
    <col min="14847" max="14847" width="20.28515625" style="114" customWidth="1"/>
    <col min="14848" max="14848" width="25.140625" style="114" customWidth="1"/>
    <col min="14849" max="14849" width="30.7109375" style="114" customWidth="1"/>
    <col min="14850" max="14852" width="16" style="114" customWidth="1"/>
    <col min="14853" max="14853" width="13.28515625" style="114" customWidth="1"/>
    <col min="14854" max="15100" width="9.140625" style="114"/>
    <col min="15101" max="15101" width="7" style="114" customWidth="1"/>
    <col min="15102" max="15102" width="68" style="114" customWidth="1"/>
    <col min="15103" max="15103" width="20.28515625" style="114" customWidth="1"/>
    <col min="15104" max="15104" width="25.140625" style="114" customWidth="1"/>
    <col min="15105" max="15105" width="30.7109375" style="114" customWidth="1"/>
    <col min="15106" max="15108" width="16" style="114" customWidth="1"/>
    <col min="15109" max="15109" width="13.28515625" style="114" customWidth="1"/>
    <col min="15110" max="15356" width="9.140625" style="114"/>
    <col min="15357" max="15357" width="7" style="114" customWidth="1"/>
    <col min="15358" max="15358" width="68" style="114" customWidth="1"/>
    <col min="15359" max="15359" width="20.28515625" style="114" customWidth="1"/>
    <col min="15360" max="15360" width="25.140625" style="114" customWidth="1"/>
    <col min="15361" max="15361" width="30.7109375" style="114" customWidth="1"/>
    <col min="15362" max="15364" width="16" style="114" customWidth="1"/>
    <col min="15365" max="15365" width="13.28515625" style="114" customWidth="1"/>
    <col min="15366" max="15612" width="9.140625" style="114"/>
    <col min="15613" max="15613" width="7" style="114" customWidth="1"/>
    <col min="15614" max="15614" width="68" style="114" customWidth="1"/>
    <col min="15615" max="15615" width="20.28515625" style="114" customWidth="1"/>
    <col min="15616" max="15616" width="25.140625" style="114" customWidth="1"/>
    <col min="15617" max="15617" width="30.7109375" style="114" customWidth="1"/>
    <col min="15618" max="15620" width="16" style="114" customWidth="1"/>
    <col min="15621" max="15621" width="13.28515625" style="114" customWidth="1"/>
    <col min="15622" max="15868" width="9.140625" style="114"/>
    <col min="15869" max="15869" width="7" style="114" customWidth="1"/>
    <col min="15870" max="15870" width="68" style="114" customWidth="1"/>
    <col min="15871" max="15871" width="20.28515625" style="114" customWidth="1"/>
    <col min="15872" max="15872" width="25.140625" style="114" customWidth="1"/>
    <col min="15873" max="15873" width="30.7109375" style="114" customWidth="1"/>
    <col min="15874" max="15876" width="16" style="114" customWidth="1"/>
    <col min="15877" max="15877" width="13.28515625" style="114" customWidth="1"/>
    <col min="15878" max="16124" width="9.140625" style="114"/>
    <col min="16125" max="16125" width="7" style="114" customWidth="1"/>
    <col min="16126" max="16126" width="68" style="114" customWidth="1"/>
    <col min="16127" max="16127" width="20.28515625" style="114" customWidth="1"/>
    <col min="16128" max="16128" width="25.140625" style="114" customWidth="1"/>
    <col min="16129" max="16129" width="30.7109375" style="114" customWidth="1"/>
    <col min="16130" max="16132" width="16" style="114" customWidth="1"/>
    <col min="16133" max="16133" width="13.28515625" style="114" customWidth="1"/>
    <col min="16134" max="16384" width="9.140625" style="114"/>
  </cols>
  <sheetData>
    <row r="1" spans="1:7">
      <c r="E1" s="72" t="s">
        <v>439</v>
      </c>
    </row>
    <row r="3" spans="1:7" ht="21" customHeight="1">
      <c r="A3" s="1462" t="s">
        <v>1030</v>
      </c>
      <c r="B3" s="1462"/>
      <c r="C3" s="1462"/>
      <c r="D3" s="1462"/>
      <c r="E3" s="1462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>
      <c r="A6" s="1438" t="s">
        <v>484</v>
      </c>
      <c r="B6" s="1438"/>
      <c r="C6" s="1438"/>
      <c r="D6" s="1438"/>
      <c r="E6" s="16"/>
      <c r="F6" s="5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5"/>
      <c r="G7" s="5"/>
    </row>
    <row r="8" spans="1:7" ht="18.75">
      <c r="A8" s="79"/>
    </row>
    <row r="9" spans="1:7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608</v>
      </c>
    </row>
    <row r="10" spans="1:7" s="306" customFormat="1" ht="18.75">
      <c r="A10" s="540">
        <v>1</v>
      </c>
      <c r="B10" s="540">
        <v>2</v>
      </c>
      <c r="C10" s="540">
        <v>3</v>
      </c>
      <c r="D10" s="540">
        <v>4</v>
      </c>
      <c r="E10" s="541">
        <v>5</v>
      </c>
    </row>
    <row r="11" spans="1:7" s="306" customFormat="1" ht="18.75">
      <c r="A11" s="296">
        <v>1</v>
      </c>
      <c r="B11" s="307" t="s">
        <v>771</v>
      </c>
      <c r="C11" s="296"/>
      <c r="D11" s="308"/>
      <c r="E11" s="309">
        <v>50000</v>
      </c>
    </row>
    <row r="12" spans="1:7" ht="37.5" hidden="1">
      <c r="A12" s="296">
        <v>2</v>
      </c>
      <c r="B12" s="307" t="s">
        <v>772</v>
      </c>
      <c r="C12" s="297"/>
      <c r="D12" s="90"/>
      <c r="E12" s="310"/>
    </row>
    <row r="13" spans="1:7" ht="37.5">
      <c r="A13" s="296">
        <v>2</v>
      </c>
      <c r="B13" s="89" t="s">
        <v>616</v>
      </c>
      <c r="C13" s="297"/>
      <c r="D13" s="90"/>
      <c r="E13" s="310">
        <v>500000</v>
      </c>
    </row>
    <row r="14" spans="1:7" ht="18.75" hidden="1">
      <c r="A14" s="296">
        <v>4</v>
      </c>
      <c r="B14" s="89" t="s">
        <v>617</v>
      </c>
      <c r="C14" s="297"/>
      <c r="D14" s="90"/>
      <c r="E14" s="310"/>
    </row>
    <row r="15" spans="1:7" ht="18.75" hidden="1">
      <c r="A15" s="296">
        <v>5</v>
      </c>
      <c r="B15" s="89" t="s">
        <v>773</v>
      </c>
      <c r="C15" s="297"/>
      <c r="D15" s="90"/>
      <c r="E15" s="310"/>
    </row>
    <row r="16" spans="1:7" ht="56.25" hidden="1">
      <c r="A16" s="296">
        <v>6</v>
      </c>
      <c r="B16" s="89" t="s">
        <v>774</v>
      </c>
      <c r="C16" s="297"/>
      <c r="D16" s="90"/>
      <c r="E16" s="310"/>
    </row>
    <row r="17" spans="1:5" ht="37.5">
      <c r="A17" s="296">
        <v>3</v>
      </c>
      <c r="B17" s="89" t="s">
        <v>618</v>
      </c>
      <c r="C17" s="297"/>
      <c r="D17" s="90"/>
      <c r="E17" s="310">
        <v>50000</v>
      </c>
    </row>
    <row r="18" spans="1:5" ht="37.5" hidden="1">
      <c r="A18" s="296">
        <v>8</v>
      </c>
      <c r="B18" s="89" t="s">
        <v>775</v>
      </c>
      <c r="C18" s="297"/>
      <c r="D18" s="90"/>
      <c r="E18" s="310"/>
    </row>
    <row r="19" spans="1:5" ht="18.75">
      <c r="A19" s="296">
        <v>4</v>
      </c>
      <c r="B19" s="89" t="s">
        <v>776</v>
      </c>
      <c r="C19" s="297"/>
      <c r="D19" s="90"/>
      <c r="E19" s="310">
        <v>100000</v>
      </c>
    </row>
    <row r="20" spans="1:5" ht="18.75" hidden="1">
      <c r="A20" s="296">
        <v>10</v>
      </c>
      <c r="B20" s="89" t="s">
        <v>777</v>
      </c>
      <c r="C20" s="297"/>
      <c r="D20" s="90"/>
      <c r="E20" s="310"/>
    </row>
    <row r="21" spans="1:5" ht="18.75">
      <c r="A21" s="296">
        <v>5</v>
      </c>
      <c r="B21" s="89" t="s">
        <v>604</v>
      </c>
      <c r="C21" s="297"/>
      <c r="D21" s="90"/>
      <c r="E21" s="310">
        <v>150000</v>
      </c>
    </row>
    <row r="22" spans="1:5" ht="18.75">
      <c r="A22" s="296">
        <v>6</v>
      </c>
      <c r="B22" s="89" t="s">
        <v>778</v>
      </c>
      <c r="C22" s="297"/>
      <c r="D22" s="90"/>
      <c r="E22" s="310"/>
    </row>
    <row r="23" spans="1:5" ht="18.75">
      <c r="A23" s="296"/>
      <c r="B23" s="89" t="s">
        <v>1177</v>
      </c>
      <c r="C23" s="297"/>
      <c r="D23" s="90"/>
      <c r="E23" s="310">
        <v>20000</v>
      </c>
    </row>
    <row r="24" spans="1:5" ht="18.75">
      <c r="A24" s="296"/>
      <c r="B24" s="89"/>
      <c r="C24" s="297"/>
      <c r="D24" s="90"/>
      <c r="E24" s="310"/>
    </row>
    <row r="25" spans="1:5" ht="18.75">
      <c r="A25" s="296"/>
      <c r="B25" s="89"/>
      <c r="C25" s="297"/>
      <c r="D25" s="90"/>
      <c r="E25" s="310"/>
    </row>
    <row r="26" spans="1:5" ht="18.75">
      <c r="A26" s="315"/>
      <c r="B26" s="89"/>
      <c r="C26" s="297"/>
      <c r="D26" s="90"/>
      <c r="E26" s="298"/>
    </row>
    <row r="27" spans="1:5" s="314" customFormat="1" ht="18.75">
      <c r="A27" s="311"/>
      <c r="B27" s="95" t="s">
        <v>295</v>
      </c>
      <c r="C27" s="312" t="s">
        <v>305</v>
      </c>
      <c r="D27" s="312" t="s">
        <v>305</v>
      </c>
      <c r="E27" s="313">
        <f>SUM(E11:E26)</f>
        <v>870000</v>
      </c>
    </row>
    <row r="32" spans="1:5" s="317" customFormat="1" ht="18.75">
      <c r="A32" s="34" t="s">
        <v>667</v>
      </c>
      <c r="B32" s="35"/>
      <c r="C32" s="115"/>
      <c r="E32" s="115" t="s">
        <v>1135</v>
      </c>
    </row>
    <row r="33" spans="1:5" s="317" customFormat="1" ht="15.75">
      <c r="A33" s="178"/>
      <c r="B33" s="66"/>
      <c r="C33" s="67" t="s">
        <v>131</v>
      </c>
      <c r="E33" s="67" t="s">
        <v>132</v>
      </c>
    </row>
    <row r="34" spans="1:5" s="317" customFormat="1" ht="15.75">
      <c r="A34" s="66"/>
      <c r="B34" s="63"/>
      <c r="C34" s="63"/>
      <c r="E34" s="63"/>
    </row>
    <row r="35" spans="1:5" s="317" customFormat="1" ht="18.75">
      <c r="A35" s="34" t="s">
        <v>133</v>
      </c>
      <c r="B35" s="35"/>
      <c r="C35" s="115"/>
      <c r="E35" s="115" t="s">
        <v>1136</v>
      </c>
    </row>
    <row r="36" spans="1:5" s="317" customFormat="1" ht="15.75">
      <c r="A36" s="178"/>
      <c r="B36" s="66"/>
      <c r="C36" s="67" t="s">
        <v>131</v>
      </c>
      <c r="E36" s="67" t="s">
        <v>132</v>
      </c>
    </row>
    <row r="37" spans="1:5" ht="18.75">
      <c r="A37" s="1"/>
      <c r="B37" s="1"/>
      <c r="C37" s="1"/>
      <c r="D37" s="1"/>
      <c r="E37" s="1"/>
    </row>
    <row r="38" spans="1:5" ht="21">
      <c r="A38" s="1"/>
      <c r="B38" s="512"/>
      <c r="C38" s="1"/>
      <c r="D38" s="1"/>
      <c r="E38" s="1"/>
    </row>
    <row r="62" ht="15" hidden="1" customHeight="1"/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4" ht="15" hidden="1" customHeight="1"/>
    <row r="85" ht="15" hidden="1" customHeight="1"/>
    <row r="86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Лист115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7" width="24.42578125" style="317" customWidth="1"/>
    <col min="8" max="8" width="35.42578125" style="465" customWidth="1"/>
    <col min="9" max="10" width="29.140625" style="535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1">
      <c r="A1" s="316"/>
      <c r="B1" s="316"/>
      <c r="C1" s="316"/>
      <c r="D1" s="72" t="s">
        <v>681</v>
      </c>
    </row>
    <row r="2" spans="1:11" ht="12.75" customHeight="1">
      <c r="A2" s="316"/>
      <c r="B2" s="316"/>
      <c r="C2" s="316"/>
      <c r="D2" s="316"/>
    </row>
    <row r="3" spans="1:11" ht="51" customHeight="1">
      <c r="A3" s="1479" t="s">
        <v>1031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470"/>
      <c r="I4" s="338"/>
      <c r="J4" s="471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472"/>
      <c r="I5" s="501"/>
      <c r="J5" s="501"/>
      <c r="K5" s="10"/>
    </row>
    <row r="6" spans="1:11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465"/>
      <c r="I6" s="341"/>
      <c r="J6" s="341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465"/>
      <c r="I7" s="341"/>
      <c r="J7" s="341"/>
      <c r="K7" s="5"/>
    </row>
    <row r="8" spans="1:11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  <c r="H9" s="465"/>
      <c r="I9" s="488"/>
      <c r="J9" s="488"/>
    </row>
    <row r="10" spans="1:11" s="319" customFormat="1" ht="15.75" customHeight="1">
      <c r="A10" s="1440"/>
      <c r="B10" s="1440"/>
      <c r="C10" s="1440"/>
      <c r="D10" s="1440"/>
    </row>
    <row r="11" spans="1:11" s="319" customFormat="1" ht="15.75" customHeight="1">
      <c r="A11" s="1473"/>
      <c r="B11" s="1473"/>
      <c r="C11" s="1473"/>
      <c r="D11" s="1473"/>
      <c r="H11" s="465"/>
    </row>
    <row r="12" spans="1:11" s="319" customFormat="1" ht="37.5">
      <c r="A12" s="293">
        <v>1</v>
      </c>
      <c r="B12" s="293">
        <v>2</v>
      </c>
      <c r="C12" s="294">
        <v>3</v>
      </c>
      <c r="D12" s="295">
        <v>4</v>
      </c>
      <c r="E12" s="542" t="s">
        <v>357</v>
      </c>
      <c r="F12" s="542" t="s">
        <v>302</v>
      </c>
      <c r="G12" s="542" t="s">
        <v>303</v>
      </c>
      <c r="H12" s="465" t="s">
        <v>1029</v>
      </c>
      <c r="I12" s="543" t="s">
        <v>1010</v>
      </c>
      <c r="J12" s="543"/>
    </row>
    <row r="13" spans="1:11" s="319" customFormat="1">
      <c r="A13" s="1470" t="s">
        <v>992</v>
      </c>
      <c r="B13" s="1470"/>
      <c r="C13" s="1470"/>
      <c r="D13" s="1470"/>
      <c r="E13" s="436" t="s">
        <v>1026</v>
      </c>
      <c r="F13" s="544"/>
      <c r="G13" s="544"/>
      <c r="H13" s="465"/>
      <c r="I13" s="325" t="s">
        <v>1005</v>
      </c>
      <c r="J13" s="325" t="s">
        <v>1006</v>
      </c>
    </row>
    <row r="14" spans="1:11" s="326" customFormat="1">
      <c r="A14" s="296">
        <v>1</v>
      </c>
      <c r="B14" s="327" t="s">
        <v>1049</v>
      </c>
      <c r="C14" s="297"/>
      <c r="D14" s="298"/>
      <c r="E14" s="329"/>
      <c r="F14" s="289"/>
      <c r="G14" s="289">
        <f>D14-F14</f>
        <v>0</v>
      </c>
      <c r="H14" s="465"/>
      <c r="I14" s="535"/>
      <c r="J14" s="535"/>
    </row>
    <row r="15" spans="1:11" s="326" customFormat="1">
      <c r="A15" s="296"/>
      <c r="B15" s="89"/>
      <c r="C15" s="297"/>
      <c r="D15" s="298"/>
      <c r="E15" s="329"/>
      <c r="F15" s="289"/>
      <c r="G15" s="289">
        <f t="shared" ref="G15:G19" si="0">D15-F15</f>
        <v>0</v>
      </c>
      <c r="H15" s="465"/>
      <c r="I15" s="535"/>
      <c r="J15" s="535"/>
    </row>
    <row r="16" spans="1:11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H16" s="465"/>
      <c r="I16" s="535"/>
      <c r="J16" s="535"/>
    </row>
    <row r="17" spans="1:10" s="326" customFormat="1">
      <c r="A17" s="296"/>
      <c r="B17" s="89"/>
      <c r="C17" s="297"/>
      <c r="D17" s="298"/>
      <c r="E17" s="329"/>
      <c r="F17" s="289"/>
      <c r="G17" s="289">
        <f t="shared" si="0"/>
        <v>0</v>
      </c>
      <c r="H17" s="465"/>
      <c r="I17" s="535"/>
      <c r="J17" s="535"/>
    </row>
    <row r="18" spans="1:10" s="326" customFormat="1">
      <c r="A18" s="296"/>
      <c r="B18" s="89"/>
      <c r="C18" s="297"/>
      <c r="D18" s="298"/>
      <c r="E18" s="329"/>
      <c r="F18" s="289"/>
      <c r="G18" s="289">
        <f t="shared" si="0"/>
        <v>0</v>
      </c>
      <c r="H18" s="465"/>
      <c r="I18" s="535"/>
      <c r="J18" s="535"/>
    </row>
    <row r="19" spans="1:10" s="326" customFormat="1">
      <c r="A19" s="296"/>
      <c r="B19" s="89"/>
      <c r="C19" s="297"/>
      <c r="D19" s="298"/>
      <c r="E19" s="329"/>
      <c r="F19" s="289"/>
      <c r="G19" s="289">
        <f t="shared" si="0"/>
        <v>0</v>
      </c>
      <c r="H19" s="465"/>
      <c r="I19" s="535"/>
      <c r="J19" s="535"/>
    </row>
    <row r="20" spans="1:10">
      <c r="A20" s="545"/>
      <c r="B20" s="546" t="s">
        <v>295</v>
      </c>
      <c r="C20" s="547" t="s">
        <v>305</v>
      </c>
      <c r="D20" s="548">
        <f>SUM(D14:D19)</f>
        <v>0</v>
      </c>
      <c r="E20" s="291" t="s">
        <v>365</v>
      </c>
      <c r="F20" s="291">
        <f>SUM(F14:F19)</f>
        <v>0</v>
      </c>
      <c r="G20" s="291">
        <f>SUM(G14:G19)</f>
        <v>0</v>
      </c>
      <c r="H20" s="465">
        <f>SUM(H14:H19)</f>
        <v>0</v>
      </c>
      <c r="I20" s="323">
        <f t="shared" ref="I20:J20" si="1">SUM(I14:I19)</f>
        <v>0</v>
      </c>
      <c r="J20" s="323">
        <f t="shared" si="1"/>
        <v>0</v>
      </c>
    </row>
    <row r="21" spans="1:10">
      <c r="A21" s="1470" t="s">
        <v>489</v>
      </c>
      <c r="B21" s="1470"/>
      <c r="C21" s="1470"/>
      <c r="D21" s="1470"/>
      <c r="E21" s="400" t="s">
        <v>995</v>
      </c>
      <c r="F21" s="544"/>
      <c r="G21" s="544"/>
    </row>
    <row r="22" spans="1:10" s="326" customFormat="1">
      <c r="A22" s="549">
        <v>1</v>
      </c>
      <c r="B22" s="327" t="s">
        <v>1049</v>
      </c>
      <c r="C22" s="550"/>
      <c r="D22" s="551"/>
      <c r="E22" s="329"/>
      <c r="F22" s="289"/>
      <c r="G22" s="289">
        <f>D22-F22</f>
        <v>0</v>
      </c>
      <c r="H22" s="465"/>
      <c r="I22" s="535"/>
      <c r="J22" s="535"/>
    </row>
    <row r="23" spans="1:10" s="326" customFormat="1">
      <c r="A23" s="296"/>
      <c r="B23" s="89"/>
      <c r="C23" s="297"/>
      <c r="D23" s="298"/>
      <c r="E23" s="329"/>
      <c r="F23" s="289"/>
      <c r="G23" s="289">
        <f t="shared" ref="G23:G27" si="2">D23-F23</f>
        <v>0</v>
      </c>
      <c r="H23" s="465"/>
      <c r="I23" s="535"/>
      <c r="J23" s="535"/>
    </row>
    <row r="24" spans="1:10" s="326" customFormat="1">
      <c r="A24" s="296"/>
      <c r="B24" s="89"/>
      <c r="C24" s="297"/>
      <c r="D24" s="298"/>
      <c r="E24" s="329"/>
      <c r="F24" s="289"/>
      <c r="G24" s="289">
        <f t="shared" si="2"/>
        <v>0</v>
      </c>
      <c r="H24" s="465"/>
    </row>
    <row r="25" spans="1:10" s="326" customFormat="1">
      <c r="A25" s="296"/>
      <c r="B25" s="89"/>
      <c r="C25" s="297"/>
      <c r="D25" s="298"/>
      <c r="E25" s="329"/>
      <c r="F25" s="289"/>
      <c r="G25" s="289">
        <f t="shared" si="2"/>
        <v>0</v>
      </c>
      <c r="H25" s="465"/>
      <c r="I25" s="535"/>
      <c r="J25" s="535"/>
    </row>
    <row r="26" spans="1:10" s="326" customFormat="1">
      <c r="A26" s="296"/>
      <c r="B26" s="89"/>
      <c r="C26" s="297"/>
      <c r="D26" s="298"/>
      <c r="E26" s="329"/>
      <c r="F26" s="289"/>
      <c r="G26" s="289">
        <f t="shared" si="2"/>
        <v>0</v>
      </c>
      <c r="H26" s="465"/>
      <c r="I26" s="538"/>
      <c r="J26" s="538"/>
    </row>
    <row r="27" spans="1:10" s="326" customFormat="1">
      <c r="A27" s="296"/>
      <c r="B27" s="89"/>
      <c r="C27" s="297"/>
      <c r="D27" s="298"/>
      <c r="E27" s="329"/>
      <c r="F27" s="289"/>
      <c r="G27" s="289">
        <f t="shared" si="2"/>
        <v>0</v>
      </c>
      <c r="H27" s="465"/>
      <c r="I27" s="535"/>
      <c r="J27" s="535"/>
    </row>
    <row r="28" spans="1:10">
      <c r="A28" s="300"/>
      <c r="B28" s="301" t="s">
        <v>295</v>
      </c>
      <c r="C28" s="302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H28" s="465">
        <f>SUM(H22:H27)</f>
        <v>0</v>
      </c>
      <c r="I28" s="323">
        <f t="shared" ref="I28:J28" si="3">SUM(I22:I27)</f>
        <v>0</v>
      </c>
      <c r="J28" s="323">
        <f t="shared" si="3"/>
        <v>0</v>
      </c>
    </row>
    <row r="29" spans="1:10">
      <c r="A29" s="552"/>
      <c r="B29" s="553"/>
      <c r="C29" s="554"/>
      <c r="D29" s="531"/>
      <c r="E29" s="225" t="s">
        <v>386</v>
      </c>
      <c r="F29" s="539">
        <f>F20+F28</f>
        <v>0</v>
      </c>
      <c r="G29" s="539">
        <f>G20+G28</f>
        <v>0</v>
      </c>
      <c r="H29" s="465">
        <f>H20+H28</f>
        <v>0</v>
      </c>
      <c r="I29" s="323">
        <f t="shared" ref="I29:J29" si="4">I20+I28</f>
        <v>0</v>
      </c>
      <c r="J29" s="323">
        <f t="shared" si="4"/>
        <v>0</v>
      </c>
    </row>
    <row r="30" spans="1:10">
      <c r="A30" s="552"/>
      <c r="B30" s="553"/>
      <c r="C30" s="554"/>
      <c r="D30" s="531"/>
      <c r="E30" s="544"/>
      <c r="F30" s="544"/>
      <c r="G30" s="544"/>
    </row>
    <row r="31" spans="1:10">
      <c r="A31" s="34" t="s">
        <v>667</v>
      </c>
      <c r="B31" s="35"/>
      <c r="C31" s="115"/>
      <c r="D31" s="115" t="s">
        <v>1135</v>
      </c>
      <c r="E31" s="35"/>
      <c r="F31" s="178"/>
      <c r="G31" s="35"/>
    </row>
    <row r="32" spans="1:10">
      <c r="A32" s="178"/>
      <c r="B32" s="66"/>
      <c r="C32" s="67" t="s">
        <v>131</v>
      </c>
      <c r="D32" s="67" t="s">
        <v>132</v>
      </c>
      <c r="E32" s="66"/>
      <c r="F32" s="178"/>
      <c r="G32" s="66"/>
    </row>
    <row r="33" spans="1:7">
      <c r="A33" s="66"/>
      <c r="B33" s="63"/>
      <c r="C33" s="63"/>
      <c r="D33" s="63"/>
      <c r="E33" s="63"/>
      <c r="F33" s="178"/>
      <c r="G33" s="63"/>
    </row>
    <row r="34" spans="1:7">
      <c r="A34" s="34" t="s">
        <v>133</v>
      </c>
      <c r="B34" s="35"/>
      <c r="C34" s="115"/>
      <c r="D34" s="115" t="s">
        <v>1136</v>
      </c>
      <c r="E34" s="35"/>
      <c r="F34" s="178"/>
      <c r="G34" s="35"/>
    </row>
    <row r="35" spans="1:7">
      <c r="A35" s="178"/>
      <c r="B35" s="66"/>
      <c r="C35" s="67" t="s">
        <v>131</v>
      </c>
      <c r="D35" s="67" t="s">
        <v>132</v>
      </c>
      <c r="E35" s="66"/>
      <c r="F35" s="178"/>
      <c r="G35" s="66"/>
    </row>
    <row r="37" spans="1:7">
      <c r="B37" s="227" t="s">
        <v>1047</v>
      </c>
    </row>
    <row r="38" spans="1:7">
      <c r="B38" s="227" t="s">
        <v>1027</v>
      </c>
    </row>
    <row r="201" spans="8:8">
      <c r="H201" s="492"/>
    </row>
    <row r="202" spans="8:8">
      <c r="H202" s="493"/>
    </row>
    <row r="203" spans="8:8">
      <c r="H203" s="492"/>
    </row>
    <row r="204" spans="8:8">
      <c r="H204" s="492"/>
    </row>
    <row r="205" spans="8:8">
      <c r="H205" s="493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Лист116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7" width="24.42578125" style="317" customWidth="1"/>
    <col min="8" max="8" width="35.42578125" style="465" customWidth="1"/>
    <col min="9" max="10" width="29.140625" style="535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1">
      <c r="A1" s="316"/>
      <c r="B1" s="316"/>
      <c r="C1" s="316"/>
      <c r="D1" s="72" t="s">
        <v>440</v>
      </c>
    </row>
    <row r="2" spans="1:11" ht="12.75" customHeight="1">
      <c r="A2" s="316"/>
      <c r="B2" s="316"/>
      <c r="C2" s="316"/>
      <c r="D2" s="316"/>
    </row>
    <row r="3" spans="1:11" ht="51" customHeight="1">
      <c r="A3" s="1479" t="s">
        <v>984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470"/>
      <c r="I4" s="338"/>
      <c r="J4" s="471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472"/>
      <c r="I5" s="501"/>
      <c r="J5" s="501"/>
      <c r="K5" s="10"/>
    </row>
    <row r="6" spans="1:11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465"/>
      <c r="I6" s="341"/>
      <c r="J6" s="341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465"/>
      <c r="I7" s="341"/>
      <c r="J7" s="341"/>
      <c r="K7" s="5"/>
    </row>
    <row r="8" spans="1:11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  <c r="H9" s="465"/>
      <c r="I9" s="488"/>
      <c r="J9" s="488"/>
    </row>
    <row r="10" spans="1:11" s="319" customFormat="1" ht="15.75" customHeight="1">
      <c r="A10" s="1440"/>
      <c r="B10" s="1440"/>
      <c r="C10" s="1440"/>
      <c r="D10" s="1440"/>
    </row>
    <row r="11" spans="1:11" s="319" customFormat="1" ht="15.75" customHeight="1">
      <c r="A11" s="1473"/>
      <c r="B11" s="1473"/>
      <c r="C11" s="1473"/>
      <c r="D11" s="1473"/>
    </row>
    <row r="12" spans="1:11" s="319" customFormat="1" ht="37.5">
      <c r="A12" s="293">
        <v>1</v>
      </c>
      <c r="B12" s="293">
        <v>2</v>
      </c>
      <c r="C12" s="294">
        <v>3</v>
      </c>
      <c r="D12" s="295">
        <v>4</v>
      </c>
      <c r="E12" s="542" t="s">
        <v>357</v>
      </c>
      <c r="F12" s="542" t="s">
        <v>302</v>
      </c>
      <c r="G12" s="542" t="s">
        <v>303</v>
      </c>
      <c r="H12" s="465" t="s">
        <v>1029</v>
      </c>
      <c r="I12" s="543" t="s">
        <v>1010</v>
      </c>
      <c r="J12" s="543"/>
    </row>
    <row r="13" spans="1:11" s="319" customFormat="1">
      <c r="A13" s="1470" t="s">
        <v>992</v>
      </c>
      <c r="B13" s="1470"/>
      <c r="C13" s="1470"/>
      <c r="D13" s="1470"/>
      <c r="E13" s="436" t="s">
        <v>1026</v>
      </c>
      <c r="F13" s="544"/>
      <c r="G13" s="544"/>
      <c r="H13" s="465"/>
      <c r="I13" s="325" t="s">
        <v>1005</v>
      </c>
      <c r="J13" s="325" t="s">
        <v>1006</v>
      </c>
    </row>
    <row r="14" spans="1:11" s="326" customFormat="1">
      <c r="A14" s="296">
        <v>1</v>
      </c>
      <c r="B14" s="89"/>
      <c r="C14" s="297"/>
      <c r="D14" s="298"/>
      <c r="E14" s="329"/>
      <c r="F14" s="289"/>
      <c r="G14" s="289">
        <f>D14-F14</f>
        <v>0</v>
      </c>
      <c r="H14" s="465"/>
      <c r="I14" s="535"/>
      <c r="J14" s="535"/>
    </row>
    <row r="15" spans="1:11" s="326" customFormat="1">
      <c r="A15" s="296"/>
      <c r="B15" s="89"/>
      <c r="C15" s="297"/>
      <c r="D15" s="298"/>
      <c r="E15" s="329"/>
      <c r="F15" s="289"/>
      <c r="G15" s="289">
        <f t="shared" ref="G15:G19" si="0">D15-F15</f>
        <v>0</v>
      </c>
      <c r="H15" s="465"/>
      <c r="I15" s="535"/>
      <c r="J15" s="535"/>
    </row>
    <row r="16" spans="1:11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H16" s="465"/>
      <c r="I16" s="535"/>
      <c r="J16" s="535"/>
    </row>
    <row r="17" spans="1:10" s="326" customFormat="1">
      <c r="A17" s="296"/>
      <c r="B17" s="89"/>
      <c r="C17" s="297"/>
      <c r="D17" s="298"/>
      <c r="E17" s="329"/>
      <c r="F17" s="289"/>
      <c r="G17" s="289">
        <f t="shared" si="0"/>
        <v>0</v>
      </c>
      <c r="H17" s="465"/>
      <c r="I17" s="535"/>
      <c r="J17" s="535"/>
    </row>
    <row r="18" spans="1:10" s="326" customFormat="1">
      <c r="A18" s="296"/>
      <c r="B18" s="89"/>
      <c r="C18" s="297"/>
      <c r="D18" s="298"/>
      <c r="E18" s="329"/>
      <c r="F18" s="289"/>
      <c r="G18" s="289">
        <f t="shared" si="0"/>
        <v>0</v>
      </c>
      <c r="H18" s="465"/>
      <c r="I18" s="535"/>
      <c r="J18" s="535"/>
    </row>
    <row r="19" spans="1:10" s="326" customFormat="1">
      <c r="A19" s="296"/>
      <c r="B19" s="89"/>
      <c r="C19" s="297"/>
      <c r="D19" s="298"/>
      <c r="E19" s="329"/>
      <c r="F19" s="289"/>
      <c r="G19" s="289">
        <f t="shared" si="0"/>
        <v>0</v>
      </c>
      <c r="H19" s="465"/>
      <c r="I19" s="535"/>
      <c r="J19" s="535"/>
    </row>
    <row r="20" spans="1:10">
      <c r="A20" s="545"/>
      <c r="B20" s="546" t="s">
        <v>295</v>
      </c>
      <c r="C20" s="547" t="s">
        <v>305</v>
      </c>
      <c r="D20" s="548">
        <f>SUM(D14:D19)</f>
        <v>0</v>
      </c>
      <c r="E20" s="291" t="s">
        <v>365</v>
      </c>
      <c r="F20" s="291">
        <f>SUM(F14:F19)</f>
        <v>0</v>
      </c>
      <c r="G20" s="291">
        <f>SUM(G14:G19)</f>
        <v>0</v>
      </c>
      <c r="H20" s="465">
        <f>SUM(H14:H19)</f>
        <v>0</v>
      </c>
      <c r="I20" s="323">
        <f>SUM(I14:I19)</f>
        <v>0</v>
      </c>
      <c r="J20" s="323">
        <f t="shared" ref="J20" si="1">SUM(J14:J19)</f>
        <v>0</v>
      </c>
    </row>
    <row r="21" spans="1:10">
      <c r="A21" s="1470" t="s">
        <v>489</v>
      </c>
      <c r="B21" s="1470"/>
      <c r="C21" s="1470"/>
      <c r="D21" s="1470"/>
      <c r="E21" s="400" t="s">
        <v>995</v>
      </c>
      <c r="F21" s="544"/>
      <c r="G21" s="544"/>
    </row>
    <row r="22" spans="1:10" s="326" customFormat="1">
      <c r="A22" s="549">
        <v>1</v>
      </c>
      <c r="B22" s="555"/>
      <c r="C22" s="550"/>
      <c r="D22" s="551"/>
      <c r="E22" s="329"/>
      <c r="F22" s="289"/>
      <c r="G22" s="289">
        <f>D22-F22</f>
        <v>0</v>
      </c>
      <c r="H22" s="465"/>
      <c r="I22" s="535"/>
      <c r="J22" s="535"/>
    </row>
    <row r="23" spans="1:10" s="326" customFormat="1">
      <c r="A23" s="296"/>
      <c r="B23" s="89"/>
      <c r="C23" s="297"/>
      <c r="D23" s="298"/>
      <c r="E23" s="329"/>
      <c r="F23" s="289"/>
      <c r="G23" s="289">
        <f t="shared" ref="G23:G27" si="2">D23-F23</f>
        <v>0</v>
      </c>
      <c r="H23" s="465"/>
      <c r="I23" s="535"/>
      <c r="J23" s="535"/>
    </row>
    <row r="24" spans="1:10" s="326" customFormat="1">
      <c r="A24" s="296"/>
      <c r="B24" s="89"/>
      <c r="C24" s="297"/>
      <c r="D24" s="298"/>
      <c r="E24" s="329"/>
      <c r="F24" s="289"/>
      <c r="G24" s="289">
        <f t="shared" si="2"/>
        <v>0</v>
      </c>
      <c r="H24" s="465"/>
    </row>
    <row r="25" spans="1:10" s="326" customFormat="1">
      <c r="A25" s="296"/>
      <c r="B25" s="89"/>
      <c r="C25" s="297"/>
      <c r="D25" s="298"/>
      <c r="E25" s="329"/>
      <c r="F25" s="289"/>
      <c r="G25" s="289">
        <f t="shared" si="2"/>
        <v>0</v>
      </c>
      <c r="H25" s="465"/>
      <c r="I25" s="535"/>
      <c r="J25" s="535"/>
    </row>
    <row r="26" spans="1:10" s="326" customFormat="1">
      <c r="A26" s="296"/>
      <c r="B26" s="89"/>
      <c r="C26" s="297"/>
      <c r="D26" s="298"/>
      <c r="E26" s="329"/>
      <c r="F26" s="289"/>
      <c r="G26" s="289">
        <f t="shared" si="2"/>
        <v>0</v>
      </c>
      <c r="H26" s="465"/>
      <c r="I26" s="538"/>
      <c r="J26" s="538"/>
    </row>
    <row r="27" spans="1:10" s="326" customFormat="1">
      <c r="A27" s="296"/>
      <c r="B27" s="89"/>
      <c r="C27" s="297"/>
      <c r="D27" s="298"/>
      <c r="E27" s="329"/>
      <c r="F27" s="289"/>
      <c r="G27" s="289">
        <f t="shared" si="2"/>
        <v>0</v>
      </c>
      <c r="H27" s="465"/>
      <c r="I27" s="535"/>
      <c r="J27" s="535"/>
    </row>
    <row r="28" spans="1:10">
      <c r="A28" s="300"/>
      <c r="B28" s="301" t="s">
        <v>295</v>
      </c>
      <c r="C28" s="302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H28" s="465">
        <f>SUM(H22:H27)</f>
        <v>0</v>
      </c>
      <c r="I28" s="323">
        <f t="shared" ref="I28:J28" si="3">SUM(I22:I27)</f>
        <v>0</v>
      </c>
      <c r="J28" s="323">
        <f t="shared" si="3"/>
        <v>0</v>
      </c>
    </row>
    <row r="29" spans="1:10">
      <c r="A29" s="552"/>
      <c r="B29" s="553"/>
      <c r="C29" s="554"/>
      <c r="D29" s="531"/>
      <c r="E29" s="225" t="s">
        <v>386</v>
      </c>
      <c r="F29" s="539">
        <f>F20+F28</f>
        <v>0</v>
      </c>
      <c r="G29" s="539">
        <f>G20+G28</f>
        <v>0</v>
      </c>
      <c r="H29" s="465">
        <f>H20+H28</f>
        <v>0</v>
      </c>
      <c r="I29" s="323">
        <f t="shared" ref="I29:J29" si="4">I20+I28</f>
        <v>0</v>
      </c>
      <c r="J29" s="323">
        <f t="shared" si="4"/>
        <v>0</v>
      </c>
    </row>
    <row r="30" spans="1:10">
      <c r="A30" s="552"/>
      <c r="B30" s="553"/>
      <c r="C30" s="554"/>
      <c r="D30" s="531"/>
      <c r="E30" s="544"/>
      <c r="F30" s="544"/>
      <c r="G30" s="544"/>
    </row>
    <row r="31" spans="1:10">
      <c r="A31" s="34" t="s">
        <v>667</v>
      </c>
      <c r="B31" s="35"/>
      <c r="C31" s="115"/>
      <c r="D31" s="115" t="s">
        <v>1135</v>
      </c>
      <c r="E31" s="35"/>
      <c r="F31" s="178"/>
      <c r="G31" s="35"/>
    </row>
    <row r="32" spans="1:10">
      <c r="A32" s="178"/>
      <c r="B32" s="66"/>
      <c r="C32" s="67" t="s">
        <v>131</v>
      </c>
      <c r="D32" s="67" t="s">
        <v>132</v>
      </c>
      <c r="E32" s="66"/>
      <c r="F32" s="178"/>
      <c r="G32" s="66"/>
    </row>
    <row r="33" spans="1:7">
      <c r="A33" s="66"/>
      <c r="B33" s="63"/>
      <c r="C33" s="63"/>
      <c r="D33" s="63"/>
      <c r="E33" s="63"/>
      <c r="F33" s="178"/>
      <c r="G33" s="63"/>
    </row>
    <row r="34" spans="1:7">
      <c r="A34" s="34" t="s">
        <v>133</v>
      </c>
      <c r="B34" s="35"/>
      <c r="C34" s="115"/>
      <c r="D34" s="115" t="s">
        <v>1136</v>
      </c>
      <c r="E34" s="35"/>
      <c r="F34" s="178"/>
      <c r="G34" s="35"/>
    </row>
    <row r="35" spans="1:7">
      <c r="A35" s="178"/>
      <c r="B35" s="66"/>
      <c r="C35" s="67" t="s">
        <v>131</v>
      </c>
      <c r="D35" s="67" t="s">
        <v>132</v>
      </c>
      <c r="E35" s="66"/>
      <c r="F35" s="178"/>
      <c r="G35" s="66"/>
    </row>
    <row r="37" spans="1:7">
      <c r="B37" s="227" t="s">
        <v>1047</v>
      </c>
    </row>
    <row r="38" spans="1:7">
      <c r="B38" s="227" t="s">
        <v>1027</v>
      </c>
    </row>
    <row r="201" spans="8:8">
      <c r="H201" s="492"/>
    </row>
    <row r="202" spans="8:8">
      <c r="H202" s="493"/>
    </row>
    <row r="203" spans="8:8">
      <c r="H203" s="492"/>
    </row>
    <row r="204" spans="8:8">
      <c r="H204" s="492"/>
    </row>
    <row r="205" spans="8:8">
      <c r="H205" s="493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Лист117">
    <tabColor rgb="FFFFC000"/>
    <pageSetUpPr fitToPage="1"/>
  </sheetPr>
  <dimension ref="A1:J30"/>
  <sheetViews>
    <sheetView view="pageBreakPreview" zoomScale="70" zoomScaleSheetLayoutView="70" workbookViewId="0">
      <selection sqref="A1:XFD1048576"/>
    </sheetView>
  </sheetViews>
  <sheetFormatPr defaultColWidth="8.85546875" defaultRowHeight="15"/>
  <cols>
    <col min="1" max="1" width="7.28515625" customWidth="1"/>
    <col min="2" max="2" width="91.28515625" customWidth="1"/>
    <col min="3" max="4" width="26.28515625" customWidth="1"/>
    <col min="5" max="5" width="30.7109375" customWidth="1"/>
    <col min="6" max="7" width="24.42578125" customWidth="1"/>
    <col min="8" max="8" width="35.42578125" customWidth="1"/>
    <col min="9" max="10" width="28.7109375" customWidth="1"/>
    <col min="256" max="256" width="7.28515625" customWidth="1"/>
    <col min="257" max="257" width="91.28515625" customWidth="1"/>
    <col min="258" max="260" width="26.28515625" customWidth="1"/>
    <col min="261" max="263" width="24.42578125" customWidth="1"/>
    <col min="264" max="264" width="17.85546875" customWidth="1"/>
    <col min="512" max="512" width="7.28515625" customWidth="1"/>
    <col min="513" max="513" width="91.28515625" customWidth="1"/>
    <col min="514" max="516" width="26.28515625" customWidth="1"/>
    <col min="517" max="519" width="24.42578125" customWidth="1"/>
    <col min="520" max="520" width="17.85546875" customWidth="1"/>
    <col min="768" max="768" width="7.28515625" customWidth="1"/>
    <col min="769" max="769" width="91.28515625" customWidth="1"/>
    <col min="770" max="772" width="26.28515625" customWidth="1"/>
    <col min="773" max="775" width="24.42578125" customWidth="1"/>
    <col min="776" max="776" width="17.85546875" customWidth="1"/>
    <col min="1024" max="1024" width="7.28515625" customWidth="1"/>
    <col min="1025" max="1025" width="91.28515625" customWidth="1"/>
    <col min="1026" max="1028" width="26.28515625" customWidth="1"/>
    <col min="1029" max="1031" width="24.42578125" customWidth="1"/>
    <col min="1032" max="1032" width="17.85546875" customWidth="1"/>
    <col min="1280" max="1280" width="7.28515625" customWidth="1"/>
    <col min="1281" max="1281" width="91.28515625" customWidth="1"/>
    <col min="1282" max="1284" width="26.28515625" customWidth="1"/>
    <col min="1285" max="1287" width="24.42578125" customWidth="1"/>
    <col min="1288" max="1288" width="17.85546875" customWidth="1"/>
    <col min="1536" max="1536" width="7.28515625" customWidth="1"/>
    <col min="1537" max="1537" width="91.28515625" customWidth="1"/>
    <col min="1538" max="1540" width="26.28515625" customWidth="1"/>
    <col min="1541" max="1543" width="24.42578125" customWidth="1"/>
    <col min="1544" max="1544" width="17.85546875" customWidth="1"/>
    <col min="1792" max="1792" width="7.28515625" customWidth="1"/>
    <col min="1793" max="1793" width="91.28515625" customWidth="1"/>
    <col min="1794" max="1796" width="26.28515625" customWidth="1"/>
    <col min="1797" max="1799" width="24.42578125" customWidth="1"/>
    <col min="1800" max="1800" width="17.85546875" customWidth="1"/>
    <col min="2048" max="2048" width="7.28515625" customWidth="1"/>
    <col min="2049" max="2049" width="91.28515625" customWidth="1"/>
    <col min="2050" max="2052" width="26.28515625" customWidth="1"/>
    <col min="2053" max="2055" width="24.42578125" customWidth="1"/>
    <col min="2056" max="2056" width="17.85546875" customWidth="1"/>
    <col min="2304" max="2304" width="7.28515625" customWidth="1"/>
    <col min="2305" max="2305" width="91.28515625" customWidth="1"/>
    <col min="2306" max="2308" width="26.28515625" customWidth="1"/>
    <col min="2309" max="2311" width="24.42578125" customWidth="1"/>
    <col min="2312" max="2312" width="17.85546875" customWidth="1"/>
    <col min="2560" max="2560" width="7.28515625" customWidth="1"/>
    <col min="2561" max="2561" width="91.28515625" customWidth="1"/>
    <col min="2562" max="2564" width="26.28515625" customWidth="1"/>
    <col min="2565" max="2567" width="24.42578125" customWidth="1"/>
    <col min="2568" max="2568" width="17.85546875" customWidth="1"/>
    <col min="2816" max="2816" width="7.28515625" customWidth="1"/>
    <col min="2817" max="2817" width="91.28515625" customWidth="1"/>
    <col min="2818" max="2820" width="26.28515625" customWidth="1"/>
    <col min="2821" max="2823" width="24.42578125" customWidth="1"/>
    <col min="2824" max="2824" width="17.85546875" customWidth="1"/>
    <col min="3072" max="3072" width="7.28515625" customWidth="1"/>
    <col min="3073" max="3073" width="91.28515625" customWidth="1"/>
    <col min="3074" max="3076" width="26.28515625" customWidth="1"/>
    <col min="3077" max="3079" width="24.42578125" customWidth="1"/>
    <col min="3080" max="3080" width="17.85546875" customWidth="1"/>
    <col min="3328" max="3328" width="7.28515625" customWidth="1"/>
    <col min="3329" max="3329" width="91.28515625" customWidth="1"/>
    <col min="3330" max="3332" width="26.28515625" customWidth="1"/>
    <col min="3333" max="3335" width="24.42578125" customWidth="1"/>
    <col min="3336" max="3336" width="17.85546875" customWidth="1"/>
    <col min="3584" max="3584" width="7.28515625" customWidth="1"/>
    <col min="3585" max="3585" width="91.28515625" customWidth="1"/>
    <col min="3586" max="3588" width="26.28515625" customWidth="1"/>
    <col min="3589" max="3591" width="24.42578125" customWidth="1"/>
    <col min="3592" max="3592" width="17.85546875" customWidth="1"/>
    <col min="3840" max="3840" width="7.28515625" customWidth="1"/>
    <col min="3841" max="3841" width="91.28515625" customWidth="1"/>
    <col min="3842" max="3844" width="26.28515625" customWidth="1"/>
    <col min="3845" max="3847" width="24.42578125" customWidth="1"/>
    <col min="3848" max="3848" width="17.85546875" customWidth="1"/>
    <col min="4096" max="4096" width="7.28515625" customWidth="1"/>
    <col min="4097" max="4097" width="91.28515625" customWidth="1"/>
    <col min="4098" max="4100" width="26.28515625" customWidth="1"/>
    <col min="4101" max="4103" width="24.42578125" customWidth="1"/>
    <col min="4104" max="4104" width="17.85546875" customWidth="1"/>
    <col min="4352" max="4352" width="7.28515625" customWidth="1"/>
    <col min="4353" max="4353" width="91.28515625" customWidth="1"/>
    <col min="4354" max="4356" width="26.28515625" customWidth="1"/>
    <col min="4357" max="4359" width="24.42578125" customWidth="1"/>
    <col min="4360" max="4360" width="17.85546875" customWidth="1"/>
    <col min="4608" max="4608" width="7.28515625" customWidth="1"/>
    <col min="4609" max="4609" width="91.28515625" customWidth="1"/>
    <col min="4610" max="4612" width="26.28515625" customWidth="1"/>
    <col min="4613" max="4615" width="24.42578125" customWidth="1"/>
    <col min="4616" max="4616" width="17.85546875" customWidth="1"/>
    <col min="4864" max="4864" width="7.28515625" customWidth="1"/>
    <col min="4865" max="4865" width="91.28515625" customWidth="1"/>
    <col min="4866" max="4868" width="26.28515625" customWidth="1"/>
    <col min="4869" max="4871" width="24.42578125" customWidth="1"/>
    <col min="4872" max="4872" width="17.85546875" customWidth="1"/>
    <col min="5120" max="5120" width="7.28515625" customWidth="1"/>
    <col min="5121" max="5121" width="91.28515625" customWidth="1"/>
    <col min="5122" max="5124" width="26.28515625" customWidth="1"/>
    <col min="5125" max="5127" width="24.42578125" customWidth="1"/>
    <col min="5128" max="5128" width="17.85546875" customWidth="1"/>
    <col min="5376" max="5376" width="7.28515625" customWidth="1"/>
    <col min="5377" max="5377" width="91.28515625" customWidth="1"/>
    <col min="5378" max="5380" width="26.28515625" customWidth="1"/>
    <col min="5381" max="5383" width="24.42578125" customWidth="1"/>
    <col min="5384" max="5384" width="17.85546875" customWidth="1"/>
    <col min="5632" max="5632" width="7.28515625" customWidth="1"/>
    <col min="5633" max="5633" width="91.28515625" customWidth="1"/>
    <col min="5634" max="5636" width="26.28515625" customWidth="1"/>
    <col min="5637" max="5639" width="24.42578125" customWidth="1"/>
    <col min="5640" max="5640" width="17.85546875" customWidth="1"/>
    <col min="5888" max="5888" width="7.28515625" customWidth="1"/>
    <col min="5889" max="5889" width="91.28515625" customWidth="1"/>
    <col min="5890" max="5892" width="26.28515625" customWidth="1"/>
    <col min="5893" max="5895" width="24.42578125" customWidth="1"/>
    <col min="5896" max="5896" width="17.85546875" customWidth="1"/>
    <col min="6144" max="6144" width="7.28515625" customWidth="1"/>
    <col min="6145" max="6145" width="91.28515625" customWidth="1"/>
    <col min="6146" max="6148" width="26.28515625" customWidth="1"/>
    <col min="6149" max="6151" width="24.42578125" customWidth="1"/>
    <col min="6152" max="6152" width="17.85546875" customWidth="1"/>
    <col min="6400" max="6400" width="7.28515625" customWidth="1"/>
    <col min="6401" max="6401" width="91.28515625" customWidth="1"/>
    <col min="6402" max="6404" width="26.28515625" customWidth="1"/>
    <col min="6405" max="6407" width="24.42578125" customWidth="1"/>
    <col min="6408" max="6408" width="17.85546875" customWidth="1"/>
    <col min="6656" max="6656" width="7.28515625" customWidth="1"/>
    <col min="6657" max="6657" width="91.28515625" customWidth="1"/>
    <col min="6658" max="6660" width="26.28515625" customWidth="1"/>
    <col min="6661" max="6663" width="24.42578125" customWidth="1"/>
    <col min="6664" max="6664" width="17.85546875" customWidth="1"/>
    <col min="6912" max="6912" width="7.28515625" customWidth="1"/>
    <col min="6913" max="6913" width="91.28515625" customWidth="1"/>
    <col min="6914" max="6916" width="26.28515625" customWidth="1"/>
    <col min="6917" max="6919" width="24.42578125" customWidth="1"/>
    <col min="6920" max="6920" width="17.85546875" customWidth="1"/>
    <col min="7168" max="7168" width="7.28515625" customWidth="1"/>
    <col min="7169" max="7169" width="91.28515625" customWidth="1"/>
    <col min="7170" max="7172" width="26.28515625" customWidth="1"/>
    <col min="7173" max="7175" width="24.42578125" customWidth="1"/>
    <col min="7176" max="7176" width="17.85546875" customWidth="1"/>
    <col min="7424" max="7424" width="7.28515625" customWidth="1"/>
    <col min="7425" max="7425" width="91.28515625" customWidth="1"/>
    <col min="7426" max="7428" width="26.28515625" customWidth="1"/>
    <col min="7429" max="7431" width="24.42578125" customWidth="1"/>
    <col min="7432" max="7432" width="17.85546875" customWidth="1"/>
    <col min="7680" max="7680" width="7.28515625" customWidth="1"/>
    <col min="7681" max="7681" width="91.28515625" customWidth="1"/>
    <col min="7682" max="7684" width="26.28515625" customWidth="1"/>
    <col min="7685" max="7687" width="24.42578125" customWidth="1"/>
    <col min="7688" max="7688" width="17.85546875" customWidth="1"/>
    <col min="7936" max="7936" width="7.28515625" customWidth="1"/>
    <col min="7937" max="7937" width="91.28515625" customWidth="1"/>
    <col min="7938" max="7940" width="26.28515625" customWidth="1"/>
    <col min="7941" max="7943" width="24.42578125" customWidth="1"/>
    <col min="7944" max="7944" width="17.85546875" customWidth="1"/>
    <col min="8192" max="8192" width="7.28515625" customWidth="1"/>
    <col min="8193" max="8193" width="91.28515625" customWidth="1"/>
    <col min="8194" max="8196" width="26.28515625" customWidth="1"/>
    <col min="8197" max="8199" width="24.42578125" customWidth="1"/>
    <col min="8200" max="8200" width="17.85546875" customWidth="1"/>
    <col min="8448" max="8448" width="7.28515625" customWidth="1"/>
    <col min="8449" max="8449" width="91.28515625" customWidth="1"/>
    <col min="8450" max="8452" width="26.28515625" customWidth="1"/>
    <col min="8453" max="8455" width="24.42578125" customWidth="1"/>
    <col min="8456" max="8456" width="17.85546875" customWidth="1"/>
    <col min="8704" max="8704" width="7.28515625" customWidth="1"/>
    <col min="8705" max="8705" width="91.28515625" customWidth="1"/>
    <col min="8706" max="8708" width="26.28515625" customWidth="1"/>
    <col min="8709" max="8711" width="24.42578125" customWidth="1"/>
    <col min="8712" max="8712" width="17.85546875" customWidth="1"/>
    <col min="8960" max="8960" width="7.28515625" customWidth="1"/>
    <col min="8961" max="8961" width="91.28515625" customWidth="1"/>
    <col min="8962" max="8964" width="26.28515625" customWidth="1"/>
    <col min="8965" max="8967" width="24.42578125" customWidth="1"/>
    <col min="8968" max="8968" width="17.85546875" customWidth="1"/>
    <col min="9216" max="9216" width="7.28515625" customWidth="1"/>
    <col min="9217" max="9217" width="91.28515625" customWidth="1"/>
    <col min="9218" max="9220" width="26.28515625" customWidth="1"/>
    <col min="9221" max="9223" width="24.42578125" customWidth="1"/>
    <col min="9224" max="9224" width="17.85546875" customWidth="1"/>
    <col min="9472" max="9472" width="7.28515625" customWidth="1"/>
    <col min="9473" max="9473" width="91.28515625" customWidth="1"/>
    <col min="9474" max="9476" width="26.28515625" customWidth="1"/>
    <col min="9477" max="9479" width="24.42578125" customWidth="1"/>
    <col min="9480" max="9480" width="17.85546875" customWidth="1"/>
    <col min="9728" max="9728" width="7.28515625" customWidth="1"/>
    <col min="9729" max="9729" width="91.28515625" customWidth="1"/>
    <col min="9730" max="9732" width="26.28515625" customWidth="1"/>
    <col min="9733" max="9735" width="24.42578125" customWidth="1"/>
    <col min="9736" max="9736" width="17.85546875" customWidth="1"/>
    <col min="9984" max="9984" width="7.28515625" customWidth="1"/>
    <col min="9985" max="9985" width="91.28515625" customWidth="1"/>
    <col min="9986" max="9988" width="26.28515625" customWidth="1"/>
    <col min="9989" max="9991" width="24.42578125" customWidth="1"/>
    <col min="9992" max="9992" width="17.85546875" customWidth="1"/>
    <col min="10240" max="10240" width="7.28515625" customWidth="1"/>
    <col min="10241" max="10241" width="91.28515625" customWidth="1"/>
    <col min="10242" max="10244" width="26.28515625" customWidth="1"/>
    <col min="10245" max="10247" width="24.42578125" customWidth="1"/>
    <col min="10248" max="10248" width="17.85546875" customWidth="1"/>
    <col min="10496" max="10496" width="7.28515625" customWidth="1"/>
    <col min="10497" max="10497" width="91.28515625" customWidth="1"/>
    <col min="10498" max="10500" width="26.28515625" customWidth="1"/>
    <col min="10501" max="10503" width="24.42578125" customWidth="1"/>
    <col min="10504" max="10504" width="17.85546875" customWidth="1"/>
    <col min="10752" max="10752" width="7.28515625" customWidth="1"/>
    <col min="10753" max="10753" width="91.28515625" customWidth="1"/>
    <col min="10754" max="10756" width="26.28515625" customWidth="1"/>
    <col min="10757" max="10759" width="24.42578125" customWidth="1"/>
    <col min="10760" max="10760" width="17.85546875" customWidth="1"/>
    <col min="11008" max="11008" width="7.28515625" customWidth="1"/>
    <col min="11009" max="11009" width="91.28515625" customWidth="1"/>
    <col min="11010" max="11012" width="26.28515625" customWidth="1"/>
    <col min="11013" max="11015" width="24.42578125" customWidth="1"/>
    <col min="11016" max="11016" width="17.85546875" customWidth="1"/>
    <col min="11264" max="11264" width="7.28515625" customWidth="1"/>
    <col min="11265" max="11265" width="91.28515625" customWidth="1"/>
    <col min="11266" max="11268" width="26.28515625" customWidth="1"/>
    <col min="11269" max="11271" width="24.42578125" customWidth="1"/>
    <col min="11272" max="11272" width="17.85546875" customWidth="1"/>
    <col min="11520" max="11520" width="7.28515625" customWidth="1"/>
    <col min="11521" max="11521" width="91.28515625" customWidth="1"/>
    <col min="11522" max="11524" width="26.28515625" customWidth="1"/>
    <col min="11525" max="11527" width="24.42578125" customWidth="1"/>
    <col min="11528" max="11528" width="17.85546875" customWidth="1"/>
    <col min="11776" max="11776" width="7.28515625" customWidth="1"/>
    <col min="11777" max="11777" width="91.28515625" customWidth="1"/>
    <col min="11778" max="11780" width="26.28515625" customWidth="1"/>
    <col min="11781" max="11783" width="24.42578125" customWidth="1"/>
    <col min="11784" max="11784" width="17.85546875" customWidth="1"/>
    <col min="12032" max="12032" width="7.28515625" customWidth="1"/>
    <col min="12033" max="12033" width="91.28515625" customWidth="1"/>
    <col min="12034" max="12036" width="26.28515625" customWidth="1"/>
    <col min="12037" max="12039" width="24.42578125" customWidth="1"/>
    <col min="12040" max="12040" width="17.85546875" customWidth="1"/>
    <col min="12288" max="12288" width="7.28515625" customWidth="1"/>
    <col min="12289" max="12289" width="91.28515625" customWidth="1"/>
    <col min="12290" max="12292" width="26.28515625" customWidth="1"/>
    <col min="12293" max="12295" width="24.42578125" customWidth="1"/>
    <col min="12296" max="12296" width="17.85546875" customWidth="1"/>
    <col min="12544" max="12544" width="7.28515625" customWidth="1"/>
    <col min="12545" max="12545" width="91.28515625" customWidth="1"/>
    <col min="12546" max="12548" width="26.28515625" customWidth="1"/>
    <col min="12549" max="12551" width="24.42578125" customWidth="1"/>
    <col min="12552" max="12552" width="17.85546875" customWidth="1"/>
    <col min="12800" max="12800" width="7.28515625" customWidth="1"/>
    <col min="12801" max="12801" width="91.28515625" customWidth="1"/>
    <col min="12802" max="12804" width="26.28515625" customWidth="1"/>
    <col min="12805" max="12807" width="24.42578125" customWidth="1"/>
    <col min="12808" max="12808" width="17.85546875" customWidth="1"/>
    <col min="13056" max="13056" width="7.28515625" customWidth="1"/>
    <col min="13057" max="13057" width="91.28515625" customWidth="1"/>
    <col min="13058" max="13060" width="26.28515625" customWidth="1"/>
    <col min="13061" max="13063" width="24.42578125" customWidth="1"/>
    <col min="13064" max="13064" width="17.85546875" customWidth="1"/>
    <col min="13312" max="13312" width="7.28515625" customWidth="1"/>
    <col min="13313" max="13313" width="91.28515625" customWidth="1"/>
    <col min="13314" max="13316" width="26.28515625" customWidth="1"/>
    <col min="13317" max="13319" width="24.42578125" customWidth="1"/>
    <col min="13320" max="13320" width="17.85546875" customWidth="1"/>
    <col min="13568" max="13568" width="7.28515625" customWidth="1"/>
    <col min="13569" max="13569" width="91.28515625" customWidth="1"/>
    <col min="13570" max="13572" width="26.28515625" customWidth="1"/>
    <col min="13573" max="13575" width="24.42578125" customWidth="1"/>
    <col min="13576" max="13576" width="17.85546875" customWidth="1"/>
    <col min="13824" max="13824" width="7.28515625" customWidth="1"/>
    <col min="13825" max="13825" width="91.28515625" customWidth="1"/>
    <col min="13826" max="13828" width="26.28515625" customWidth="1"/>
    <col min="13829" max="13831" width="24.42578125" customWidth="1"/>
    <col min="13832" max="13832" width="17.85546875" customWidth="1"/>
    <col min="14080" max="14080" width="7.28515625" customWidth="1"/>
    <col min="14081" max="14081" width="91.28515625" customWidth="1"/>
    <col min="14082" max="14084" width="26.28515625" customWidth="1"/>
    <col min="14085" max="14087" width="24.42578125" customWidth="1"/>
    <col min="14088" max="14088" width="17.85546875" customWidth="1"/>
    <col min="14336" max="14336" width="7.28515625" customWidth="1"/>
    <col min="14337" max="14337" width="91.28515625" customWidth="1"/>
    <col min="14338" max="14340" width="26.28515625" customWidth="1"/>
    <col min="14341" max="14343" width="24.42578125" customWidth="1"/>
    <col min="14344" max="14344" width="17.85546875" customWidth="1"/>
    <col min="14592" max="14592" width="7.28515625" customWidth="1"/>
    <col min="14593" max="14593" width="91.28515625" customWidth="1"/>
    <col min="14594" max="14596" width="26.28515625" customWidth="1"/>
    <col min="14597" max="14599" width="24.42578125" customWidth="1"/>
    <col min="14600" max="14600" width="17.85546875" customWidth="1"/>
    <col min="14848" max="14848" width="7.28515625" customWidth="1"/>
    <col min="14849" max="14849" width="91.28515625" customWidth="1"/>
    <col min="14850" max="14852" width="26.28515625" customWidth="1"/>
    <col min="14853" max="14855" width="24.42578125" customWidth="1"/>
    <col min="14856" max="14856" width="17.85546875" customWidth="1"/>
    <col min="15104" max="15104" width="7.28515625" customWidth="1"/>
    <col min="15105" max="15105" width="91.28515625" customWidth="1"/>
    <col min="15106" max="15108" width="26.28515625" customWidth="1"/>
    <col min="15109" max="15111" width="24.42578125" customWidth="1"/>
    <col min="15112" max="15112" width="17.85546875" customWidth="1"/>
    <col min="15360" max="15360" width="7.28515625" customWidth="1"/>
    <col min="15361" max="15361" width="91.28515625" customWidth="1"/>
    <col min="15362" max="15364" width="26.28515625" customWidth="1"/>
    <col min="15365" max="15367" width="24.42578125" customWidth="1"/>
    <col min="15368" max="15368" width="17.85546875" customWidth="1"/>
    <col min="15616" max="15616" width="7.28515625" customWidth="1"/>
    <col min="15617" max="15617" width="91.28515625" customWidth="1"/>
    <col min="15618" max="15620" width="26.28515625" customWidth="1"/>
    <col min="15621" max="15623" width="24.42578125" customWidth="1"/>
    <col min="15624" max="15624" width="17.85546875" customWidth="1"/>
    <col min="15872" max="15872" width="7.28515625" customWidth="1"/>
    <col min="15873" max="15873" width="91.28515625" customWidth="1"/>
    <col min="15874" max="15876" width="26.28515625" customWidth="1"/>
    <col min="15877" max="15879" width="24.42578125" customWidth="1"/>
    <col min="15880" max="15880" width="17.85546875" customWidth="1"/>
    <col min="16128" max="16128" width="7.28515625" customWidth="1"/>
    <col min="16129" max="16129" width="91.28515625" customWidth="1"/>
    <col min="16130" max="16132" width="26.28515625" customWidth="1"/>
    <col min="16133" max="16135" width="24.42578125" customWidth="1"/>
    <col min="16136" max="16136" width="17.85546875" customWidth="1"/>
  </cols>
  <sheetData>
    <row r="1" spans="1:10">
      <c r="D1" t="s">
        <v>443</v>
      </c>
    </row>
    <row r="2" spans="1:10" ht="12.75" customHeight="1"/>
    <row r="3" spans="1:10" ht="29.25" customHeight="1">
      <c r="A3" s="1422" t="s">
        <v>986</v>
      </c>
      <c r="B3" s="1422"/>
      <c r="C3" s="1422"/>
      <c r="D3" s="1422"/>
    </row>
    <row r="4" spans="1:10" ht="27" customHeight="1">
      <c r="A4" t="s">
        <v>1137</v>
      </c>
    </row>
    <row r="5" spans="1:10" ht="19.5" customHeight="1">
      <c r="A5" t="s">
        <v>345</v>
      </c>
    </row>
    <row r="6" spans="1:10" ht="37.5" customHeight="1">
      <c r="A6" s="1422" t="s">
        <v>484</v>
      </c>
      <c r="B6" s="1422"/>
      <c r="C6" s="1422"/>
    </row>
    <row r="7" spans="1:10" ht="17.25" customHeight="1">
      <c r="A7" t="s">
        <v>281</v>
      </c>
    </row>
    <row r="9" spans="1:10" ht="15.75" customHeight="1">
      <c r="A9" s="1422" t="s">
        <v>282</v>
      </c>
      <c r="B9" s="1422" t="s">
        <v>385</v>
      </c>
      <c r="C9" s="1422" t="s">
        <v>383</v>
      </c>
      <c r="D9" s="1422" t="s">
        <v>349</v>
      </c>
    </row>
    <row r="10" spans="1:10" ht="15.75" customHeight="1">
      <c r="A10" s="1422"/>
      <c r="B10" s="1422"/>
      <c r="C10" s="1422"/>
      <c r="D10" s="1422"/>
    </row>
    <row r="11" spans="1:10" ht="15.75" customHeight="1">
      <c r="A11" s="1422"/>
      <c r="B11" s="1422"/>
      <c r="C11" s="1422"/>
      <c r="D11" s="1422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H12" t="s">
        <v>1029</v>
      </c>
      <c r="I12" t="s">
        <v>1010</v>
      </c>
    </row>
    <row r="13" spans="1:10">
      <c r="A13" s="1422" t="s">
        <v>992</v>
      </c>
      <c r="B13" s="1422"/>
      <c r="C13" s="1422"/>
      <c r="D13" s="1422"/>
      <c r="E13" t="s">
        <v>1026</v>
      </c>
      <c r="I13" t="s">
        <v>1005</v>
      </c>
      <c r="J13" t="s">
        <v>1006</v>
      </c>
    </row>
    <row r="14" spans="1:10">
      <c r="A14">
        <v>1</v>
      </c>
      <c r="B14" t="s">
        <v>387</v>
      </c>
      <c r="G14">
        <f>D14-F14</f>
        <v>0</v>
      </c>
    </row>
    <row r="16" spans="1:10" ht="18.75" customHeight="1">
      <c r="B16" t="s">
        <v>295</v>
      </c>
      <c r="C16" t="s">
        <v>305</v>
      </c>
      <c r="D16">
        <f>SUM(D14:D15)</f>
        <v>0</v>
      </c>
      <c r="E16" t="s">
        <v>365</v>
      </c>
      <c r="F16">
        <f>SUM(F14:F15)</f>
        <v>0</v>
      </c>
      <c r="G16">
        <f>SUM(G14:G15)</f>
        <v>0</v>
      </c>
      <c r="H16">
        <f>SUM(H14:H15)</f>
        <v>0</v>
      </c>
      <c r="I16">
        <f t="shared" ref="I16:J16" si="0">SUM(I14:I15)</f>
        <v>0</v>
      </c>
      <c r="J16">
        <f t="shared" si="0"/>
        <v>0</v>
      </c>
    </row>
    <row r="17" spans="1:10">
      <c r="A17" s="1422" t="s">
        <v>489</v>
      </c>
      <c r="B17" s="1422"/>
      <c r="C17" s="1422"/>
      <c r="D17" s="1422"/>
      <c r="E17" t="s">
        <v>995</v>
      </c>
    </row>
    <row r="18" spans="1:10">
      <c r="A18">
        <v>1</v>
      </c>
      <c r="B18" t="s">
        <v>387</v>
      </c>
      <c r="G18">
        <f>D18-F18</f>
        <v>0</v>
      </c>
    </row>
    <row r="20" spans="1:10" ht="18.75" customHeight="1">
      <c r="B20" t="s">
        <v>295</v>
      </c>
      <c r="C20" t="s">
        <v>305</v>
      </c>
      <c r="D20">
        <f>SUM(D18:D19)</f>
        <v>0</v>
      </c>
      <c r="E20" t="s">
        <v>365</v>
      </c>
      <c r="F20">
        <f>SUM(F18:F19)</f>
        <v>0</v>
      </c>
      <c r="G20">
        <f>SUM(G18:G19)</f>
        <v>0</v>
      </c>
      <c r="H20">
        <f>SUM(H18:H19)</f>
        <v>0</v>
      </c>
      <c r="I20">
        <f t="shared" ref="I20:J20" si="1">SUM(I18:I19)</f>
        <v>0</v>
      </c>
      <c r="J20">
        <f t="shared" si="1"/>
        <v>0</v>
      </c>
    </row>
    <row r="21" spans="1:10">
      <c r="E21" t="s">
        <v>386</v>
      </c>
      <c r="F21">
        <f>F16+F20</f>
        <v>0</v>
      </c>
      <c r="G21">
        <f>G16+G20</f>
        <v>0</v>
      </c>
      <c r="H21">
        <f>H16+H20</f>
        <v>0</v>
      </c>
      <c r="I21">
        <f t="shared" ref="I21:J21" si="2">I16+I20</f>
        <v>0</v>
      </c>
      <c r="J21">
        <f t="shared" si="2"/>
        <v>0</v>
      </c>
    </row>
    <row r="23" spans="1:10">
      <c r="A23" t="s">
        <v>667</v>
      </c>
      <c r="D23" t="s">
        <v>1135</v>
      </c>
    </row>
    <row r="24" spans="1:10">
      <c r="C24" t="s">
        <v>131</v>
      </c>
      <c r="D24" t="s">
        <v>132</v>
      </c>
    </row>
    <row r="26" spans="1:10">
      <c r="A26" t="s">
        <v>133</v>
      </c>
      <c r="D26" t="s">
        <v>1136</v>
      </c>
    </row>
    <row r="27" spans="1:10">
      <c r="C27" t="s">
        <v>131</v>
      </c>
      <c r="D27" t="s">
        <v>132</v>
      </c>
    </row>
    <row r="29" spans="1:10">
      <c r="B29" t="s">
        <v>1047</v>
      </c>
    </row>
    <row r="30" spans="1:10">
      <c r="B30" t="s">
        <v>1027</v>
      </c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Лист118">
    <tabColor rgb="FFFFC000"/>
    <pageSetUpPr fitToPage="1"/>
  </sheetPr>
  <dimension ref="A1:K209"/>
  <sheetViews>
    <sheetView view="pageBreakPreview" topLeftCell="A6" zoomScale="70" zoomScaleSheetLayoutView="70" workbookViewId="0">
      <selection activeCell="G60" sqref="G60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5" width="23.85546875" style="317" customWidth="1"/>
    <col min="6" max="6" width="22.5703125" style="317" customWidth="1"/>
    <col min="7" max="7" width="23" style="317" customWidth="1"/>
    <col min="8" max="8" width="25.28515625" style="491" customWidth="1"/>
    <col min="9" max="9" width="3.5703125" style="465" hidden="1" customWidth="1"/>
    <col min="10" max="11" width="23" style="332" customWidth="1"/>
    <col min="12" max="255" width="8.85546875" style="317"/>
    <col min="256" max="256" width="7.28515625" style="317" customWidth="1"/>
    <col min="257" max="257" width="91.28515625" style="317" customWidth="1"/>
    <col min="258" max="258" width="20.28515625" style="317" customWidth="1"/>
    <col min="259" max="259" width="22.7109375" style="317" customWidth="1"/>
    <col min="260" max="260" width="27.5703125" style="317" customWidth="1"/>
    <col min="261" max="263" width="24.42578125" style="317" customWidth="1"/>
    <col min="264" max="264" width="17.140625" style="317" customWidth="1"/>
    <col min="265" max="511" width="8.85546875" style="317"/>
    <col min="512" max="512" width="7.28515625" style="317" customWidth="1"/>
    <col min="513" max="513" width="91.28515625" style="317" customWidth="1"/>
    <col min="514" max="514" width="20.28515625" style="317" customWidth="1"/>
    <col min="515" max="515" width="22.7109375" style="317" customWidth="1"/>
    <col min="516" max="516" width="27.5703125" style="317" customWidth="1"/>
    <col min="517" max="519" width="24.42578125" style="317" customWidth="1"/>
    <col min="520" max="520" width="17.140625" style="317" customWidth="1"/>
    <col min="521" max="767" width="8.85546875" style="317"/>
    <col min="768" max="768" width="7.28515625" style="317" customWidth="1"/>
    <col min="769" max="769" width="91.28515625" style="317" customWidth="1"/>
    <col min="770" max="770" width="20.28515625" style="317" customWidth="1"/>
    <col min="771" max="771" width="22.7109375" style="317" customWidth="1"/>
    <col min="772" max="772" width="27.5703125" style="317" customWidth="1"/>
    <col min="773" max="775" width="24.42578125" style="317" customWidth="1"/>
    <col min="776" max="776" width="17.1406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6" width="20.28515625" style="317" customWidth="1"/>
    <col min="1027" max="1027" width="22.7109375" style="317" customWidth="1"/>
    <col min="1028" max="1028" width="27.5703125" style="317" customWidth="1"/>
    <col min="1029" max="1031" width="24.42578125" style="317" customWidth="1"/>
    <col min="1032" max="1032" width="17.1406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2" width="20.28515625" style="317" customWidth="1"/>
    <col min="1283" max="1283" width="22.7109375" style="317" customWidth="1"/>
    <col min="1284" max="1284" width="27.5703125" style="317" customWidth="1"/>
    <col min="1285" max="1287" width="24.42578125" style="317" customWidth="1"/>
    <col min="1288" max="1288" width="17.1406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38" width="20.28515625" style="317" customWidth="1"/>
    <col min="1539" max="1539" width="22.7109375" style="317" customWidth="1"/>
    <col min="1540" max="1540" width="27.5703125" style="317" customWidth="1"/>
    <col min="1541" max="1543" width="24.42578125" style="317" customWidth="1"/>
    <col min="1544" max="1544" width="17.1406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4" width="20.28515625" style="317" customWidth="1"/>
    <col min="1795" max="1795" width="22.7109375" style="317" customWidth="1"/>
    <col min="1796" max="1796" width="27.5703125" style="317" customWidth="1"/>
    <col min="1797" max="1799" width="24.42578125" style="317" customWidth="1"/>
    <col min="1800" max="1800" width="17.1406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0" width="20.28515625" style="317" customWidth="1"/>
    <col min="2051" max="2051" width="22.7109375" style="317" customWidth="1"/>
    <col min="2052" max="2052" width="27.5703125" style="317" customWidth="1"/>
    <col min="2053" max="2055" width="24.42578125" style="317" customWidth="1"/>
    <col min="2056" max="2056" width="17.1406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6" width="20.28515625" style="317" customWidth="1"/>
    <col min="2307" max="2307" width="22.7109375" style="317" customWidth="1"/>
    <col min="2308" max="2308" width="27.5703125" style="317" customWidth="1"/>
    <col min="2309" max="2311" width="24.42578125" style="317" customWidth="1"/>
    <col min="2312" max="2312" width="17.1406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2" width="20.28515625" style="317" customWidth="1"/>
    <col min="2563" max="2563" width="22.7109375" style="317" customWidth="1"/>
    <col min="2564" max="2564" width="27.5703125" style="317" customWidth="1"/>
    <col min="2565" max="2567" width="24.42578125" style="317" customWidth="1"/>
    <col min="2568" max="2568" width="17.1406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18" width="20.28515625" style="317" customWidth="1"/>
    <col min="2819" max="2819" width="22.7109375" style="317" customWidth="1"/>
    <col min="2820" max="2820" width="27.5703125" style="317" customWidth="1"/>
    <col min="2821" max="2823" width="24.42578125" style="317" customWidth="1"/>
    <col min="2824" max="2824" width="17.1406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4" width="20.28515625" style="317" customWidth="1"/>
    <col min="3075" max="3075" width="22.7109375" style="317" customWidth="1"/>
    <col min="3076" max="3076" width="27.5703125" style="317" customWidth="1"/>
    <col min="3077" max="3079" width="24.42578125" style="317" customWidth="1"/>
    <col min="3080" max="3080" width="17.1406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0" width="20.28515625" style="317" customWidth="1"/>
    <col min="3331" max="3331" width="22.7109375" style="317" customWidth="1"/>
    <col min="3332" max="3332" width="27.5703125" style="317" customWidth="1"/>
    <col min="3333" max="3335" width="24.42578125" style="317" customWidth="1"/>
    <col min="3336" max="3336" width="17.1406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6" width="20.28515625" style="317" customWidth="1"/>
    <col min="3587" max="3587" width="22.7109375" style="317" customWidth="1"/>
    <col min="3588" max="3588" width="27.5703125" style="317" customWidth="1"/>
    <col min="3589" max="3591" width="24.42578125" style="317" customWidth="1"/>
    <col min="3592" max="3592" width="17.1406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2" width="20.28515625" style="317" customWidth="1"/>
    <col min="3843" max="3843" width="22.7109375" style="317" customWidth="1"/>
    <col min="3844" max="3844" width="27.5703125" style="317" customWidth="1"/>
    <col min="3845" max="3847" width="24.42578125" style="317" customWidth="1"/>
    <col min="3848" max="3848" width="17.1406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098" width="20.28515625" style="317" customWidth="1"/>
    <col min="4099" max="4099" width="22.7109375" style="317" customWidth="1"/>
    <col min="4100" max="4100" width="27.5703125" style="317" customWidth="1"/>
    <col min="4101" max="4103" width="24.42578125" style="317" customWidth="1"/>
    <col min="4104" max="4104" width="17.1406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4" width="20.28515625" style="317" customWidth="1"/>
    <col min="4355" max="4355" width="22.7109375" style="317" customWidth="1"/>
    <col min="4356" max="4356" width="27.5703125" style="317" customWidth="1"/>
    <col min="4357" max="4359" width="24.42578125" style="317" customWidth="1"/>
    <col min="4360" max="4360" width="17.1406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0" width="20.28515625" style="317" customWidth="1"/>
    <col min="4611" max="4611" width="22.7109375" style="317" customWidth="1"/>
    <col min="4612" max="4612" width="27.5703125" style="317" customWidth="1"/>
    <col min="4613" max="4615" width="24.42578125" style="317" customWidth="1"/>
    <col min="4616" max="4616" width="17.1406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6" width="20.28515625" style="317" customWidth="1"/>
    <col min="4867" max="4867" width="22.7109375" style="317" customWidth="1"/>
    <col min="4868" max="4868" width="27.5703125" style="317" customWidth="1"/>
    <col min="4869" max="4871" width="24.42578125" style="317" customWidth="1"/>
    <col min="4872" max="4872" width="17.1406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2" width="20.28515625" style="317" customWidth="1"/>
    <col min="5123" max="5123" width="22.7109375" style="317" customWidth="1"/>
    <col min="5124" max="5124" width="27.5703125" style="317" customWidth="1"/>
    <col min="5125" max="5127" width="24.42578125" style="317" customWidth="1"/>
    <col min="5128" max="5128" width="17.1406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78" width="20.28515625" style="317" customWidth="1"/>
    <col min="5379" max="5379" width="22.7109375" style="317" customWidth="1"/>
    <col min="5380" max="5380" width="27.5703125" style="317" customWidth="1"/>
    <col min="5381" max="5383" width="24.42578125" style="317" customWidth="1"/>
    <col min="5384" max="5384" width="17.1406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4" width="20.28515625" style="317" customWidth="1"/>
    <col min="5635" max="5635" width="22.7109375" style="317" customWidth="1"/>
    <col min="5636" max="5636" width="27.5703125" style="317" customWidth="1"/>
    <col min="5637" max="5639" width="24.42578125" style="317" customWidth="1"/>
    <col min="5640" max="5640" width="17.1406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0" width="20.28515625" style="317" customWidth="1"/>
    <col min="5891" max="5891" width="22.7109375" style="317" customWidth="1"/>
    <col min="5892" max="5892" width="27.5703125" style="317" customWidth="1"/>
    <col min="5893" max="5895" width="24.42578125" style="317" customWidth="1"/>
    <col min="5896" max="5896" width="17.1406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6" width="20.28515625" style="317" customWidth="1"/>
    <col min="6147" max="6147" width="22.7109375" style="317" customWidth="1"/>
    <col min="6148" max="6148" width="27.5703125" style="317" customWidth="1"/>
    <col min="6149" max="6151" width="24.42578125" style="317" customWidth="1"/>
    <col min="6152" max="6152" width="17.1406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2" width="20.28515625" style="317" customWidth="1"/>
    <col min="6403" max="6403" width="22.7109375" style="317" customWidth="1"/>
    <col min="6404" max="6404" width="27.5703125" style="317" customWidth="1"/>
    <col min="6405" max="6407" width="24.42578125" style="317" customWidth="1"/>
    <col min="6408" max="6408" width="17.1406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58" width="20.28515625" style="317" customWidth="1"/>
    <col min="6659" max="6659" width="22.7109375" style="317" customWidth="1"/>
    <col min="6660" max="6660" width="27.5703125" style="317" customWidth="1"/>
    <col min="6661" max="6663" width="24.42578125" style="317" customWidth="1"/>
    <col min="6664" max="6664" width="17.1406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4" width="20.28515625" style="317" customWidth="1"/>
    <col min="6915" max="6915" width="22.7109375" style="317" customWidth="1"/>
    <col min="6916" max="6916" width="27.5703125" style="317" customWidth="1"/>
    <col min="6917" max="6919" width="24.42578125" style="317" customWidth="1"/>
    <col min="6920" max="6920" width="17.1406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0" width="20.28515625" style="317" customWidth="1"/>
    <col min="7171" max="7171" width="22.7109375" style="317" customWidth="1"/>
    <col min="7172" max="7172" width="27.5703125" style="317" customWidth="1"/>
    <col min="7173" max="7175" width="24.42578125" style="317" customWidth="1"/>
    <col min="7176" max="7176" width="17.1406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6" width="20.28515625" style="317" customWidth="1"/>
    <col min="7427" max="7427" width="22.7109375" style="317" customWidth="1"/>
    <col min="7428" max="7428" width="27.5703125" style="317" customWidth="1"/>
    <col min="7429" max="7431" width="24.42578125" style="317" customWidth="1"/>
    <col min="7432" max="7432" width="17.1406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2" width="20.28515625" style="317" customWidth="1"/>
    <col min="7683" max="7683" width="22.7109375" style="317" customWidth="1"/>
    <col min="7684" max="7684" width="27.5703125" style="317" customWidth="1"/>
    <col min="7685" max="7687" width="24.42578125" style="317" customWidth="1"/>
    <col min="7688" max="7688" width="17.1406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38" width="20.28515625" style="317" customWidth="1"/>
    <col min="7939" max="7939" width="22.7109375" style="317" customWidth="1"/>
    <col min="7940" max="7940" width="27.5703125" style="317" customWidth="1"/>
    <col min="7941" max="7943" width="24.42578125" style="317" customWidth="1"/>
    <col min="7944" max="7944" width="17.1406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4" width="20.28515625" style="317" customWidth="1"/>
    <col min="8195" max="8195" width="22.7109375" style="317" customWidth="1"/>
    <col min="8196" max="8196" width="27.5703125" style="317" customWidth="1"/>
    <col min="8197" max="8199" width="24.42578125" style="317" customWidth="1"/>
    <col min="8200" max="8200" width="17.1406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0" width="20.28515625" style="317" customWidth="1"/>
    <col min="8451" max="8451" width="22.7109375" style="317" customWidth="1"/>
    <col min="8452" max="8452" width="27.5703125" style="317" customWidth="1"/>
    <col min="8453" max="8455" width="24.42578125" style="317" customWidth="1"/>
    <col min="8456" max="8456" width="17.1406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6" width="20.28515625" style="317" customWidth="1"/>
    <col min="8707" max="8707" width="22.7109375" style="317" customWidth="1"/>
    <col min="8708" max="8708" width="27.5703125" style="317" customWidth="1"/>
    <col min="8709" max="8711" width="24.42578125" style="317" customWidth="1"/>
    <col min="8712" max="8712" width="17.1406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2" width="20.28515625" style="317" customWidth="1"/>
    <col min="8963" max="8963" width="22.7109375" style="317" customWidth="1"/>
    <col min="8964" max="8964" width="27.5703125" style="317" customWidth="1"/>
    <col min="8965" max="8967" width="24.42578125" style="317" customWidth="1"/>
    <col min="8968" max="8968" width="17.1406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18" width="20.28515625" style="317" customWidth="1"/>
    <col min="9219" max="9219" width="22.7109375" style="317" customWidth="1"/>
    <col min="9220" max="9220" width="27.5703125" style="317" customWidth="1"/>
    <col min="9221" max="9223" width="24.42578125" style="317" customWidth="1"/>
    <col min="9224" max="9224" width="17.1406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4" width="20.28515625" style="317" customWidth="1"/>
    <col min="9475" max="9475" width="22.7109375" style="317" customWidth="1"/>
    <col min="9476" max="9476" width="27.5703125" style="317" customWidth="1"/>
    <col min="9477" max="9479" width="24.42578125" style="317" customWidth="1"/>
    <col min="9480" max="9480" width="17.1406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0" width="20.28515625" style="317" customWidth="1"/>
    <col min="9731" max="9731" width="22.7109375" style="317" customWidth="1"/>
    <col min="9732" max="9732" width="27.5703125" style="317" customWidth="1"/>
    <col min="9733" max="9735" width="24.42578125" style="317" customWidth="1"/>
    <col min="9736" max="9736" width="17.1406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6" width="20.28515625" style="317" customWidth="1"/>
    <col min="9987" max="9987" width="22.7109375" style="317" customWidth="1"/>
    <col min="9988" max="9988" width="27.5703125" style="317" customWidth="1"/>
    <col min="9989" max="9991" width="24.42578125" style="317" customWidth="1"/>
    <col min="9992" max="9992" width="17.1406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2" width="20.28515625" style="317" customWidth="1"/>
    <col min="10243" max="10243" width="22.7109375" style="317" customWidth="1"/>
    <col min="10244" max="10244" width="27.5703125" style="317" customWidth="1"/>
    <col min="10245" max="10247" width="24.42578125" style="317" customWidth="1"/>
    <col min="10248" max="10248" width="17.1406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498" width="20.28515625" style="317" customWidth="1"/>
    <col min="10499" max="10499" width="22.7109375" style="317" customWidth="1"/>
    <col min="10500" max="10500" width="27.5703125" style="317" customWidth="1"/>
    <col min="10501" max="10503" width="24.42578125" style="317" customWidth="1"/>
    <col min="10504" max="10504" width="17.1406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4" width="20.28515625" style="317" customWidth="1"/>
    <col min="10755" max="10755" width="22.7109375" style="317" customWidth="1"/>
    <col min="10756" max="10756" width="27.5703125" style="317" customWidth="1"/>
    <col min="10757" max="10759" width="24.42578125" style="317" customWidth="1"/>
    <col min="10760" max="10760" width="17.1406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0" width="20.28515625" style="317" customWidth="1"/>
    <col min="11011" max="11011" width="22.7109375" style="317" customWidth="1"/>
    <col min="11012" max="11012" width="27.5703125" style="317" customWidth="1"/>
    <col min="11013" max="11015" width="24.42578125" style="317" customWidth="1"/>
    <col min="11016" max="11016" width="17.1406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6" width="20.28515625" style="317" customWidth="1"/>
    <col min="11267" max="11267" width="22.7109375" style="317" customWidth="1"/>
    <col min="11268" max="11268" width="27.5703125" style="317" customWidth="1"/>
    <col min="11269" max="11271" width="24.42578125" style="317" customWidth="1"/>
    <col min="11272" max="11272" width="17.1406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2" width="20.28515625" style="317" customWidth="1"/>
    <col min="11523" max="11523" width="22.7109375" style="317" customWidth="1"/>
    <col min="11524" max="11524" width="27.5703125" style="317" customWidth="1"/>
    <col min="11525" max="11527" width="24.42578125" style="317" customWidth="1"/>
    <col min="11528" max="11528" width="17.1406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78" width="20.28515625" style="317" customWidth="1"/>
    <col min="11779" max="11779" width="22.7109375" style="317" customWidth="1"/>
    <col min="11780" max="11780" width="27.5703125" style="317" customWidth="1"/>
    <col min="11781" max="11783" width="24.42578125" style="317" customWidth="1"/>
    <col min="11784" max="11784" width="17.1406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4" width="20.28515625" style="317" customWidth="1"/>
    <col min="12035" max="12035" width="22.7109375" style="317" customWidth="1"/>
    <col min="12036" max="12036" width="27.5703125" style="317" customWidth="1"/>
    <col min="12037" max="12039" width="24.42578125" style="317" customWidth="1"/>
    <col min="12040" max="12040" width="17.1406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0" width="20.28515625" style="317" customWidth="1"/>
    <col min="12291" max="12291" width="22.7109375" style="317" customWidth="1"/>
    <col min="12292" max="12292" width="27.5703125" style="317" customWidth="1"/>
    <col min="12293" max="12295" width="24.42578125" style="317" customWidth="1"/>
    <col min="12296" max="12296" width="17.1406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6" width="20.28515625" style="317" customWidth="1"/>
    <col min="12547" max="12547" width="22.7109375" style="317" customWidth="1"/>
    <col min="12548" max="12548" width="27.5703125" style="317" customWidth="1"/>
    <col min="12549" max="12551" width="24.42578125" style="317" customWidth="1"/>
    <col min="12552" max="12552" width="17.1406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2" width="20.28515625" style="317" customWidth="1"/>
    <col min="12803" max="12803" width="22.7109375" style="317" customWidth="1"/>
    <col min="12804" max="12804" width="27.5703125" style="317" customWidth="1"/>
    <col min="12805" max="12807" width="24.42578125" style="317" customWidth="1"/>
    <col min="12808" max="12808" width="17.1406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58" width="20.28515625" style="317" customWidth="1"/>
    <col min="13059" max="13059" width="22.7109375" style="317" customWidth="1"/>
    <col min="13060" max="13060" width="27.5703125" style="317" customWidth="1"/>
    <col min="13061" max="13063" width="24.42578125" style="317" customWidth="1"/>
    <col min="13064" max="13064" width="17.1406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4" width="20.28515625" style="317" customWidth="1"/>
    <col min="13315" max="13315" width="22.7109375" style="317" customWidth="1"/>
    <col min="13316" max="13316" width="27.5703125" style="317" customWidth="1"/>
    <col min="13317" max="13319" width="24.42578125" style="317" customWidth="1"/>
    <col min="13320" max="13320" width="17.1406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0" width="20.28515625" style="317" customWidth="1"/>
    <col min="13571" max="13571" width="22.7109375" style="317" customWidth="1"/>
    <col min="13572" max="13572" width="27.5703125" style="317" customWidth="1"/>
    <col min="13573" max="13575" width="24.42578125" style="317" customWidth="1"/>
    <col min="13576" max="13576" width="17.1406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6" width="20.28515625" style="317" customWidth="1"/>
    <col min="13827" max="13827" width="22.7109375" style="317" customWidth="1"/>
    <col min="13828" max="13828" width="27.5703125" style="317" customWidth="1"/>
    <col min="13829" max="13831" width="24.42578125" style="317" customWidth="1"/>
    <col min="13832" max="13832" width="17.1406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2" width="20.28515625" style="317" customWidth="1"/>
    <col min="14083" max="14083" width="22.7109375" style="317" customWidth="1"/>
    <col min="14084" max="14084" width="27.5703125" style="317" customWidth="1"/>
    <col min="14085" max="14087" width="24.42578125" style="317" customWidth="1"/>
    <col min="14088" max="14088" width="17.1406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38" width="20.28515625" style="317" customWidth="1"/>
    <col min="14339" max="14339" width="22.7109375" style="317" customWidth="1"/>
    <col min="14340" max="14340" width="27.5703125" style="317" customWidth="1"/>
    <col min="14341" max="14343" width="24.42578125" style="317" customWidth="1"/>
    <col min="14344" max="14344" width="17.1406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4" width="20.28515625" style="317" customWidth="1"/>
    <col min="14595" max="14595" width="22.7109375" style="317" customWidth="1"/>
    <col min="14596" max="14596" width="27.5703125" style="317" customWidth="1"/>
    <col min="14597" max="14599" width="24.42578125" style="317" customWidth="1"/>
    <col min="14600" max="14600" width="17.1406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0" width="20.28515625" style="317" customWidth="1"/>
    <col min="14851" max="14851" width="22.7109375" style="317" customWidth="1"/>
    <col min="14852" max="14852" width="27.5703125" style="317" customWidth="1"/>
    <col min="14853" max="14855" width="24.42578125" style="317" customWidth="1"/>
    <col min="14856" max="14856" width="17.1406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6" width="20.28515625" style="317" customWidth="1"/>
    <col min="15107" max="15107" width="22.7109375" style="317" customWidth="1"/>
    <col min="15108" max="15108" width="27.5703125" style="317" customWidth="1"/>
    <col min="15109" max="15111" width="24.42578125" style="317" customWidth="1"/>
    <col min="15112" max="15112" width="17.1406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2" width="20.28515625" style="317" customWidth="1"/>
    <col min="15363" max="15363" width="22.7109375" style="317" customWidth="1"/>
    <col min="15364" max="15364" width="27.5703125" style="317" customWidth="1"/>
    <col min="15365" max="15367" width="24.42578125" style="317" customWidth="1"/>
    <col min="15368" max="15368" width="17.1406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18" width="20.28515625" style="317" customWidth="1"/>
    <col min="15619" max="15619" width="22.7109375" style="317" customWidth="1"/>
    <col min="15620" max="15620" width="27.5703125" style="317" customWidth="1"/>
    <col min="15621" max="15623" width="24.42578125" style="317" customWidth="1"/>
    <col min="15624" max="15624" width="17.1406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4" width="20.28515625" style="317" customWidth="1"/>
    <col min="15875" max="15875" width="22.7109375" style="317" customWidth="1"/>
    <col min="15876" max="15876" width="27.5703125" style="317" customWidth="1"/>
    <col min="15877" max="15879" width="24.42578125" style="317" customWidth="1"/>
    <col min="15880" max="15880" width="17.1406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0" width="20.28515625" style="317" customWidth="1"/>
    <col min="16131" max="16131" width="22.7109375" style="317" customWidth="1"/>
    <col min="16132" max="16132" width="27.5703125" style="317" customWidth="1"/>
    <col min="16133" max="16135" width="24.42578125" style="317" customWidth="1"/>
    <col min="16136" max="16136" width="17.140625" style="317" customWidth="1"/>
    <col min="16137" max="16384" width="8.85546875" style="317"/>
  </cols>
  <sheetData>
    <row r="1" spans="1:11">
      <c r="A1" s="316"/>
      <c r="B1" s="316"/>
      <c r="C1" s="316"/>
      <c r="D1" s="72" t="s">
        <v>444</v>
      </c>
    </row>
    <row r="2" spans="1:11" ht="12.75" customHeight="1">
      <c r="A2" s="316"/>
      <c r="B2" s="316"/>
      <c r="C2" s="316"/>
      <c r="D2" s="316"/>
    </row>
    <row r="3" spans="1:11" ht="29.25" customHeight="1">
      <c r="A3" s="1479" t="s">
        <v>987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470"/>
      <c r="J4" s="338"/>
      <c r="K4" s="471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472"/>
      <c r="J5" s="340"/>
      <c r="K5" s="340"/>
    </row>
    <row r="6" spans="1:11" s="1" customFormat="1" ht="37.5" customHeight="1">
      <c r="A6" s="1438" t="s">
        <v>484</v>
      </c>
      <c r="B6" s="1438"/>
      <c r="C6" s="1438"/>
      <c r="D6" s="16"/>
      <c r="E6" s="16"/>
      <c r="F6" s="16"/>
      <c r="G6" s="16"/>
      <c r="H6" s="16"/>
      <c r="I6" s="465"/>
      <c r="J6" s="341"/>
      <c r="K6" s="341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465"/>
      <c r="J7" s="341"/>
      <c r="K7" s="341"/>
    </row>
    <row r="8" spans="1:11" ht="18.75" customHeight="1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383</v>
      </c>
      <c r="D9" s="1439" t="s">
        <v>349</v>
      </c>
      <c r="H9" s="537"/>
      <c r="I9" s="465"/>
      <c r="J9" s="342"/>
      <c r="K9" s="342"/>
    </row>
    <row r="10" spans="1:11" s="319" customFormat="1" ht="15.75" customHeight="1">
      <c r="A10" s="1440"/>
      <c r="B10" s="1440"/>
      <c r="C10" s="1440"/>
      <c r="D10" s="1440"/>
      <c r="J10" s="342"/>
      <c r="K10" s="342"/>
    </row>
    <row r="11" spans="1:11" s="319" customFormat="1" ht="15.75" customHeight="1">
      <c r="A11" s="1473"/>
      <c r="B11" s="1473"/>
      <c r="C11" s="1473"/>
      <c r="D11" s="1473"/>
      <c r="H11" s="505"/>
      <c r="I11" s="465"/>
      <c r="J11" s="342"/>
      <c r="K11" s="342"/>
    </row>
    <row r="12" spans="1:11" s="319" customFormat="1" ht="84.75" customHeight="1">
      <c r="A12" s="561">
        <v>1</v>
      </c>
      <c r="B12" s="561">
        <v>2</v>
      </c>
      <c r="C12" s="561">
        <v>3</v>
      </c>
      <c r="D12" s="561">
        <v>4</v>
      </c>
      <c r="E12" s="291" t="s">
        <v>357</v>
      </c>
      <c r="F12" s="291" t="s">
        <v>302</v>
      </c>
      <c r="G12" s="291" t="s">
        <v>303</v>
      </c>
      <c r="H12" s="190" t="s">
        <v>550</v>
      </c>
      <c r="I12" s="465" t="s">
        <v>1029</v>
      </c>
      <c r="J12" s="543" t="s">
        <v>1010</v>
      </c>
      <c r="K12" s="543"/>
    </row>
    <row r="13" spans="1:11" s="319" customFormat="1">
      <c r="A13" s="1470" t="s">
        <v>992</v>
      </c>
      <c r="B13" s="1470"/>
      <c r="C13" s="1470"/>
      <c r="D13" s="1470"/>
      <c r="E13" s="436" t="s">
        <v>1026</v>
      </c>
      <c r="F13" s="544"/>
      <c r="G13" s="544"/>
      <c r="H13" s="544"/>
      <c r="I13" s="465"/>
      <c r="J13" s="325" t="s">
        <v>1005</v>
      </c>
      <c r="K13" s="325" t="s">
        <v>1006</v>
      </c>
    </row>
    <row r="14" spans="1:11" ht="37.5">
      <c r="A14" s="346">
        <v>1</v>
      </c>
      <c r="B14" s="89" t="s">
        <v>782</v>
      </c>
      <c r="C14" s="562"/>
      <c r="D14" s="563">
        <f>30000-14625</f>
        <v>15375</v>
      </c>
      <c r="E14" s="558">
        <f>15375</f>
        <v>15375</v>
      </c>
      <c r="F14" s="558">
        <f>15375</f>
        <v>15375</v>
      </c>
      <c r="G14" s="558">
        <f>D14-F14</f>
        <v>0</v>
      </c>
      <c r="H14" s="198">
        <f t="shared" ref="H14:H27" si="0">D14-E14</f>
        <v>0</v>
      </c>
      <c r="J14" s="1276">
        <f>15375</f>
        <v>15375</v>
      </c>
    </row>
    <row r="15" spans="1:11">
      <c r="A15" s="346">
        <v>2</v>
      </c>
      <c r="B15" s="327" t="s">
        <v>783</v>
      </c>
      <c r="C15" s="562"/>
      <c r="D15" s="563">
        <f>10000-5585</f>
        <v>4415</v>
      </c>
      <c r="E15" s="558">
        <f>4415</f>
        <v>4415</v>
      </c>
      <c r="F15" s="558">
        <f>4415</f>
        <v>4415</v>
      </c>
      <c r="G15" s="558">
        <f t="shared" ref="G15:G24" si="1">D15-F15</f>
        <v>0</v>
      </c>
      <c r="H15" s="198">
        <f t="shared" si="0"/>
        <v>0</v>
      </c>
      <c r="J15" s="1276">
        <f>4415</f>
        <v>4415</v>
      </c>
    </row>
    <row r="16" spans="1:11">
      <c r="A16" s="346">
        <v>3</v>
      </c>
      <c r="B16" s="327" t="s">
        <v>619</v>
      </c>
      <c r="C16" s="562"/>
      <c r="D16" s="563">
        <v>25000</v>
      </c>
      <c r="E16" s="558"/>
      <c r="F16" s="558"/>
      <c r="G16" s="558">
        <f t="shared" si="1"/>
        <v>25000</v>
      </c>
      <c r="H16" s="198">
        <f t="shared" si="0"/>
        <v>25000</v>
      </c>
    </row>
    <row r="17" spans="1:11" hidden="1">
      <c r="A17" s="346">
        <v>4</v>
      </c>
      <c r="B17" s="307" t="s">
        <v>779</v>
      </c>
      <c r="C17" s="562"/>
      <c r="D17" s="563"/>
      <c r="E17" s="558"/>
      <c r="F17" s="558"/>
      <c r="G17" s="558">
        <f t="shared" si="1"/>
        <v>0</v>
      </c>
      <c r="H17" s="198">
        <f t="shared" si="0"/>
        <v>0</v>
      </c>
    </row>
    <row r="18" spans="1:11" ht="37.5" hidden="1">
      <c r="A18" s="346">
        <v>5</v>
      </c>
      <c r="B18" s="327" t="s">
        <v>605</v>
      </c>
      <c r="C18" s="562"/>
      <c r="D18" s="563"/>
      <c r="E18" s="558"/>
      <c r="F18" s="558"/>
      <c r="G18" s="558">
        <f t="shared" si="1"/>
        <v>0</v>
      </c>
      <c r="H18" s="198">
        <f t="shared" si="0"/>
        <v>0</v>
      </c>
    </row>
    <row r="19" spans="1:11" hidden="1">
      <c r="A19" s="346">
        <v>6</v>
      </c>
      <c r="B19" s="347" t="s">
        <v>773</v>
      </c>
      <c r="C19" s="562"/>
      <c r="D19" s="563"/>
      <c r="E19" s="558"/>
      <c r="F19" s="558"/>
      <c r="G19" s="558">
        <f t="shared" si="1"/>
        <v>0</v>
      </c>
      <c r="H19" s="198">
        <f t="shared" si="0"/>
        <v>0</v>
      </c>
    </row>
    <row r="20" spans="1:11" ht="37.5" hidden="1">
      <c r="A20" s="346">
        <v>7</v>
      </c>
      <c r="B20" s="347" t="s">
        <v>606</v>
      </c>
      <c r="C20" s="562"/>
      <c r="D20" s="563"/>
      <c r="E20" s="558"/>
      <c r="F20" s="558"/>
      <c r="G20" s="558">
        <f t="shared" si="1"/>
        <v>0</v>
      </c>
      <c r="H20" s="198">
        <f t="shared" si="0"/>
        <v>0</v>
      </c>
    </row>
    <row r="21" spans="1:11" ht="37.5" hidden="1">
      <c r="A21" s="346">
        <v>8</v>
      </c>
      <c r="B21" s="347" t="s">
        <v>618</v>
      </c>
      <c r="C21" s="562"/>
      <c r="D21" s="563"/>
      <c r="E21" s="558"/>
      <c r="F21" s="558"/>
      <c r="G21" s="558">
        <f t="shared" si="1"/>
        <v>0</v>
      </c>
      <c r="H21" s="198">
        <f t="shared" si="0"/>
        <v>0</v>
      </c>
    </row>
    <row r="22" spans="1:11" hidden="1">
      <c r="A22" s="346">
        <v>9</v>
      </c>
      <c r="B22" s="89" t="s">
        <v>781</v>
      </c>
      <c r="C22" s="562"/>
      <c r="D22" s="563"/>
      <c r="E22" s="558"/>
      <c r="F22" s="558"/>
      <c r="G22" s="558">
        <f t="shared" si="1"/>
        <v>0</v>
      </c>
      <c r="H22" s="198">
        <f t="shared" si="0"/>
        <v>0</v>
      </c>
    </row>
    <row r="23" spans="1:11" hidden="1">
      <c r="A23" s="346">
        <v>10</v>
      </c>
      <c r="B23" s="89" t="s">
        <v>777</v>
      </c>
      <c r="C23" s="562"/>
      <c r="D23" s="563"/>
      <c r="E23" s="558"/>
      <c r="F23" s="558"/>
      <c r="G23" s="558">
        <f t="shared" si="1"/>
        <v>0</v>
      </c>
      <c r="H23" s="198">
        <f t="shared" si="0"/>
        <v>0</v>
      </c>
    </row>
    <row r="24" spans="1:11">
      <c r="A24" s="346">
        <v>11</v>
      </c>
      <c r="B24" s="347" t="s">
        <v>620</v>
      </c>
      <c r="C24" s="562"/>
      <c r="D24" s="563">
        <v>600</v>
      </c>
      <c r="E24" s="558"/>
      <c r="F24" s="558"/>
      <c r="G24" s="558">
        <f t="shared" si="1"/>
        <v>600</v>
      </c>
      <c r="H24" s="198">
        <f t="shared" si="0"/>
        <v>600</v>
      </c>
    </row>
    <row r="25" spans="1:11" hidden="1">
      <c r="A25" s="346">
        <v>12</v>
      </c>
      <c r="B25" s="327" t="s">
        <v>780</v>
      </c>
      <c r="C25" s="564"/>
      <c r="D25" s="563"/>
      <c r="E25" s="558"/>
      <c r="F25" s="558"/>
      <c r="G25" s="558">
        <f t="shared" ref="G25:G26" si="2">D25-F25</f>
        <v>0</v>
      </c>
      <c r="H25" s="198">
        <f t="shared" ref="H25:H26" si="3">D25-E25</f>
        <v>0</v>
      </c>
    </row>
    <row r="26" spans="1:11" hidden="1">
      <c r="A26" s="565"/>
      <c r="B26" s="566"/>
      <c r="C26" s="564"/>
      <c r="D26" s="563"/>
      <c r="E26" s="558"/>
      <c r="F26" s="558"/>
      <c r="G26" s="558">
        <f t="shared" si="2"/>
        <v>0</v>
      </c>
      <c r="H26" s="198">
        <f t="shared" si="3"/>
        <v>0</v>
      </c>
    </row>
    <row r="27" spans="1:11" hidden="1">
      <c r="A27" s="567"/>
      <c r="B27" s="568"/>
      <c r="C27" s="568"/>
      <c r="D27" s="563"/>
      <c r="E27" s="558"/>
      <c r="F27" s="558"/>
      <c r="G27" s="558"/>
      <c r="H27" s="198">
        <f t="shared" si="0"/>
        <v>0</v>
      </c>
    </row>
    <row r="28" spans="1:11" s="326" customFormat="1">
      <c r="A28" s="569"/>
      <c r="B28" s="301" t="s">
        <v>295</v>
      </c>
      <c r="C28" s="252" t="s">
        <v>305</v>
      </c>
      <c r="D28" s="570">
        <f>SUM(D14:D27)</f>
        <v>45390</v>
      </c>
      <c r="E28" s="291" t="s">
        <v>365</v>
      </c>
      <c r="F28" s="291">
        <f>SUM(F14:F27)</f>
        <v>19790</v>
      </c>
      <c r="G28" s="291">
        <f>SUM(G14:G27)</f>
        <v>25600</v>
      </c>
      <c r="H28" s="291">
        <f>SUM(H14:H27)</f>
        <v>25600</v>
      </c>
      <c r="I28" s="465">
        <f>SUM(I14:I27)</f>
        <v>0</v>
      </c>
      <c r="J28" s="323">
        <f t="shared" ref="J28:K28" si="4">SUM(J14:J27)</f>
        <v>19790</v>
      </c>
      <c r="K28" s="323">
        <f t="shared" si="4"/>
        <v>0</v>
      </c>
    </row>
    <row r="29" spans="1:11" hidden="1">
      <c r="A29" s="1508" t="s">
        <v>489</v>
      </c>
      <c r="B29" s="1508"/>
      <c r="C29" s="1508"/>
      <c r="D29" s="1508"/>
      <c r="E29" s="400" t="s">
        <v>995</v>
      </c>
      <c r="F29" s="544"/>
      <c r="G29" s="544"/>
      <c r="H29" s="544"/>
    </row>
    <row r="30" spans="1:11" ht="37.5" hidden="1">
      <c r="A30" s="346">
        <v>1</v>
      </c>
      <c r="B30" s="89" t="s">
        <v>782</v>
      </c>
      <c r="C30" s="562"/>
      <c r="D30" s="563"/>
      <c r="E30" s="558"/>
      <c r="F30" s="558"/>
      <c r="G30" s="558">
        <f>D30-F30</f>
        <v>0</v>
      </c>
      <c r="H30" s="198">
        <f t="shared" ref="H30:H43" si="5">D30-E30</f>
        <v>0</v>
      </c>
    </row>
    <row r="31" spans="1:11" hidden="1">
      <c r="A31" s="346">
        <v>2</v>
      </c>
      <c r="B31" s="327" t="s">
        <v>783</v>
      </c>
      <c r="C31" s="562"/>
      <c r="D31" s="563"/>
      <c r="E31" s="558"/>
      <c r="F31" s="558"/>
      <c r="G31" s="558">
        <f t="shared" ref="G31:G40" si="6">D31-F31</f>
        <v>0</v>
      </c>
      <c r="H31" s="198">
        <f t="shared" si="5"/>
        <v>0</v>
      </c>
    </row>
    <row r="32" spans="1:11" hidden="1">
      <c r="A32" s="346">
        <v>3</v>
      </c>
      <c r="B32" s="327" t="s">
        <v>619</v>
      </c>
      <c r="C32" s="562"/>
      <c r="D32" s="563"/>
      <c r="E32" s="558"/>
      <c r="F32" s="558"/>
      <c r="G32" s="558">
        <f t="shared" si="6"/>
        <v>0</v>
      </c>
      <c r="H32" s="198">
        <f t="shared" si="5"/>
        <v>0</v>
      </c>
    </row>
    <row r="33" spans="1:11" hidden="1">
      <c r="A33" s="346">
        <v>4</v>
      </c>
      <c r="B33" s="307" t="s">
        <v>779</v>
      </c>
      <c r="C33" s="562"/>
      <c r="D33" s="563"/>
      <c r="E33" s="558"/>
      <c r="F33" s="558"/>
      <c r="G33" s="558">
        <f t="shared" si="6"/>
        <v>0</v>
      </c>
      <c r="H33" s="198">
        <f t="shared" si="5"/>
        <v>0</v>
      </c>
    </row>
    <row r="34" spans="1:11" ht="37.5" hidden="1">
      <c r="A34" s="346">
        <v>5</v>
      </c>
      <c r="B34" s="327" t="s">
        <v>605</v>
      </c>
      <c r="C34" s="562"/>
      <c r="D34" s="563"/>
      <c r="E34" s="558"/>
      <c r="F34" s="558"/>
      <c r="G34" s="558">
        <f t="shared" si="6"/>
        <v>0</v>
      </c>
      <c r="H34" s="198">
        <f t="shared" si="5"/>
        <v>0</v>
      </c>
    </row>
    <row r="35" spans="1:11" hidden="1">
      <c r="A35" s="346">
        <v>6</v>
      </c>
      <c r="B35" s="347" t="s">
        <v>773</v>
      </c>
      <c r="C35" s="562"/>
      <c r="D35" s="563"/>
      <c r="E35" s="558"/>
      <c r="F35" s="558"/>
      <c r="G35" s="558">
        <f t="shared" si="6"/>
        <v>0</v>
      </c>
      <c r="H35" s="198">
        <f t="shared" si="5"/>
        <v>0</v>
      </c>
    </row>
    <row r="36" spans="1:11" ht="37.5" hidden="1">
      <c r="A36" s="346">
        <v>7</v>
      </c>
      <c r="B36" s="347" t="s">
        <v>606</v>
      </c>
      <c r="C36" s="562"/>
      <c r="D36" s="563"/>
      <c r="E36" s="558"/>
      <c r="F36" s="558"/>
      <c r="G36" s="558">
        <f t="shared" si="6"/>
        <v>0</v>
      </c>
      <c r="H36" s="198">
        <f t="shared" si="5"/>
        <v>0</v>
      </c>
    </row>
    <row r="37" spans="1:11" ht="37.5" hidden="1">
      <c r="A37" s="346">
        <v>8</v>
      </c>
      <c r="B37" s="347" t="s">
        <v>618</v>
      </c>
      <c r="C37" s="562"/>
      <c r="D37" s="563"/>
      <c r="E37" s="558"/>
      <c r="F37" s="558"/>
      <c r="G37" s="558">
        <f t="shared" si="6"/>
        <v>0</v>
      </c>
      <c r="H37" s="198">
        <f t="shared" si="5"/>
        <v>0</v>
      </c>
    </row>
    <row r="38" spans="1:11" hidden="1">
      <c r="A38" s="346">
        <v>9</v>
      </c>
      <c r="B38" s="89" t="s">
        <v>781</v>
      </c>
      <c r="C38" s="562"/>
      <c r="D38" s="563"/>
      <c r="E38" s="558"/>
      <c r="F38" s="558"/>
      <c r="G38" s="558">
        <f t="shared" si="6"/>
        <v>0</v>
      </c>
      <c r="H38" s="198">
        <f t="shared" si="5"/>
        <v>0</v>
      </c>
    </row>
    <row r="39" spans="1:11" hidden="1">
      <c r="A39" s="346">
        <v>10</v>
      </c>
      <c r="B39" s="89" t="s">
        <v>777</v>
      </c>
      <c r="C39" s="562"/>
      <c r="D39" s="563"/>
      <c r="E39" s="558"/>
      <c r="F39" s="558"/>
      <c r="G39" s="558">
        <f t="shared" si="6"/>
        <v>0</v>
      </c>
      <c r="H39" s="198">
        <f t="shared" si="5"/>
        <v>0</v>
      </c>
    </row>
    <row r="40" spans="1:11" hidden="1">
      <c r="A40" s="346">
        <v>11</v>
      </c>
      <c r="B40" s="347" t="s">
        <v>620</v>
      </c>
      <c r="C40" s="562"/>
      <c r="D40" s="563"/>
      <c r="E40" s="558"/>
      <c r="F40" s="558"/>
      <c r="G40" s="558">
        <f t="shared" si="6"/>
        <v>0</v>
      </c>
      <c r="H40" s="198">
        <f t="shared" si="5"/>
        <v>0</v>
      </c>
    </row>
    <row r="41" spans="1:11" hidden="1">
      <c r="A41" s="346">
        <v>12</v>
      </c>
      <c r="B41" s="327" t="s">
        <v>780</v>
      </c>
      <c r="C41" s="564"/>
      <c r="D41" s="563"/>
      <c r="E41" s="558"/>
      <c r="F41" s="558"/>
      <c r="G41" s="558">
        <f t="shared" ref="G41:G42" si="7">D41-F41</f>
        <v>0</v>
      </c>
      <c r="H41" s="198">
        <f t="shared" ref="H41:H42" si="8">D41-E41</f>
        <v>0</v>
      </c>
    </row>
    <row r="42" spans="1:11" hidden="1">
      <c r="A42" s="565"/>
      <c r="B42" s="566"/>
      <c r="C42" s="564"/>
      <c r="D42" s="563"/>
      <c r="E42" s="558"/>
      <c r="F42" s="558"/>
      <c r="G42" s="558">
        <f t="shared" si="7"/>
        <v>0</v>
      </c>
      <c r="H42" s="198">
        <f t="shared" si="8"/>
        <v>0</v>
      </c>
    </row>
    <row r="43" spans="1:11" hidden="1">
      <c r="A43" s="567"/>
      <c r="B43" s="568"/>
      <c r="C43" s="568"/>
      <c r="D43" s="563"/>
      <c r="E43" s="558"/>
      <c r="F43" s="558"/>
      <c r="G43" s="558"/>
      <c r="H43" s="198">
        <f t="shared" si="5"/>
        <v>0</v>
      </c>
    </row>
    <row r="44" spans="1:11" s="326" customFormat="1" hidden="1">
      <c r="A44" s="569"/>
      <c r="B44" s="301" t="s">
        <v>295</v>
      </c>
      <c r="C44" s="252" t="s">
        <v>305</v>
      </c>
      <c r="D44" s="570">
        <f>SUM(D30:D43)</f>
        <v>0</v>
      </c>
      <c r="E44" s="291" t="s">
        <v>365</v>
      </c>
      <c r="F44" s="291">
        <f>SUM(F30:F43)</f>
        <v>0</v>
      </c>
      <c r="G44" s="291">
        <f>SUM(G30:G43)</f>
        <v>0</v>
      </c>
      <c r="H44" s="291">
        <f>SUM(H30:H43)</f>
        <v>0</v>
      </c>
      <c r="I44" s="465">
        <f>SUM(I30:I43)</f>
        <v>0</v>
      </c>
      <c r="J44" s="323">
        <f t="shared" ref="J44:K44" si="9">SUM(J30:J43)</f>
        <v>0</v>
      </c>
      <c r="K44" s="323">
        <f t="shared" si="9"/>
        <v>0</v>
      </c>
    </row>
    <row r="45" spans="1:11" hidden="1">
      <c r="A45" s="333"/>
      <c r="B45" s="334"/>
      <c r="C45" s="334"/>
      <c r="D45" s="336"/>
      <c r="E45" s="571" t="s">
        <v>386</v>
      </c>
      <c r="F45" s="539">
        <f>F28+F44</f>
        <v>19790</v>
      </c>
      <c r="G45" s="539">
        <f t="shared" ref="G45:H45" si="10">G28+G44</f>
        <v>25600</v>
      </c>
      <c r="H45" s="539">
        <f t="shared" si="10"/>
        <v>25600</v>
      </c>
      <c r="I45" s="465">
        <f>I28+I44</f>
        <v>0</v>
      </c>
      <c r="J45" s="323">
        <f t="shared" ref="J45:K45" si="11">J28+J44</f>
        <v>19790</v>
      </c>
      <c r="K45" s="323">
        <f t="shared" si="11"/>
        <v>0</v>
      </c>
    </row>
    <row r="46" spans="1:11" ht="18.75" customHeight="1">
      <c r="A46" s="333"/>
      <c r="B46" s="334"/>
      <c r="C46" s="334"/>
      <c r="D46" s="336"/>
      <c r="E46" s="337"/>
      <c r="F46" s="337"/>
      <c r="G46" s="337"/>
    </row>
    <row r="47" spans="1:11">
      <c r="A47" s="1227" t="s">
        <v>1287</v>
      </c>
      <c r="B47" s="35"/>
      <c r="C47" s="115"/>
      <c r="D47" s="1226" t="s">
        <v>1288</v>
      </c>
      <c r="E47" s="178"/>
      <c r="F47" s="35"/>
    </row>
    <row r="48" spans="1:11">
      <c r="A48" s="178"/>
      <c r="B48" s="66"/>
      <c r="C48" s="67" t="s">
        <v>131</v>
      </c>
      <c r="D48" s="67" t="s">
        <v>132</v>
      </c>
      <c r="E48" s="178"/>
      <c r="F48" s="66"/>
    </row>
    <row r="49" spans="1:6" ht="18.75" customHeight="1">
      <c r="A49" s="66"/>
      <c r="B49" s="63"/>
      <c r="C49" s="63"/>
      <c r="D49" s="63"/>
      <c r="E49" s="178"/>
      <c r="F49" s="63"/>
    </row>
    <row r="50" spans="1:6">
      <c r="A50" s="34" t="s">
        <v>133</v>
      </c>
      <c r="B50" s="35"/>
      <c r="C50" s="115"/>
      <c r="D50" s="1028" t="s">
        <v>1227</v>
      </c>
      <c r="E50" s="178"/>
      <c r="F50" s="35"/>
    </row>
    <row r="51" spans="1:6">
      <c r="A51" s="178"/>
      <c r="B51" s="66"/>
      <c r="C51" s="67" t="s">
        <v>131</v>
      </c>
      <c r="D51" s="67" t="s">
        <v>132</v>
      </c>
      <c r="E51" s="178"/>
      <c r="F51" s="66"/>
    </row>
    <row r="52" spans="1:6" ht="18.75" customHeight="1">
      <c r="A52" s="316"/>
      <c r="B52" s="316"/>
      <c r="C52" s="316"/>
      <c r="D52" s="316"/>
    </row>
    <row r="53" spans="1:6">
      <c r="B53" s="227" t="s">
        <v>1084</v>
      </c>
      <c r="C53" s="316"/>
      <c r="D53" s="316"/>
    </row>
    <row r="54" spans="1:6">
      <c r="B54" s="227" t="s">
        <v>1080</v>
      </c>
    </row>
    <row r="205" spans="1:9" s="332" customFormat="1" ht="18.75" customHeight="1">
      <c r="A205" s="317"/>
      <c r="B205" s="317"/>
      <c r="C205" s="317"/>
      <c r="D205" s="317"/>
      <c r="E205" s="317"/>
      <c r="F205" s="317"/>
      <c r="G205" s="317"/>
      <c r="H205" s="491"/>
      <c r="I205" s="492"/>
    </row>
    <row r="206" spans="1:9" s="332" customFormat="1" ht="18.75" customHeight="1">
      <c r="A206" s="317"/>
      <c r="B206" s="317"/>
      <c r="C206" s="317"/>
      <c r="D206" s="317"/>
      <c r="E206" s="317"/>
      <c r="F206" s="317"/>
      <c r="G206" s="317"/>
      <c r="H206" s="491"/>
      <c r="I206" s="493"/>
    </row>
    <row r="207" spans="1:9" s="332" customFormat="1" ht="18.75" customHeight="1">
      <c r="A207" s="317"/>
      <c r="B207" s="317"/>
      <c r="C207" s="317"/>
      <c r="D207" s="317"/>
      <c r="E207" s="317"/>
      <c r="F207" s="317"/>
      <c r="G207" s="317"/>
      <c r="H207" s="491"/>
      <c r="I207" s="492"/>
    </row>
    <row r="208" spans="1:9" s="332" customFormat="1" ht="18.75" customHeight="1">
      <c r="A208" s="317"/>
      <c r="B208" s="317"/>
      <c r="C208" s="317"/>
      <c r="D208" s="317"/>
      <c r="E208" s="317"/>
      <c r="F208" s="317"/>
      <c r="G208" s="317"/>
      <c r="H208" s="491"/>
      <c r="I208" s="492"/>
    </row>
    <row r="209" spans="1:9" s="332" customFormat="1" ht="18.75" customHeight="1">
      <c r="A209" s="317"/>
      <c r="B209" s="317"/>
      <c r="C209" s="317"/>
      <c r="D209" s="317"/>
      <c r="E209" s="317"/>
      <c r="F209" s="317"/>
      <c r="G209" s="317"/>
      <c r="H209" s="491"/>
      <c r="I209" s="493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Лист119">
    <tabColor theme="9" tint="0.39997558519241921"/>
    <pageSetUpPr fitToPage="1"/>
  </sheetPr>
  <dimension ref="A1:F35"/>
  <sheetViews>
    <sheetView view="pageBreakPreview" topLeftCell="A4" zoomScale="90" zoomScaleSheetLayoutView="9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251" width="8.85546875" style="317"/>
    <col min="252" max="252" width="7.28515625" style="317" customWidth="1"/>
    <col min="253" max="253" width="91.28515625" style="317" customWidth="1"/>
    <col min="254" max="254" width="20.28515625" style="317" customWidth="1"/>
    <col min="255" max="255" width="22.7109375" style="317" customWidth="1"/>
    <col min="256" max="256" width="27.5703125" style="317" customWidth="1"/>
    <col min="257" max="259" width="24.42578125" style="317" customWidth="1"/>
    <col min="260" max="260" width="17.140625" style="317" customWidth="1"/>
    <col min="261" max="507" width="8.85546875" style="317"/>
    <col min="508" max="508" width="7.28515625" style="317" customWidth="1"/>
    <col min="509" max="509" width="91.28515625" style="317" customWidth="1"/>
    <col min="510" max="510" width="20.28515625" style="317" customWidth="1"/>
    <col min="511" max="511" width="22.7109375" style="317" customWidth="1"/>
    <col min="512" max="512" width="27.5703125" style="317" customWidth="1"/>
    <col min="513" max="515" width="24.42578125" style="317" customWidth="1"/>
    <col min="516" max="516" width="17.140625" style="317" customWidth="1"/>
    <col min="517" max="763" width="8.85546875" style="317"/>
    <col min="764" max="764" width="7.28515625" style="317" customWidth="1"/>
    <col min="765" max="765" width="91.28515625" style="317" customWidth="1"/>
    <col min="766" max="766" width="20.28515625" style="317" customWidth="1"/>
    <col min="767" max="767" width="22.7109375" style="317" customWidth="1"/>
    <col min="768" max="768" width="27.5703125" style="317" customWidth="1"/>
    <col min="769" max="771" width="24.42578125" style="317" customWidth="1"/>
    <col min="772" max="772" width="17.140625" style="317" customWidth="1"/>
    <col min="773" max="1019" width="8.85546875" style="317"/>
    <col min="1020" max="1020" width="7.28515625" style="317" customWidth="1"/>
    <col min="1021" max="1021" width="91.28515625" style="317" customWidth="1"/>
    <col min="1022" max="1022" width="20.28515625" style="317" customWidth="1"/>
    <col min="1023" max="1023" width="22.7109375" style="317" customWidth="1"/>
    <col min="1024" max="1024" width="27.5703125" style="317" customWidth="1"/>
    <col min="1025" max="1027" width="24.42578125" style="317" customWidth="1"/>
    <col min="1028" max="1028" width="17.140625" style="317" customWidth="1"/>
    <col min="1029" max="1275" width="8.85546875" style="317"/>
    <col min="1276" max="1276" width="7.28515625" style="317" customWidth="1"/>
    <col min="1277" max="1277" width="91.28515625" style="317" customWidth="1"/>
    <col min="1278" max="1278" width="20.28515625" style="317" customWidth="1"/>
    <col min="1279" max="1279" width="22.7109375" style="317" customWidth="1"/>
    <col min="1280" max="1280" width="27.5703125" style="317" customWidth="1"/>
    <col min="1281" max="1283" width="24.42578125" style="317" customWidth="1"/>
    <col min="1284" max="1284" width="17.140625" style="317" customWidth="1"/>
    <col min="1285" max="1531" width="8.85546875" style="317"/>
    <col min="1532" max="1532" width="7.28515625" style="317" customWidth="1"/>
    <col min="1533" max="1533" width="91.28515625" style="317" customWidth="1"/>
    <col min="1534" max="1534" width="20.28515625" style="317" customWidth="1"/>
    <col min="1535" max="1535" width="22.7109375" style="317" customWidth="1"/>
    <col min="1536" max="1536" width="27.5703125" style="317" customWidth="1"/>
    <col min="1537" max="1539" width="24.42578125" style="317" customWidth="1"/>
    <col min="1540" max="1540" width="17.140625" style="317" customWidth="1"/>
    <col min="1541" max="1787" width="8.85546875" style="317"/>
    <col min="1788" max="1788" width="7.28515625" style="317" customWidth="1"/>
    <col min="1789" max="1789" width="91.28515625" style="317" customWidth="1"/>
    <col min="1790" max="1790" width="20.28515625" style="317" customWidth="1"/>
    <col min="1791" max="1791" width="22.7109375" style="317" customWidth="1"/>
    <col min="1792" max="1792" width="27.5703125" style="317" customWidth="1"/>
    <col min="1793" max="1795" width="24.42578125" style="317" customWidth="1"/>
    <col min="1796" max="1796" width="17.140625" style="317" customWidth="1"/>
    <col min="1797" max="2043" width="8.85546875" style="317"/>
    <col min="2044" max="2044" width="7.28515625" style="317" customWidth="1"/>
    <col min="2045" max="2045" width="91.28515625" style="317" customWidth="1"/>
    <col min="2046" max="2046" width="20.28515625" style="317" customWidth="1"/>
    <col min="2047" max="2047" width="22.7109375" style="317" customWidth="1"/>
    <col min="2048" max="2048" width="27.5703125" style="317" customWidth="1"/>
    <col min="2049" max="2051" width="24.42578125" style="317" customWidth="1"/>
    <col min="2052" max="2052" width="17.140625" style="317" customWidth="1"/>
    <col min="2053" max="2299" width="8.85546875" style="317"/>
    <col min="2300" max="2300" width="7.28515625" style="317" customWidth="1"/>
    <col min="2301" max="2301" width="91.28515625" style="317" customWidth="1"/>
    <col min="2302" max="2302" width="20.28515625" style="317" customWidth="1"/>
    <col min="2303" max="2303" width="22.7109375" style="317" customWidth="1"/>
    <col min="2304" max="2304" width="27.5703125" style="317" customWidth="1"/>
    <col min="2305" max="2307" width="24.42578125" style="317" customWidth="1"/>
    <col min="2308" max="2308" width="17.140625" style="317" customWidth="1"/>
    <col min="2309" max="2555" width="8.85546875" style="317"/>
    <col min="2556" max="2556" width="7.28515625" style="317" customWidth="1"/>
    <col min="2557" max="2557" width="91.28515625" style="317" customWidth="1"/>
    <col min="2558" max="2558" width="20.28515625" style="317" customWidth="1"/>
    <col min="2559" max="2559" width="22.7109375" style="317" customWidth="1"/>
    <col min="2560" max="2560" width="27.5703125" style="317" customWidth="1"/>
    <col min="2561" max="2563" width="24.42578125" style="317" customWidth="1"/>
    <col min="2564" max="2564" width="17.140625" style="317" customWidth="1"/>
    <col min="2565" max="2811" width="8.85546875" style="317"/>
    <col min="2812" max="2812" width="7.28515625" style="317" customWidth="1"/>
    <col min="2813" max="2813" width="91.28515625" style="317" customWidth="1"/>
    <col min="2814" max="2814" width="20.28515625" style="317" customWidth="1"/>
    <col min="2815" max="2815" width="22.7109375" style="317" customWidth="1"/>
    <col min="2816" max="2816" width="27.5703125" style="317" customWidth="1"/>
    <col min="2817" max="2819" width="24.42578125" style="317" customWidth="1"/>
    <col min="2820" max="2820" width="17.140625" style="317" customWidth="1"/>
    <col min="2821" max="3067" width="8.85546875" style="317"/>
    <col min="3068" max="3068" width="7.28515625" style="317" customWidth="1"/>
    <col min="3069" max="3069" width="91.28515625" style="317" customWidth="1"/>
    <col min="3070" max="3070" width="20.28515625" style="317" customWidth="1"/>
    <col min="3071" max="3071" width="22.7109375" style="317" customWidth="1"/>
    <col min="3072" max="3072" width="27.5703125" style="317" customWidth="1"/>
    <col min="3073" max="3075" width="24.42578125" style="317" customWidth="1"/>
    <col min="3076" max="3076" width="17.140625" style="317" customWidth="1"/>
    <col min="3077" max="3323" width="8.85546875" style="317"/>
    <col min="3324" max="3324" width="7.28515625" style="317" customWidth="1"/>
    <col min="3325" max="3325" width="91.28515625" style="317" customWidth="1"/>
    <col min="3326" max="3326" width="20.28515625" style="317" customWidth="1"/>
    <col min="3327" max="3327" width="22.7109375" style="317" customWidth="1"/>
    <col min="3328" max="3328" width="27.5703125" style="317" customWidth="1"/>
    <col min="3329" max="3331" width="24.42578125" style="317" customWidth="1"/>
    <col min="3332" max="3332" width="17.140625" style="317" customWidth="1"/>
    <col min="3333" max="3579" width="8.85546875" style="317"/>
    <col min="3580" max="3580" width="7.28515625" style="317" customWidth="1"/>
    <col min="3581" max="3581" width="91.28515625" style="317" customWidth="1"/>
    <col min="3582" max="3582" width="20.28515625" style="317" customWidth="1"/>
    <col min="3583" max="3583" width="22.7109375" style="317" customWidth="1"/>
    <col min="3584" max="3584" width="27.5703125" style="317" customWidth="1"/>
    <col min="3585" max="3587" width="24.42578125" style="317" customWidth="1"/>
    <col min="3588" max="3588" width="17.140625" style="317" customWidth="1"/>
    <col min="3589" max="3835" width="8.85546875" style="317"/>
    <col min="3836" max="3836" width="7.28515625" style="317" customWidth="1"/>
    <col min="3837" max="3837" width="91.28515625" style="317" customWidth="1"/>
    <col min="3838" max="3838" width="20.28515625" style="317" customWidth="1"/>
    <col min="3839" max="3839" width="22.7109375" style="317" customWidth="1"/>
    <col min="3840" max="3840" width="27.5703125" style="317" customWidth="1"/>
    <col min="3841" max="3843" width="24.42578125" style="317" customWidth="1"/>
    <col min="3844" max="3844" width="17.140625" style="317" customWidth="1"/>
    <col min="3845" max="4091" width="8.85546875" style="317"/>
    <col min="4092" max="4092" width="7.28515625" style="317" customWidth="1"/>
    <col min="4093" max="4093" width="91.28515625" style="317" customWidth="1"/>
    <col min="4094" max="4094" width="20.28515625" style="317" customWidth="1"/>
    <col min="4095" max="4095" width="22.7109375" style="317" customWidth="1"/>
    <col min="4096" max="4096" width="27.5703125" style="317" customWidth="1"/>
    <col min="4097" max="4099" width="24.42578125" style="317" customWidth="1"/>
    <col min="4100" max="4100" width="17.140625" style="317" customWidth="1"/>
    <col min="4101" max="4347" width="8.85546875" style="317"/>
    <col min="4348" max="4348" width="7.28515625" style="317" customWidth="1"/>
    <col min="4349" max="4349" width="91.28515625" style="317" customWidth="1"/>
    <col min="4350" max="4350" width="20.28515625" style="317" customWidth="1"/>
    <col min="4351" max="4351" width="22.7109375" style="317" customWidth="1"/>
    <col min="4352" max="4352" width="27.5703125" style="317" customWidth="1"/>
    <col min="4353" max="4355" width="24.42578125" style="317" customWidth="1"/>
    <col min="4356" max="4356" width="17.140625" style="317" customWidth="1"/>
    <col min="4357" max="4603" width="8.85546875" style="317"/>
    <col min="4604" max="4604" width="7.28515625" style="317" customWidth="1"/>
    <col min="4605" max="4605" width="91.28515625" style="317" customWidth="1"/>
    <col min="4606" max="4606" width="20.28515625" style="317" customWidth="1"/>
    <col min="4607" max="4607" width="22.7109375" style="317" customWidth="1"/>
    <col min="4608" max="4608" width="27.5703125" style="317" customWidth="1"/>
    <col min="4609" max="4611" width="24.42578125" style="317" customWidth="1"/>
    <col min="4612" max="4612" width="17.140625" style="317" customWidth="1"/>
    <col min="4613" max="4859" width="8.85546875" style="317"/>
    <col min="4860" max="4860" width="7.28515625" style="317" customWidth="1"/>
    <col min="4861" max="4861" width="91.28515625" style="317" customWidth="1"/>
    <col min="4862" max="4862" width="20.28515625" style="317" customWidth="1"/>
    <col min="4863" max="4863" width="22.7109375" style="317" customWidth="1"/>
    <col min="4864" max="4864" width="27.5703125" style="317" customWidth="1"/>
    <col min="4865" max="4867" width="24.42578125" style="317" customWidth="1"/>
    <col min="4868" max="4868" width="17.140625" style="317" customWidth="1"/>
    <col min="4869" max="5115" width="8.85546875" style="317"/>
    <col min="5116" max="5116" width="7.28515625" style="317" customWidth="1"/>
    <col min="5117" max="5117" width="91.28515625" style="317" customWidth="1"/>
    <col min="5118" max="5118" width="20.28515625" style="317" customWidth="1"/>
    <col min="5119" max="5119" width="22.7109375" style="317" customWidth="1"/>
    <col min="5120" max="5120" width="27.5703125" style="317" customWidth="1"/>
    <col min="5121" max="5123" width="24.42578125" style="317" customWidth="1"/>
    <col min="5124" max="5124" width="17.140625" style="317" customWidth="1"/>
    <col min="5125" max="5371" width="8.85546875" style="317"/>
    <col min="5372" max="5372" width="7.28515625" style="317" customWidth="1"/>
    <col min="5373" max="5373" width="91.28515625" style="317" customWidth="1"/>
    <col min="5374" max="5374" width="20.28515625" style="317" customWidth="1"/>
    <col min="5375" max="5375" width="22.7109375" style="317" customWidth="1"/>
    <col min="5376" max="5376" width="27.5703125" style="317" customWidth="1"/>
    <col min="5377" max="5379" width="24.42578125" style="317" customWidth="1"/>
    <col min="5380" max="5380" width="17.140625" style="317" customWidth="1"/>
    <col min="5381" max="5627" width="8.85546875" style="317"/>
    <col min="5628" max="5628" width="7.28515625" style="317" customWidth="1"/>
    <col min="5629" max="5629" width="91.28515625" style="317" customWidth="1"/>
    <col min="5630" max="5630" width="20.28515625" style="317" customWidth="1"/>
    <col min="5631" max="5631" width="22.7109375" style="317" customWidth="1"/>
    <col min="5632" max="5632" width="27.5703125" style="317" customWidth="1"/>
    <col min="5633" max="5635" width="24.42578125" style="317" customWidth="1"/>
    <col min="5636" max="5636" width="17.140625" style="317" customWidth="1"/>
    <col min="5637" max="5883" width="8.85546875" style="317"/>
    <col min="5884" max="5884" width="7.28515625" style="317" customWidth="1"/>
    <col min="5885" max="5885" width="91.28515625" style="317" customWidth="1"/>
    <col min="5886" max="5886" width="20.28515625" style="317" customWidth="1"/>
    <col min="5887" max="5887" width="22.7109375" style="317" customWidth="1"/>
    <col min="5888" max="5888" width="27.5703125" style="317" customWidth="1"/>
    <col min="5889" max="5891" width="24.42578125" style="317" customWidth="1"/>
    <col min="5892" max="5892" width="17.140625" style="317" customWidth="1"/>
    <col min="5893" max="6139" width="8.85546875" style="317"/>
    <col min="6140" max="6140" width="7.28515625" style="317" customWidth="1"/>
    <col min="6141" max="6141" width="91.28515625" style="317" customWidth="1"/>
    <col min="6142" max="6142" width="20.28515625" style="317" customWidth="1"/>
    <col min="6143" max="6143" width="22.7109375" style="317" customWidth="1"/>
    <col min="6144" max="6144" width="27.5703125" style="317" customWidth="1"/>
    <col min="6145" max="6147" width="24.42578125" style="317" customWidth="1"/>
    <col min="6148" max="6148" width="17.140625" style="317" customWidth="1"/>
    <col min="6149" max="6395" width="8.85546875" style="317"/>
    <col min="6396" max="6396" width="7.28515625" style="317" customWidth="1"/>
    <col min="6397" max="6397" width="91.28515625" style="317" customWidth="1"/>
    <col min="6398" max="6398" width="20.28515625" style="317" customWidth="1"/>
    <col min="6399" max="6399" width="22.7109375" style="317" customWidth="1"/>
    <col min="6400" max="6400" width="27.5703125" style="317" customWidth="1"/>
    <col min="6401" max="6403" width="24.42578125" style="317" customWidth="1"/>
    <col min="6404" max="6404" width="17.140625" style="317" customWidth="1"/>
    <col min="6405" max="6651" width="8.85546875" style="317"/>
    <col min="6652" max="6652" width="7.28515625" style="317" customWidth="1"/>
    <col min="6653" max="6653" width="91.28515625" style="317" customWidth="1"/>
    <col min="6654" max="6654" width="20.28515625" style="317" customWidth="1"/>
    <col min="6655" max="6655" width="22.7109375" style="317" customWidth="1"/>
    <col min="6656" max="6656" width="27.5703125" style="317" customWidth="1"/>
    <col min="6657" max="6659" width="24.42578125" style="317" customWidth="1"/>
    <col min="6660" max="6660" width="17.140625" style="317" customWidth="1"/>
    <col min="6661" max="6907" width="8.85546875" style="317"/>
    <col min="6908" max="6908" width="7.28515625" style="317" customWidth="1"/>
    <col min="6909" max="6909" width="91.28515625" style="317" customWidth="1"/>
    <col min="6910" max="6910" width="20.28515625" style="317" customWidth="1"/>
    <col min="6911" max="6911" width="22.7109375" style="317" customWidth="1"/>
    <col min="6912" max="6912" width="27.5703125" style="317" customWidth="1"/>
    <col min="6913" max="6915" width="24.42578125" style="317" customWidth="1"/>
    <col min="6916" max="6916" width="17.140625" style="317" customWidth="1"/>
    <col min="6917" max="7163" width="8.85546875" style="317"/>
    <col min="7164" max="7164" width="7.28515625" style="317" customWidth="1"/>
    <col min="7165" max="7165" width="91.28515625" style="317" customWidth="1"/>
    <col min="7166" max="7166" width="20.28515625" style="317" customWidth="1"/>
    <col min="7167" max="7167" width="22.7109375" style="317" customWidth="1"/>
    <col min="7168" max="7168" width="27.5703125" style="317" customWidth="1"/>
    <col min="7169" max="7171" width="24.42578125" style="317" customWidth="1"/>
    <col min="7172" max="7172" width="17.140625" style="317" customWidth="1"/>
    <col min="7173" max="7419" width="8.85546875" style="317"/>
    <col min="7420" max="7420" width="7.28515625" style="317" customWidth="1"/>
    <col min="7421" max="7421" width="91.28515625" style="317" customWidth="1"/>
    <col min="7422" max="7422" width="20.28515625" style="317" customWidth="1"/>
    <col min="7423" max="7423" width="22.7109375" style="317" customWidth="1"/>
    <col min="7424" max="7424" width="27.5703125" style="317" customWidth="1"/>
    <col min="7425" max="7427" width="24.42578125" style="317" customWidth="1"/>
    <col min="7428" max="7428" width="17.140625" style="317" customWidth="1"/>
    <col min="7429" max="7675" width="8.85546875" style="317"/>
    <col min="7676" max="7676" width="7.28515625" style="317" customWidth="1"/>
    <col min="7677" max="7677" width="91.28515625" style="317" customWidth="1"/>
    <col min="7678" max="7678" width="20.28515625" style="317" customWidth="1"/>
    <col min="7679" max="7679" width="22.7109375" style="317" customWidth="1"/>
    <col min="7680" max="7680" width="27.5703125" style="317" customWidth="1"/>
    <col min="7681" max="7683" width="24.42578125" style="317" customWidth="1"/>
    <col min="7684" max="7684" width="17.140625" style="317" customWidth="1"/>
    <col min="7685" max="7931" width="8.85546875" style="317"/>
    <col min="7932" max="7932" width="7.28515625" style="317" customWidth="1"/>
    <col min="7933" max="7933" width="91.28515625" style="317" customWidth="1"/>
    <col min="7934" max="7934" width="20.28515625" style="317" customWidth="1"/>
    <col min="7935" max="7935" width="22.7109375" style="317" customWidth="1"/>
    <col min="7936" max="7936" width="27.5703125" style="317" customWidth="1"/>
    <col min="7937" max="7939" width="24.42578125" style="317" customWidth="1"/>
    <col min="7940" max="7940" width="17.140625" style="317" customWidth="1"/>
    <col min="7941" max="8187" width="8.85546875" style="317"/>
    <col min="8188" max="8188" width="7.28515625" style="317" customWidth="1"/>
    <col min="8189" max="8189" width="91.28515625" style="317" customWidth="1"/>
    <col min="8190" max="8190" width="20.28515625" style="317" customWidth="1"/>
    <col min="8191" max="8191" width="22.7109375" style="317" customWidth="1"/>
    <col min="8192" max="8192" width="27.5703125" style="317" customWidth="1"/>
    <col min="8193" max="8195" width="24.42578125" style="317" customWidth="1"/>
    <col min="8196" max="8196" width="17.140625" style="317" customWidth="1"/>
    <col min="8197" max="8443" width="8.85546875" style="317"/>
    <col min="8444" max="8444" width="7.28515625" style="317" customWidth="1"/>
    <col min="8445" max="8445" width="91.28515625" style="317" customWidth="1"/>
    <col min="8446" max="8446" width="20.28515625" style="317" customWidth="1"/>
    <col min="8447" max="8447" width="22.7109375" style="317" customWidth="1"/>
    <col min="8448" max="8448" width="27.5703125" style="317" customWidth="1"/>
    <col min="8449" max="8451" width="24.42578125" style="317" customWidth="1"/>
    <col min="8452" max="8452" width="17.140625" style="317" customWidth="1"/>
    <col min="8453" max="8699" width="8.85546875" style="317"/>
    <col min="8700" max="8700" width="7.28515625" style="317" customWidth="1"/>
    <col min="8701" max="8701" width="91.28515625" style="317" customWidth="1"/>
    <col min="8702" max="8702" width="20.28515625" style="317" customWidth="1"/>
    <col min="8703" max="8703" width="22.7109375" style="317" customWidth="1"/>
    <col min="8704" max="8704" width="27.5703125" style="317" customWidth="1"/>
    <col min="8705" max="8707" width="24.42578125" style="317" customWidth="1"/>
    <col min="8708" max="8708" width="17.140625" style="317" customWidth="1"/>
    <col min="8709" max="8955" width="8.85546875" style="317"/>
    <col min="8956" max="8956" width="7.28515625" style="317" customWidth="1"/>
    <col min="8957" max="8957" width="91.28515625" style="317" customWidth="1"/>
    <col min="8958" max="8958" width="20.28515625" style="317" customWidth="1"/>
    <col min="8959" max="8959" width="22.7109375" style="317" customWidth="1"/>
    <col min="8960" max="8960" width="27.5703125" style="317" customWidth="1"/>
    <col min="8961" max="8963" width="24.42578125" style="317" customWidth="1"/>
    <col min="8964" max="8964" width="17.140625" style="317" customWidth="1"/>
    <col min="8965" max="9211" width="8.85546875" style="317"/>
    <col min="9212" max="9212" width="7.28515625" style="317" customWidth="1"/>
    <col min="9213" max="9213" width="91.28515625" style="317" customWidth="1"/>
    <col min="9214" max="9214" width="20.28515625" style="317" customWidth="1"/>
    <col min="9215" max="9215" width="22.7109375" style="317" customWidth="1"/>
    <col min="9216" max="9216" width="27.5703125" style="317" customWidth="1"/>
    <col min="9217" max="9219" width="24.42578125" style="317" customWidth="1"/>
    <col min="9220" max="9220" width="17.140625" style="317" customWidth="1"/>
    <col min="9221" max="9467" width="8.85546875" style="317"/>
    <col min="9468" max="9468" width="7.28515625" style="317" customWidth="1"/>
    <col min="9469" max="9469" width="91.28515625" style="317" customWidth="1"/>
    <col min="9470" max="9470" width="20.28515625" style="317" customWidth="1"/>
    <col min="9471" max="9471" width="22.7109375" style="317" customWidth="1"/>
    <col min="9472" max="9472" width="27.5703125" style="317" customWidth="1"/>
    <col min="9473" max="9475" width="24.42578125" style="317" customWidth="1"/>
    <col min="9476" max="9476" width="17.140625" style="317" customWidth="1"/>
    <col min="9477" max="9723" width="8.85546875" style="317"/>
    <col min="9724" max="9724" width="7.28515625" style="317" customWidth="1"/>
    <col min="9725" max="9725" width="91.28515625" style="317" customWidth="1"/>
    <col min="9726" max="9726" width="20.28515625" style="317" customWidth="1"/>
    <col min="9727" max="9727" width="22.7109375" style="317" customWidth="1"/>
    <col min="9728" max="9728" width="27.5703125" style="317" customWidth="1"/>
    <col min="9729" max="9731" width="24.42578125" style="317" customWidth="1"/>
    <col min="9732" max="9732" width="17.140625" style="317" customWidth="1"/>
    <col min="9733" max="9979" width="8.85546875" style="317"/>
    <col min="9980" max="9980" width="7.28515625" style="317" customWidth="1"/>
    <col min="9981" max="9981" width="91.28515625" style="317" customWidth="1"/>
    <col min="9982" max="9982" width="20.28515625" style="317" customWidth="1"/>
    <col min="9983" max="9983" width="22.7109375" style="317" customWidth="1"/>
    <col min="9984" max="9984" width="27.5703125" style="317" customWidth="1"/>
    <col min="9985" max="9987" width="24.42578125" style="317" customWidth="1"/>
    <col min="9988" max="9988" width="17.140625" style="317" customWidth="1"/>
    <col min="9989" max="10235" width="8.85546875" style="317"/>
    <col min="10236" max="10236" width="7.28515625" style="317" customWidth="1"/>
    <col min="10237" max="10237" width="91.28515625" style="317" customWidth="1"/>
    <col min="10238" max="10238" width="20.28515625" style="317" customWidth="1"/>
    <col min="10239" max="10239" width="22.7109375" style="317" customWidth="1"/>
    <col min="10240" max="10240" width="27.5703125" style="317" customWidth="1"/>
    <col min="10241" max="10243" width="24.42578125" style="317" customWidth="1"/>
    <col min="10244" max="10244" width="17.140625" style="317" customWidth="1"/>
    <col min="10245" max="10491" width="8.85546875" style="317"/>
    <col min="10492" max="10492" width="7.28515625" style="317" customWidth="1"/>
    <col min="10493" max="10493" width="91.28515625" style="317" customWidth="1"/>
    <col min="10494" max="10494" width="20.28515625" style="317" customWidth="1"/>
    <col min="10495" max="10495" width="22.7109375" style="317" customWidth="1"/>
    <col min="10496" max="10496" width="27.5703125" style="317" customWidth="1"/>
    <col min="10497" max="10499" width="24.42578125" style="317" customWidth="1"/>
    <col min="10500" max="10500" width="17.140625" style="317" customWidth="1"/>
    <col min="10501" max="10747" width="8.85546875" style="317"/>
    <col min="10748" max="10748" width="7.28515625" style="317" customWidth="1"/>
    <col min="10749" max="10749" width="91.28515625" style="317" customWidth="1"/>
    <col min="10750" max="10750" width="20.28515625" style="317" customWidth="1"/>
    <col min="10751" max="10751" width="22.7109375" style="317" customWidth="1"/>
    <col min="10752" max="10752" width="27.5703125" style="317" customWidth="1"/>
    <col min="10753" max="10755" width="24.42578125" style="317" customWidth="1"/>
    <col min="10756" max="10756" width="17.140625" style="317" customWidth="1"/>
    <col min="10757" max="11003" width="8.85546875" style="317"/>
    <col min="11004" max="11004" width="7.28515625" style="317" customWidth="1"/>
    <col min="11005" max="11005" width="91.28515625" style="317" customWidth="1"/>
    <col min="11006" max="11006" width="20.28515625" style="317" customWidth="1"/>
    <col min="11007" max="11007" width="22.7109375" style="317" customWidth="1"/>
    <col min="11008" max="11008" width="27.5703125" style="317" customWidth="1"/>
    <col min="11009" max="11011" width="24.42578125" style="317" customWidth="1"/>
    <col min="11012" max="11012" width="17.140625" style="317" customWidth="1"/>
    <col min="11013" max="11259" width="8.85546875" style="317"/>
    <col min="11260" max="11260" width="7.28515625" style="317" customWidth="1"/>
    <col min="11261" max="11261" width="91.28515625" style="317" customWidth="1"/>
    <col min="11262" max="11262" width="20.28515625" style="317" customWidth="1"/>
    <col min="11263" max="11263" width="22.7109375" style="317" customWidth="1"/>
    <col min="11264" max="11264" width="27.5703125" style="317" customWidth="1"/>
    <col min="11265" max="11267" width="24.42578125" style="317" customWidth="1"/>
    <col min="11268" max="11268" width="17.140625" style="317" customWidth="1"/>
    <col min="11269" max="11515" width="8.85546875" style="317"/>
    <col min="11516" max="11516" width="7.28515625" style="317" customWidth="1"/>
    <col min="11517" max="11517" width="91.28515625" style="317" customWidth="1"/>
    <col min="11518" max="11518" width="20.28515625" style="317" customWidth="1"/>
    <col min="11519" max="11519" width="22.7109375" style="317" customWidth="1"/>
    <col min="11520" max="11520" width="27.5703125" style="317" customWidth="1"/>
    <col min="11521" max="11523" width="24.42578125" style="317" customWidth="1"/>
    <col min="11524" max="11524" width="17.140625" style="317" customWidth="1"/>
    <col min="11525" max="11771" width="8.85546875" style="317"/>
    <col min="11772" max="11772" width="7.28515625" style="317" customWidth="1"/>
    <col min="11773" max="11773" width="91.28515625" style="317" customWidth="1"/>
    <col min="11774" max="11774" width="20.28515625" style="317" customWidth="1"/>
    <col min="11775" max="11775" width="22.7109375" style="317" customWidth="1"/>
    <col min="11776" max="11776" width="27.5703125" style="317" customWidth="1"/>
    <col min="11777" max="11779" width="24.42578125" style="317" customWidth="1"/>
    <col min="11780" max="11780" width="17.140625" style="317" customWidth="1"/>
    <col min="11781" max="12027" width="8.85546875" style="317"/>
    <col min="12028" max="12028" width="7.28515625" style="317" customWidth="1"/>
    <col min="12029" max="12029" width="91.28515625" style="317" customWidth="1"/>
    <col min="12030" max="12030" width="20.28515625" style="317" customWidth="1"/>
    <col min="12031" max="12031" width="22.7109375" style="317" customWidth="1"/>
    <col min="12032" max="12032" width="27.5703125" style="317" customWidth="1"/>
    <col min="12033" max="12035" width="24.42578125" style="317" customWidth="1"/>
    <col min="12036" max="12036" width="17.140625" style="317" customWidth="1"/>
    <col min="12037" max="12283" width="8.85546875" style="317"/>
    <col min="12284" max="12284" width="7.28515625" style="317" customWidth="1"/>
    <col min="12285" max="12285" width="91.28515625" style="317" customWidth="1"/>
    <col min="12286" max="12286" width="20.28515625" style="317" customWidth="1"/>
    <col min="12287" max="12287" width="22.7109375" style="317" customWidth="1"/>
    <col min="12288" max="12288" width="27.5703125" style="317" customWidth="1"/>
    <col min="12289" max="12291" width="24.42578125" style="317" customWidth="1"/>
    <col min="12292" max="12292" width="17.140625" style="317" customWidth="1"/>
    <col min="12293" max="12539" width="8.85546875" style="317"/>
    <col min="12540" max="12540" width="7.28515625" style="317" customWidth="1"/>
    <col min="12541" max="12541" width="91.28515625" style="317" customWidth="1"/>
    <col min="12542" max="12542" width="20.28515625" style="317" customWidth="1"/>
    <col min="12543" max="12543" width="22.7109375" style="317" customWidth="1"/>
    <col min="12544" max="12544" width="27.5703125" style="317" customWidth="1"/>
    <col min="12545" max="12547" width="24.42578125" style="317" customWidth="1"/>
    <col min="12548" max="12548" width="17.140625" style="317" customWidth="1"/>
    <col min="12549" max="12795" width="8.85546875" style="317"/>
    <col min="12796" max="12796" width="7.28515625" style="317" customWidth="1"/>
    <col min="12797" max="12797" width="91.28515625" style="317" customWidth="1"/>
    <col min="12798" max="12798" width="20.28515625" style="317" customWidth="1"/>
    <col min="12799" max="12799" width="22.7109375" style="317" customWidth="1"/>
    <col min="12800" max="12800" width="27.5703125" style="317" customWidth="1"/>
    <col min="12801" max="12803" width="24.42578125" style="317" customWidth="1"/>
    <col min="12804" max="12804" width="17.140625" style="317" customWidth="1"/>
    <col min="12805" max="13051" width="8.85546875" style="317"/>
    <col min="13052" max="13052" width="7.28515625" style="317" customWidth="1"/>
    <col min="13053" max="13053" width="91.28515625" style="317" customWidth="1"/>
    <col min="13054" max="13054" width="20.28515625" style="317" customWidth="1"/>
    <col min="13055" max="13055" width="22.7109375" style="317" customWidth="1"/>
    <col min="13056" max="13056" width="27.5703125" style="317" customWidth="1"/>
    <col min="13057" max="13059" width="24.42578125" style="317" customWidth="1"/>
    <col min="13060" max="13060" width="17.140625" style="317" customWidth="1"/>
    <col min="13061" max="13307" width="8.85546875" style="317"/>
    <col min="13308" max="13308" width="7.28515625" style="317" customWidth="1"/>
    <col min="13309" max="13309" width="91.28515625" style="317" customWidth="1"/>
    <col min="13310" max="13310" width="20.28515625" style="317" customWidth="1"/>
    <col min="13311" max="13311" width="22.7109375" style="317" customWidth="1"/>
    <col min="13312" max="13312" width="27.5703125" style="317" customWidth="1"/>
    <col min="13313" max="13315" width="24.42578125" style="317" customWidth="1"/>
    <col min="13316" max="13316" width="17.140625" style="317" customWidth="1"/>
    <col min="13317" max="13563" width="8.85546875" style="317"/>
    <col min="13564" max="13564" width="7.28515625" style="317" customWidth="1"/>
    <col min="13565" max="13565" width="91.28515625" style="317" customWidth="1"/>
    <col min="13566" max="13566" width="20.28515625" style="317" customWidth="1"/>
    <col min="13567" max="13567" width="22.7109375" style="317" customWidth="1"/>
    <col min="13568" max="13568" width="27.5703125" style="317" customWidth="1"/>
    <col min="13569" max="13571" width="24.42578125" style="317" customWidth="1"/>
    <col min="13572" max="13572" width="17.140625" style="317" customWidth="1"/>
    <col min="13573" max="13819" width="8.85546875" style="317"/>
    <col min="13820" max="13820" width="7.28515625" style="317" customWidth="1"/>
    <col min="13821" max="13821" width="91.28515625" style="317" customWidth="1"/>
    <col min="13822" max="13822" width="20.28515625" style="317" customWidth="1"/>
    <col min="13823" max="13823" width="22.7109375" style="317" customWidth="1"/>
    <col min="13824" max="13824" width="27.5703125" style="317" customWidth="1"/>
    <col min="13825" max="13827" width="24.42578125" style="317" customWidth="1"/>
    <col min="13828" max="13828" width="17.140625" style="317" customWidth="1"/>
    <col min="13829" max="14075" width="8.85546875" style="317"/>
    <col min="14076" max="14076" width="7.28515625" style="317" customWidth="1"/>
    <col min="14077" max="14077" width="91.28515625" style="317" customWidth="1"/>
    <col min="14078" max="14078" width="20.28515625" style="317" customWidth="1"/>
    <col min="14079" max="14079" width="22.7109375" style="317" customWidth="1"/>
    <col min="14080" max="14080" width="27.5703125" style="317" customWidth="1"/>
    <col min="14081" max="14083" width="24.42578125" style="317" customWidth="1"/>
    <col min="14084" max="14084" width="17.140625" style="317" customWidth="1"/>
    <col min="14085" max="14331" width="8.85546875" style="317"/>
    <col min="14332" max="14332" width="7.28515625" style="317" customWidth="1"/>
    <col min="14333" max="14333" width="91.28515625" style="317" customWidth="1"/>
    <col min="14334" max="14334" width="20.28515625" style="317" customWidth="1"/>
    <col min="14335" max="14335" width="22.7109375" style="317" customWidth="1"/>
    <col min="14336" max="14336" width="27.5703125" style="317" customWidth="1"/>
    <col min="14337" max="14339" width="24.42578125" style="317" customWidth="1"/>
    <col min="14340" max="14340" width="17.140625" style="317" customWidth="1"/>
    <col min="14341" max="14587" width="8.85546875" style="317"/>
    <col min="14588" max="14588" width="7.28515625" style="317" customWidth="1"/>
    <col min="14589" max="14589" width="91.28515625" style="317" customWidth="1"/>
    <col min="14590" max="14590" width="20.28515625" style="317" customWidth="1"/>
    <col min="14591" max="14591" width="22.7109375" style="317" customWidth="1"/>
    <col min="14592" max="14592" width="27.5703125" style="317" customWidth="1"/>
    <col min="14593" max="14595" width="24.42578125" style="317" customWidth="1"/>
    <col min="14596" max="14596" width="17.140625" style="317" customWidth="1"/>
    <col min="14597" max="14843" width="8.85546875" style="317"/>
    <col min="14844" max="14844" width="7.28515625" style="317" customWidth="1"/>
    <col min="14845" max="14845" width="91.28515625" style="317" customWidth="1"/>
    <col min="14846" max="14846" width="20.28515625" style="317" customWidth="1"/>
    <col min="14847" max="14847" width="22.7109375" style="317" customWidth="1"/>
    <col min="14848" max="14848" width="27.5703125" style="317" customWidth="1"/>
    <col min="14849" max="14851" width="24.42578125" style="317" customWidth="1"/>
    <col min="14852" max="14852" width="17.140625" style="317" customWidth="1"/>
    <col min="14853" max="15099" width="8.85546875" style="317"/>
    <col min="15100" max="15100" width="7.28515625" style="317" customWidth="1"/>
    <col min="15101" max="15101" width="91.28515625" style="317" customWidth="1"/>
    <col min="15102" max="15102" width="20.28515625" style="317" customWidth="1"/>
    <col min="15103" max="15103" width="22.7109375" style="317" customWidth="1"/>
    <col min="15104" max="15104" width="27.5703125" style="317" customWidth="1"/>
    <col min="15105" max="15107" width="24.42578125" style="317" customWidth="1"/>
    <col min="15108" max="15108" width="17.140625" style="317" customWidth="1"/>
    <col min="15109" max="15355" width="8.85546875" style="317"/>
    <col min="15356" max="15356" width="7.28515625" style="317" customWidth="1"/>
    <col min="15357" max="15357" width="91.28515625" style="317" customWidth="1"/>
    <col min="15358" max="15358" width="20.28515625" style="317" customWidth="1"/>
    <col min="15359" max="15359" width="22.7109375" style="317" customWidth="1"/>
    <col min="15360" max="15360" width="27.5703125" style="317" customWidth="1"/>
    <col min="15361" max="15363" width="24.42578125" style="317" customWidth="1"/>
    <col min="15364" max="15364" width="17.140625" style="317" customWidth="1"/>
    <col min="15365" max="15611" width="8.85546875" style="317"/>
    <col min="15612" max="15612" width="7.28515625" style="317" customWidth="1"/>
    <col min="15613" max="15613" width="91.28515625" style="317" customWidth="1"/>
    <col min="15614" max="15614" width="20.28515625" style="317" customWidth="1"/>
    <col min="15615" max="15615" width="22.7109375" style="317" customWidth="1"/>
    <col min="15616" max="15616" width="27.5703125" style="317" customWidth="1"/>
    <col min="15617" max="15619" width="24.42578125" style="317" customWidth="1"/>
    <col min="15620" max="15620" width="17.140625" style="317" customWidth="1"/>
    <col min="15621" max="15867" width="8.85546875" style="317"/>
    <col min="15868" max="15868" width="7.28515625" style="317" customWidth="1"/>
    <col min="15869" max="15869" width="91.28515625" style="317" customWidth="1"/>
    <col min="15870" max="15870" width="20.28515625" style="317" customWidth="1"/>
    <col min="15871" max="15871" width="22.7109375" style="317" customWidth="1"/>
    <col min="15872" max="15872" width="27.5703125" style="317" customWidth="1"/>
    <col min="15873" max="15875" width="24.42578125" style="317" customWidth="1"/>
    <col min="15876" max="15876" width="17.140625" style="317" customWidth="1"/>
    <col min="15877" max="16123" width="8.85546875" style="317"/>
    <col min="16124" max="16124" width="7.28515625" style="317" customWidth="1"/>
    <col min="16125" max="16125" width="91.28515625" style="317" customWidth="1"/>
    <col min="16126" max="16126" width="20.28515625" style="317" customWidth="1"/>
    <col min="16127" max="16127" width="22.7109375" style="317" customWidth="1"/>
    <col min="16128" max="16128" width="27.5703125" style="317" customWidth="1"/>
    <col min="16129" max="16131" width="24.42578125" style="317" customWidth="1"/>
    <col min="16132" max="16132" width="17.140625" style="317" customWidth="1"/>
    <col min="16133" max="16384" width="8.85546875" style="317"/>
  </cols>
  <sheetData>
    <row r="1" spans="1:6" ht="18.75">
      <c r="A1" s="316"/>
      <c r="B1" s="316"/>
      <c r="C1" s="316"/>
      <c r="D1" s="72" t="s">
        <v>444</v>
      </c>
    </row>
    <row r="2" spans="1:6" ht="12.75" customHeight="1">
      <c r="A2" s="316"/>
      <c r="B2" s="316"/>
      <c r="C2" s="316"/>
      <c r="D2" s="316"/>
    </row>
    <row r="3" spans="1:6" ht="29.25" customHeight="1">
      <c r="A3" s="1479" t="s">
        <v>987</v>
      </c>
      <c r="B3" s="1479"/>
      <c r="C3" s="1479"/>
      <c r="D3" s="1479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345</v>
      </c>
      <c r="B5" s="15"/>
      <c r="C5" s="15"/>
      <c r="D5" s="15"/>
      <c r="E5" s="10"/>
      <c r="F5" s="10"/>
    </row>
    <row r="6" spans="1:6" s="1" customFormat="1" ht="37.5" customHeight="1">
      <c r="A6" s="1438" t="s">
        <v>484</v>
      </c>
      <c r="B6" s="1438"/>
      <c r="C6" s="1438"/>
      <c r="D6" s="16"/>
      <c r="E6" s="5"/>
      <c r="F6" s="5"/>
    </row>
    <row r="7" spans="1:6" s="1" customFormat="1" ht="17.25" customHeight="1">
      <c r="A7" s="16" t="s">
        <v>281</v>
      </c>
      <c r="B7" s="16"/>
      <c r="C7" s="16"/>
      <c r="D7" s="16"/>
      <c r="E7" s="5"/>
      <c r="F7" s="5"/>
    </row>
    <row r="8" spans="1:6" ht="18.75">
      <c r="A8" s="318"/>
      <c r="B8" s="316"/>
      <c r="C8" s="316"/>
      <c r="D8" s="316"/>
    </row>
    <row r="9" spans="1:6" s="319" customFormat="1" ht="15.75" customHeight="1">
      <c r="A9" s="1455" t="s">
        <v>282</v>
      </c>
      <c r="B9" s="1455" t="s">
        <v>385</v>
      </c>
      <c r="C9" s="1455" t="s">
        <v>383</v>
      </c>
      <c r="D9" s="1455" t="s">
        <v>349</v>
      </c>
    </row>
    <row r="10" spans="1:6" s="319" customFormat="1" ht="15.75" customHeight="1">
      <c r="A10" s="1455"/>
      <c r="B10" s="1455"/>
      <c r="C10" s="1455"/>
      <c r="D10" s="1455"/>
    </row>
    <row r="11" spans="1:6" s="319" customFormat="1" ht="15.75" customHeight="1">
      <c r="A11" s="1455"/>
      <c r="B11" s="1455"/>
      <c r="C11" s="1455"/>
      <c r="D11" s="1455"/>
    </row>
    <row r="12" spans="1:6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6" ht="18.75" customHeight="1">
      <c r="A13" s="346">
        <v>1</v>
      </c>
      <c r="B13" s="89" t="s">
        <v>782</v>
      </c>
      <c r="C13" s="219"/>
      <c r="D13" s="220"/>
      <c r="F13" s="393"/>
    </row>
    <row r="14" spans="1:6" ht="18.75">
      <c r="A14" s="346">
        <v>2</v>
      </c>
      <c r="B14" s="327" t="s">
        <v>783</v>
      </c>
      <c r="C14" s="219"/>
      <c r="D14" s="563">
        <v>10000</v>
      </c>
      <c r="F14" s="393"/>
    </row>
    <row r="15" spans="1:6" ht="18.75">
      <c r="A15" s="346">
        <v>3</v>
      </c>
      <c r="B15" s="327" t="s">
        <v>619</v>
      </c>
      <c r="C15" s="219"/>
      <c r="D15" s="563">
        <v>25000</v>
      </c>
      <c r="F15" s="393"/>
    </row>
    <row r="16" spans="1:6" ht="18.75" hidden="1">
      <c r="A16" s="346">
        <v>4</v>
      </c>
      <c r="B16" s="307" t="s">
        <v>779</v>
      </c>
      <c r="C16" s="219"/>
      <c r="D16" s="563"/>
      <c r="F16" s="393"/>
    </row>
    <row r="17" spans="1:6" ht="37.5" hidden="1">
      <c r="A17" s="346">
        <v>5</v>
      </c>
      <c r="B17" s="327" t="s">
        <v>605</v>
      </c>
      <c r="C17" s="219"/>
      <c r="D17" s="563"/>
      <c r="F17" s="393"/>
    </row>
    <row r="18" spans="1:6" ht="18.75" hidden="1">
      <c r="A18" s="346">
        <v>6</v>
      </c>
      <c r="B18" s="347" t="s">
        <v>773</v>
      </c>
      <c r="C18" s="219"/>
      <c r="D18" s="563"/>
      <c r="F18" s="393"/>
    </row>
    <row r="19" spans="1:6" ht="37.5" hidden="1">
      <c r="A19" s="346">
        <v>7</v>
      </c>
      <c r="B19" s="347" t="s">
        <v>606</v>
      </c>
      <c r="C19" s="219"/>
      <c r="D19" s="563"/>
      <c r="F19" s="393"/>
    </row>
    <row r="20" spans="1:6" ht="37.5" hidden="1">
      <c r="A20" s="346">
        <v>8</v>
      </c>
      <c r="B20" s="347" t="s">
        <v>618</v>
      </c>
      <c r="C20" s="219"/>
      <c r="D20" s="563"/>
      <c r="F20" s="393"/>
    </row>
    <row r="21" spans="1:6" ht="18.75" hidden="1">
      <c r="A21" s="346">
        <v>9</v>
      </c>
      <c r="B21" s="89" t="s">
        <v>781</v>
      </c>
      <c r="C21" s="219"/>
      <c r="D21" s="563"/>
      <c r="F21" s="393"/>
    </row>
    <row r="22" spans="1:6" ht="18.75" hidden="1">
      <c r="A22" s="346">
        <v>10</v>
      </c>
      <c r="B22" s="89" t="s">
        <v>777</v>
      </c>
      <c r="C22" s="219"/>
      <c r="D22" s="563"/>
      <c r="F22" s="393"/>
    </row>
    <row r="23" spans="1:6" ht="18.75">
      <c r="A23" s="346">
        <v>4</v>
      </c>
      <c r="B23" s="347" t="s">
        <v>620</v>
      </c>
      <c r="C23" s="219"/>
      <c r="D23" s="563">
        <v>600</v>
      </c>
      <c r="F23" s="393"/>
    </row>
    <row r="24" spans="1:6" ht="18.75" hidden="1">
      <c r="A24" s="346">
        <v>12</v>
      </c>
      <c r="B24" s="327" t="s">
        <v>780</v>
      </c>
      <c r="C24" s="219"/>
      <c r="D24" s="220"/>
      <c r="F24" s="393"/>
    </row>
    <row r="25" spans="1:6" ht="18.75">
      <c r="A25" s="557"/>
      <c r="B25" s="219"/>
      <c r="C25" s="219"/>
      <c r="D25" s="220"/>
      <c r="F25" s="393"/>
    </row>
    <row r="26" spans="1:6" ht="18.75">
      <c r="A26" s="559"/>
      <c r="B26" s="560"/>
      <c r="C26" s="560"/>
      <c r="D26" s="220"/>
    </row>
    <row r="27" spans="1:6" s="326" customFormat="1" ht="18.75">
      <c r="A27" s="234"/>
      <c r="B27" s="193" t="s">
        <v>295</v>
      </c>
      <c r="C27" s="252" t="s">
        <v>305</v>
      </c>
      <c r="D27" s="235">
        <f>SUM(D13:D26)</f>
        <v>35600</v>
      </c>
    </row>
    <row r="28" spans="1:6" ht="18.75">
      <c r="A28" s="333"/>
      <c r="B28" s="334"/>
      <c r="C28" s="334"/>
      <c r="D28" s="336"/>
    </row>
    <row r="29" spans="1:6" ht="18.75">
      <c r="A29" s="34" t="s">
        <v>667</v>
      </c>
      <c r="B29" s="35"/>
      <c r="C29" s="115"/>
      <c r="D29" s="115" t="s">
        <v>1135</v>
      </c>
    </row>
    <row r="30" spans="1:6">
      <c r="A30" s="178"/>
      <c r="B30" s="66"/>
      <c r="C30" s="67" t="s">
        <v>131</v>
      </c>
      <c r="D30" s="67" t="s">
        <v>132</v>
      </c>
    </row>
    <row r="31" spans="1:6">
      <c r="A31" s="66"/>
      <c r="B31" s="63"/>
      <c r="C31" s="63"/>
      <c r="D31" s="63"/>
    </row>
    <row r="32" spans="1:6" ht="18.75">
      <c r="A32" s="34" t="s">
        <v>133</v>
      </c>
      <c r="B32" s="35"/>
      <c r="C32" s="115"/>
      <c r="D32" s="115" t="s">
        <v>1136</v>
      </c>
    </row>
    <row r="33" spans="1:4">
      <c r="A33" s="178"/>
      <c r="B33" s="66"/>
      <c r="C33" s="67" t="s">
        <v>131</v>
      </c>
      <c r="D33" s="67" t="s">
        <v>132</v>
      </c>
    </row>
    <row r="34" spans="1:4" ht="18.75">
      <c r="A34" s="316"/>
      <c r="B34" s="316"/>
      <c r="C34" s="316"/>
      <c r="D34" s="316"/>
    </row>
    <row r="35" spans="1:4" ht="18.75">
      <c r="B35" s="316"/>
      <c r="C35" s="316"/>
      <c r="D35" s="316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B3CC82"/>
    <pageSetUpPr fitToPage="1"/>
  </sheetPr>
  <dimension ref="A1:L67"/>
  <sheetViews>
    <sheetView view="pageBreakPreview" topLeftCell="A13" zoomScale="85" zoomScaleNormal="75" zoomScaleSheetLayoutView="85" workbookViewId="0">
      <selection activeCell="A18" sqref="A18:XFD18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20.5703125" style="10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436" t="s">
        <v>601</v>
      </c>
      <c r="B8" s="1436"/>
      <c r="C8" s="1436"/>
      <c r="D8" s="1436"/>
      <c r="E8" s="1436"/>
      <c r="F8" s="1436"/>
      <c r="G8" s="1436"/>
      <c r="H8" s="1436"/>
      <c r="I8" s="1436"/>
    </row>
    <row r="9" spans="1:11" s="13" customFormat="1" ht="27" customHeight="1">
      <c r="A9" s="1437" t="s">
        <v>1137</v>
      </c>
      <c r="B9" s="1437"/>
      <c r="C9" s="1437"/>
      <c r="D9" s="1437"/>
      <c r="E9" s="1437"/>
      <c r="F9" s="1437"/>
      <c r="G9" s="1437"/>
      <c r="H9" s="1437"/>
      <c r="I9" s="1437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438" t="s">
        <v>454</v>
      </c>
      <c r="B11" s="1438"/>
      <c r="C11" s="1438"/>
      <c r="D11" s="1438"/>
      <c r="E11" s="1438"/>
      <c r="F11" s="1438"/>
      <c r="G11" s="1438"/>
      <c r="H11" s="1438"/>
      <c r="I11" s="1438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439" t="s">
        <v>282</v>
      </c>
      <c r="B14" s="1439" t="s">
        <v>283</v>
      </c>
      <c r="C14" s="1439" t="s">
        <v>284</v>
      </c>
      <c r="D14" s="1439" t="s">
        <v>285</v>
      </c>
      <c r="E14" s="1442" t="s">
        <v>286</v>
      </c>
      <c r="F14" s="1443"/>
      <c r="G14" s="1443"/>
      <c r="H14" s="1444"/>
      <c r="I14" s="1445" t="s">
        <v>287</v>
      </c>
    </row>
    <row r="15" spans="1:11" ht="18.75">
      <c r="A15" s="1440"/>
      <c r="B15" s="1440"/>
      <c r="C15" s="1440"/>
      <c r="D15" s="1440"/>
      <c r="E15" s="1439" t="s">
        <v>288</v>
      </c>
      <c r="F15" s="1442" t="s">
        <v>289</v>
      </c>
      <c r="G15" s="1443"/>
      <c r="H15" s="1444"/>
      <c r="I15" s="1446"/>
    </row>
    <row r="16" spans="1:11" ht="43.5" customHeight="1">
      <c r="A16" s="1440"/>
      <c r="B16" s="1441"/>
      <c r="C16" s="1440"/>
      <c r="D16" s="1440"/>
      <c r="E16" s="1440"/>
      <c r="F16" s="18" t="s">
        <v>290</v>
      </c>
      <c r="G16" s="18" t="s">
        <v>291</v>
      </c>
      <c r="H16" s="18" t="s">
        <v>292</v>
      </c>
      <c r="I16" s="1446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6.25">
      <c r="A18" s="23">
        <v>1</v>
      </c>
      <c r="B18" s="1448" t="s">
        <v>502</v>
      </c>
      <c r="C18" s="24" t="s">
        <v>501</v>
      </c>
      <c r="D18" s="25">
        <v>1</v>
      </c>
      <c r="E18" s="26">
        <f>F18+G18+H18</f>
        <v>15279</v>
      </c>
      <c r="F18" s="25">
        <v>5726</v>
      </c>
      <c r="G18" s="25">
        <f>8164+1389</f>
        <v>9553</v>
      </c>
      <c r="H18" s="25"/>
      <c r="I18" s="27">
        <f>E18*D18*10.916156</f>
        <v>166787.94752400002</v>
      </c>
      <c r="J18" s="10">
        <f>239600/1.302-I19</f>
        <v>166787.94757296465</v>
      </c>
      <c r="L18" s="10"/>
    </row>
    <row r="19" spans="1:12" ht="18.75">
      <c r="A19" s="23">
        <v>2</v>
      </c>
      <c r="B19" s="1449"/>
      <c r="C19" s="24" t="s">
        <v>1299</v>
      </c>
      <c r="D19" s="25">
        <v>1</v>
      </c>
      <c r="E19" s="26">
        <f t="shared" ref="E19:E23" si="0">F19+G19+H19</f>
        <v>15279</v>
      </c>
      <c r="F19" s="25">
        <v>5629</v>
      </c>
      <c r="G19" s="25">
        <v>9650</v>
      </c>
      <c r="H19" s="25"/>
      <c r="I19" s="27">
        <v>17236.63</v>
      </c>
      <c r="J19" s="1223">
        <f>J18/E18</f>
        <v>10.916156003204703</v>
      </c>
      <c r="L19" s="10"/>
    </row>
    <row r="20" spans="1:12" ht="18.75" hidden="1">
      <c r="A20" s="23">
        <v>3</v>
      </c>
      <c r="B20" s="1449"/>
      <c r="C20" s="24"/>
      <c r="D20" s="25"/>
      <c r="E20" s="26">
        <f t="shared" si="0"/>
        <v>0</v>
      </c>
      <c r="F20" s="25"/>
      <c r="G20" s="25"/>
      <c r="H20" s="25"/>
      <c r="I20" s="27">
        <f t="shared" ref="I20:I23" si="1">E20*D20*11.9686950753807</f>
        <v>0</v>
      </c>
      <c r="L20" s="10"/>
    </row>
    <row r="21" spans="1:12" ht="19.5" hidden="1" customHeight="1">
      <c r="A21" s="23">
        <v>4</v>
      </c>
      <c r="B21" s="144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9.5" hidden="1" customHeight="1">
      <c r="A22" s="23">
        <v>5</v>
      </c>
      <c r="B22" s="144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 hidden="1">
      <c r="A23" s="23">
        <v>6</v>
      </c>
      <c r="B23" s="145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 hidden="1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 hidden="1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 hidden="1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>
      <c r="A27" s="1451" t="s">
        <v>295</v>
      </c>
      <c r="B27" s="1451"/>
      <c r="C27" s="1451"/>
      <c r="D27" s="31">
        <f>SUM(D18:D26)</f>
        <v>2</v>
      </c>
      <c r="E27" s="31">
        <f>SUM(E18:E26)</f>
        <v>30558</v>
      </c>
      <c r="F27" s="31" t="s">
        <v>296</v>
      </c>
      <c r="G27" s="31">
        <f>SUM(G18:G26)</f>
        <v>19203</v>
      </c>
      <c r="H27" s="31">
        <f>SUM(H18:H26)</f>
        <v>0</v>
      </c>
      <c r="I27" s="31">
        <f>ROUND(SUM(I18:I23),2)</f>
        <v>184024.58</v>
      </c>
      <c r="K27" s="32"/>
    </row>
    <row r="28" spans="1:12">
      <c r="I28" s="33"/>
    </row>
    <row r="29" spans="1:12" s="35" customFormat="1" ht="23.25" customHeight="1">
      <c r="A29" s="1225" t="s">
        <v>1287</v>
      </c>
      <c r="E29" s="36"/>
      <c r="F29" s="36"/>
      <c r="H29" s="1398" t="s">
        <v>1302</v>
      </c>
      <c r="I29" s="1398"/>
    </row>
    <row r="30" spans="1:12" s="37" customFormat="1" ht="12">
      <c r="E30" s="1447" t="s">
        <v>131</v>
      </c>
      <c r="F30" s="1447"/>
      <c r="H30" s="1447" t="s">
        <v>132</v>
      </c>
      <c r="I30" s="1447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98" t="s">
        <v>1227</v>
      </c>
      <c r="I32" s="1398"/>
    </row>
    <row r="33" spans="5:9" s="37" customFormat="1" ht="12">
      <c r="E33" s="1447" t="s">
        <v>131</v>
      </c>
      <c r="F33" s="1447"/>
      <c r="H33" s="1447" t="s">
        <v>132</v>
      </c>
      <c r="I33" s="1447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90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Лист120"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251" width="8.85546875" style="317"/>
    <col min="252" max="252" width="7.28515625" style="317" customWidth="1"/>
    <col min="253" max="253" width="91.28515625" style="317" customWidth="1"/>
    <col min="254" max="254" width="20.28515625" style="317" customWidth="1"/>
    <col min="255" max="255" width="22.7109375" style="317" customWidth="1"/>
    <col min="256" max="256" width="27.5703125" style="317" customWidth="1"/>
    <col min="257" max="259" width="24.42578125" style="317" customWidth="1"/>
    <col min="260" max="260" width="17.140625" style="317" customWidth="1"/>
    <col min="261" max="507" width="8.85546875" style="317"/>
    <col min="508" max="508" width="7.28515625" style="317" customWidth="1"/>
    <col min="509" max="509" width="91.28515625" style="317" customWidth="1"/>
    <col min="510" max="510" width="20.28515625" style="317" customWidth="1"/>
    <col min="511" max="511" width="22.7109375" style="317" customWidth="1"/>
    <col min="512" max="512" width="27.5703125" style="317" customWidth="1"/>
    <col min="513" max="515" width="24.42578125" style="317" customWidth="1"/>
    <col min="516" max="516" width="17.140625" style="317" customWidth="1"/>
    <col min="517" max="763" width="8.85546875" style="317"/>
    <col min="764" max="764" width="7.28515625" style="317" customWidth="1"/>
    <col min="765" max="765" width="91.28515625" style="317" customWidth="1"/>
    <col min="766" max="766" width="20.28515625" style="317" customWidth="1"/>
    <col min="767" max="767" width="22.7109375" style="317" customWidth="1"/>
    <col min="768" max="768" width="27.5703125" style="317" customWidth="1"/>
    <col min="769" max="771" width="24.42578125" style="317" customWidth="1"/>
    <col min="772" max="772" width="17.140625" style="317" customWidth="1"/>
    <col min="773" max="1019" width="8.85546875" style="317"/>
    <col min="1020" max="1020" width="7.28515625" style="317" customWidth="1"/>
    <col min="1021" max="1021" width="91.28515625" style="317" customWidth="1"/>
    <col min="1022" max="1022" width="20.28515625" style="317" customWidth="1"/>
    <col min="1023" max="1023" width="22.7109375" style="317" customWidth="1"/>
    <col min="1024" max="1024" width="27.5703125" style="317" customWidth="1"/>
    <col min="1025" max="1027" width="24.42578125" style="317" customWidth="1"/>
    <col min="1028" max="1028" width="17.140625" style="317" customWidth="1"/>
    <col min="1029" max="1275" width="8.85546875" style="317"/>
    <col min="1276" max="1276" width="7.28515625" style="317" customWidth="1"/>
    <col min="1277" max="1277" width="91.28515625" style="317" customWidth="1"/>
    <col min="1278" max="1278" width="20.28515625" style="317" customWidth="1"/>
    <col min="1279" max="1279" width="22.7109375" style="317" customWidth="1"/>
    <col min="1280" max="1280" width="27.5703125" style="317" customWidth="1"/>
    <col min="1281" max="1283" width="24.42578125" style="317" customWidth="1"/>
    <col min="1284" max="1284" width="17.140625" style="317" customWidth="1"/>
    <col min="1285" max="1531" width="8.85546875" style="317"/>
    <col min="1532" max="1532" width="7.28515625" style="317" customWidth="1"/>
    <col min="1533" max="1533" width="91.28515625" style="317" customWidth="1"/>
    <col min="1534" max="1534" width="20.28515625" style="317" customWidth="1"/>
    <col min="1535" max="1535" width="22.7109375" style="317" customWidth="1"/>
    <col min="1536" max="1536" width="27.5703125" style="317" customWidth="1"/>
    <col min="1537" max="1539" width="24.42578125" style="317" customWidth="1"/>
    <col min="1540" max="1540" width="17.140625" style="317" customWidth="1"/>
    <col min="1541" max="1787" width="8.85546875" style="317"/>
    <col min="1788" max="1788" width="7.28515625" style="317" customWidth="1"/>
    <col min="1789" max="1789" width="91.28515625" style="317" customWidth="1"/>
    <col min="1790" max="1790" width="20.28515625" style="317" customWidth="1"/>
    <col min="1791" max="1791" width="22.7109375" style="317" customWidth="1"/>
    <col min="1792" max="1792" width="27.5703125" style="317" customWidth="1"/>
    <col min="1793" max="1795" width="24.42578125" style="317" customWidth="1"/>
    <col min="1796" max="1796" width="17.140625" style="317" customWidth="1"/>
    <col min="1797" max="2043" width="8.85546875" style="317"/>
    <col min="2044" max="2044" width="7.28515625" style="317" customWidth="1"/>
    <col min="2045" max="2045" width="91.28515625" style="317" customWidth="1"/>
    <col min="2046" max="2046" width="20.28515625" style="317" customWidth="1"/>
    <col min="2047" max="2047" width="22.7109375" style="317" customWidth="1"/>
    <col min="2048" max="2048" width="27.5703125" style="317" customWidth="1"/>
    <col min="2049" max="2051" width="24.42578125" style="317" customWidth="1"/>
    <col min="2052" max="2052" width="17.140625" style="317" customWidth="1"/>
    <col min="2053" max="2299" width="8.85546875" style="317"/>
    <col min="2300" max="2300" width="7.28515625" style="317" customWidth="1"/>
    <col min="2301" max="2301" width="91.28515625" style="317" customWidth="1"/>
    <col min="2302" max="2302" width="20.28515625" style="317" customWidth="1"/>
    <col min="2303" max="2303" width="22.7109375" style="317" customWidth="1"/>
    <col min="2304" max="2304" width="27.5703125" style="317" customWidth="1"/>
    <col min="2305" max="2307" width="24.42578125" style="317" customWidth="1"/>
    <col min="2308" max="2308" width="17.140625" style="317" customWidth="1"/>
    <col min="2309" max="2555" width="8.85546875" style="317"/>
    <col min="2556" max="2556" width="7.28515625" style="317" customWidth="1"/>
    <col min="2557" max="2557" width="91.28515625" style="317" customWidth="1"/>
    <col min="2558" max="2558" width="20.28515625" style="317" customWidth="1"/>
    <col min="2559" max="2559" width="22.7109375" style="317" customWidth="1"/>
    <col min="2560" max="2560" width="27.5703125" style="317" customWidth="1"/>
    <col min="2561" max="2563" width="24.42578125" style="317" customWidth="1"/>
    <col min="2564" max="2564" width="17.140625" style="317" customWidth="1"/>
    <col min="2565" max="2811" width="8.85546875" style="317"/>
    <col min="2812" max="2812" width="7.28515625" style="317" customWidth="1"/>
    <col min="2813" max="2813" width="91.28515625" style="317" customWidth="1"/>
    <col min="2814" max="2814" width="20.28515625" style="317" customWidth="1"/>
    <col min="2815" max="2815" width="22.7109375" style="317" customWidth="1"/>
    <col min="2816" max="2816" width="27.5703125" style="317" customWidth="1"/>
    <col min="2817" max="2819" width="24.42578125" style="317" customWidth="1"/>
    <col min="2820" max="2820" width="17.140625" style="317" customWidth="1"/>
    <col min="2821" max="3067" width="8.85546875" style="317"/>
    <col min="3068" max="3068" width="7.28515625" style="317" customWidth="1"/>
    <col min="3069" max="3069" width="91.28515625" style="317" customWidth="1"/>
    <col min="3070" max="3070" width="20.28515625" style="317" customWidth="1"/>
    <col min="3071" max="3071" width="22.7109375" style="317" customWidth="1"/>
    <col min="3072" max="3072" width="27.5703125" style="317" customWidth="1"/>
    <col min="3073" max="3075" width="24.42578125" style="317" customWidth="1"/>
    <col min="3076" max="3076" width="17.140625" style="317" customWidth="1"/>
    <col min="3077" max="3323" width="8.85546875" style="317"/>
    <col min="3324" max="3324" width="7.28515625" style="317" customWidth="1"/>
    <col min="3325" max="3325" width="91.28515625" style="317" customWidth="1"/>
    <col min="3326" max="3326" width="20.28515625" style="317" customWidth="1"/>
    <col min="3327" max="3327" width="22.7109375" style="317" customWidth="1"/>
    <col min="3328" max="3328" width="27.5703125" style="317" customWidth="1"/>
    <col min="3329" max="3331" width="24.42578125" style="317" customWidth="1"/>
    <col min="3332" max="3332" width="17.140625" style="317" customWidth="1"/>
    <col min="3333" max="3579" width="8.85546875" style="317"/>
    <col min="3580" max="3580" width="7.28515625" style="317" customWidth="1"/>
    <col min="3581" max="3581" width="91.28515625" style="317" customWidth="1"/>
    <col min="3582" max="3582" width="20.28515625" style="317" customWidth="1"/>
    <col min="3583" max="3583" width="22.7109375" style="317" customWidth="1"/>
    <col min="3584" max="3584" width="27.5703125" style="317" customWidth="1"/>
    <col min="3585" max="3587" width="24.42578125" style="317" customWidth="1"/>
    <col min="3588" max="3588" width="17.140625" style="317" customWidth="1"/>
    <col min="3589" max="3835" width="8.85546875" style="317"/>
    <col min="3836" max="3836" width="7.28515625" style="317" customWidth="1"/>
    <col min="3837" max="3837" width="91.28515625" style="317" customWidth="1"/>
    <col min="3838" max="3838" width="20.28515625" style="317" customWidth="1"/>
    <col min="3839" max="3839" width="22.7109375" style="317" customWidth="1"/>
    <col min="3840" max="3840" width="27.5703125" style="317" customWidth="1"/>
    <col min="3841" max="3843" width="24.42578125" style="317" customWidth="1"/>
    <col min="3844" max="3844" width="17.140625" style="317" customWidth="1"/>
    <col min="3845" max="4091" width="8.85546875" style="317"/>
    <col min="4092" max="4092" width="7.28515625" style="317" customWidth="1"/>
    <col min="4093" max="4093" width="91.28515625" style="317" customWidth="1"/>
    <col min="4094" max="4094" width="20.28515625" style="317" customWidth="1"/>
    <col min="4095" max="4095" width="22.7109375" style="317" customWidth="1"/>
    <col min="4096" max="4096" width="27.5703125" style="317" customWidth="1"/>
    <col min="4097" max="4099" width="24.42578125" style="317" customWidth="1"/>
    <col min="4100" max="4100" width="17.140625" style="317" customWidth="1"/>
    <col min="4101" max="4347" width="8.85546875" style="317"/>
    <col min="4348" max="4348" width="7.28515625" style="317" customWidth="1"/>
    <col min="4349" max="4349" width="91.28515625" style="317" customWidth="1"/>
    <col min="4350" max="4350" width="20.28515625" style="317" customWidth="1"/>
    <col min="4351" max="4351" width="22.7109375" style="317" customWidth="1"/>
    <col min="4352" max="4352" width="27.5703125" style="317" customWidth="1"/>
    <col min="4353" max="4355" width="24.42578125" style="317" customWidth="1"/>
    <col min="4356" max="4356" width="17.140625" style="317" customWidth="1"/>
    <col min="4357" max="4603" width="8.85546875" style="317"/>
    <col min="4604" max="4604" width="7.28515625" style="317" customWidth="1"/>
    <col min="4605" max="4605" width="91.28515625" style="317" customWidth="1"/>
    <col min="4606" max="4606" width="20.28515625" style="317" customWidth="1"/>
    <col min="4607" max="4607" width="22.7109375" style="317" customWidth="1"/>
    <col min="4608" max="4608" width="27.5703125" style="317" customWidth="1"/>
    <col min="4609" max="4611" width="24.42578125" style="317" customWidth="1"/>
    <col min="4612" max="4612" width="17.140625" style="317" customWidth="1"/>
    <col min="4613" max="4859" width="8.85546875" style="317"/>
    <col min="4860" max="4860" width="7.28515625" style="317" customWidth="1"/>
    <col min="4861" max="4861" width="91.28515625" style="317" customWidth="1"/>
    <col min="4862" max="4862" width="20.28515625" style="317" customWidth="1"/>
    <col min="4863" max="4863" width="22.7109375" style="317" customWidth="1"/>
    <col min="4864" max="4864" width="27.5703125" style="317" customWidth="1"/>
    <col min="4865" max="4867" width="24.42578125" style="317" customWidth="1"/>
    <col min="4868" max="4868" width="17.140625" style="317" customWidth="1"/>
    <col min="4869" max="5115" width="8.85546875" style="317"/>
    <col min="5116" max="5116" width="7.28515625" style="317" customWidth="1"/>
    <col min="5117" max="5117" width="91.28515625" style="317" customWidth="1"/>
    <col min="5118" max="5118" width="20.28515625" style="317" customWidth="1"/>
    <col min="5119" max="5119" width="22.7109375" style="317" customWidth="1"/>
    <col min="5120" max="5120" width="27.5703125" style="317" customWidth="1"/>
    <col min="5121" max="5123" width="24.42578125" style="317" customWidth="1"/>
    <col min="5124" max="5124" width="17.140625" style="317" customWidth="1"/>
    <col min="5125" max="5371" width="8.85546875" style="317"/>
    <col min="5372" max="5372" width="7.28515625" style="317" customWidth="1"/>
    <col min="5373" max="5373" width="91.28515625" style="317" customWidth="1"/>
    <col min="5374" max="5374" width="20.28515625" style="317" customWidth="1"/>
    <col min="5375" max="5375" width="22.7109375" style="317" customWidth="1"/>
    <col min="5376" max="5376" width="27.5703125" style="317" customWidth="1"/>
    <col min="5377" max="5379" width="24.42578125" style="317" customWidth="1"/>
    <col min="5380" max="5380" width="17.140625" style="317" customWidth="1"/>
    <col min="5381" max="5627" width="8.85546875" style="317"/>
    <col min="5628" max="5628" width="7.28515625" style="317" customWidth="1"/>
    <col min="5629" max="5629" width="91.28515625" style="317" customWidth="1"/>
    <col min="5630" max="5630" width="20.28515625" style="317" customWidth="1"/>
    <col min="5631" max="5631" width="22.7109375" style="317" customWidth="1"/>
    <col min="5632" max="5632" width="27.5703125" style="317" customWidth="1"/>
    <col min="5633" max="5635" width="24.42578125" style="317" customWidth="1"/>
    <col min="5636" max="5636" width="17.140625" style="317" customWidth="1"/>
    <col min="5637" max="5883" width="8.85546875" style="317"/>
    <col min="5884" max="5884" width="7.28515625" style="317" customWidth="1"/>
    <col min="5885" max="5885" width="91.28515625" style="317" customWidth="1"/>
    <col min="5886" max="5886" width="20.28515625" style="317" customWidth="1"/>
    <col min="5887" max="5887" width="22.7109375" style="317" customWidth="1"/>
    <col min="5888" max="5888" width="27.5703125" style="317" customWidth="1"/>
    <col min="5889" max="5891" width="24.42578125" style="317" customWidth="1"/>
    <col min="5892" max="5892" width="17.140625" style="317" customWidth="1"/>
    <col min="5893" max="6139" width="8.85546875" style="317"/>
    <col min="6140" max="6140" width="7.28515625" style="317" customWidth="1"/>
    <col min="6141" max="6141" width="91.28515625" style="317" customWidth="1"/>
    <col min="6142" max="6142" width="20.28515625" style="317" customWidth="1"/>
    <col min="6143" max="6143" width="22.7109375" style="317" customWidth="1"/>
    <col min="6144" max="6144" width="27.5703125" style="317" customWidth="1"/>
    <col min="6145" max="6147" width="24.42578125" style="317" customWidth="1"/>
    <col min="6148" max="6148" width="17.140625" style="317" customWidth="1"/>
    <col min="6149" max="6395" width="8.85546875" style="317"/>
    <col min="6396" max="6396" width="7.28515625" style="317" customWidth="1"/>
    <col min="6397" max="6397" width="91.28515625" style="317" customWidth="1"/>
    <col min="6398" max="6398" width="20.28515625" style="317" customWidth="1"/>
    <col min="6399" max="6399" width="22.7109375" style="317" customWidth="1"/>
    <col min="6400" max="6400" width="27.5703125" style="317" customWidth="1"/>
    <col min="6401" max="6403" width="24.42578125" style="317" customWidth="1"/>
    <col min="6404" max="6404" width="17.140625" style="317" customWidth="1"/>
    <col min="6405" max="6651" width="8.85546875" style="317"/>
    <col min="6652" max="6652" width="7.28515625" style="317" customWidth="1"/>
    <col min="6653" max="6653" width="91.28515625" style="317" customWidth="1"/>
    <col min="6654" max="6654" width="20.28515625" style="317" customWidth="1"/>
    <col min="6655" max="6655" width="22.7109375" style="317" customWidth="1"/>
    <col min="6656" max="6656" width="27.5703125" style="317" customWidth="1"/>
    <col min="6657" max="6659" width="24.42578125" style="317" customWidth="1"/>
    <col min="6660" max="6660" width="17.140625" style="317" customWidth="1"/>
    <col min="6661" max="6907" width="8.85546875" style="317"/>
    <col min="6908" max="6908" width="7.28515625" style="317" customWidth="1"/>
    <col min="6909" max="6909" width="91.28515625" style="317" customWidth="1"/>
    <col min="6910" max="6910" width="20.28515625" style="317" customWidth="1"/>
    <col min="6911" max="6911" width="22.7109375" style="317" customWidth="1"/>
    <col min="6912" max="6912" width="27.5703125" style="317" customWidth="1"/>
    <col min="6913" max="6915" width="24.42578125" style="317" customWidth="1"/>
    <col min="6916" max="6916" width="17.140625" style="317" customWidth="1"/>
    <col min="6917" max="7163" width="8.85546875" style="317"/>
    <col min="7164" max="7164" width="7.28515625" style="317" customWidth="1"/>
    <col min="7165" max="7165" width="91.28515625" style="317" customWidth="1"/>
    <col min="7166" max="7166" width="20.28515625" style="317" customWidth="1"/>
    <col min="7167" max="7167" width="22.7109375" style="317" customWidth="1"/>
    <col min="7168" max="7168" width="27.5703125" style="317" customWidth="1"/>
    <col min="7169" max="7171" width="24.42578125" style="317" customWidth="1"/>
    <col min="7172" max="7172" width="17.140625" style="317" customWidth="1"/>
    <col min="7173" max="7419" width="8.85546875" style="317"/>
    <col min="7420" max="7420" width="7.28515625" style="317" customWidth="1"/>
    <col min="7421" max="7421" width="91.28515625" style="317" customWidth="1"/>
    <col min="7422" max="7422" width="20.28515625" style="317" customWidth="1"/>
    <col min="7423" max="7423" width="22.7109375" style="317" customWidth="1"/>
    <col min="7424" max="7424" width="27.5703125" style="317" customWidth="1"/>
    <col min="7425" max="7427" width="24.42578125" style="317" customWidth="1"/>
    <col min="7428" max="7428" width="17.140625" style="317" customWidth="1"/>
    <col min="7429" max="7675" width="8.85546875" style="317"/>
    <col min="7676" max="7676" width="7.28515625" style="317" customWidth="1"/>
    <col min="7677" max="7677" width="91.28515625" style="317" customWidth="1"/>
    <col min="7678" max="7678" width="20.28515625" style="317" customWidth="1"/>
    <col min="7679" max="7679" width="22.7109375" style="317" customWidth="1"/>
    <col min="7680" max="7680" width="27.5703125" style="317" customWidth="1"/>
    <col min="7681" max="7683" width="24.42578125" style="317" customWidth="1"/>
    <col min="7684" max="7684" width="17.140625" style="317" customWidth="1"/>
    <col min="7685" max="7931" width="8.85546875" style="317"/>
    <col min="7932" max="7932" width="7.28515625" style="317" customWidth="1"/>
    <col min="7933" max="7933" width="91.28515625" style="317" customWidth="1"/>
    <col min="7934" max="7934" width="20.28515625" style="317" customWidth="1"/>
    <col min="7935" max="7935" width="22.7109375" style="317" customWidth="1"/>
    <col min="7936" max="7936" width="27.5703125" style="317" customWidth="1"/>
    <col min="7937" max="7939" width="24.42578125" style="317" customWidth="1"/>
    <col min="7940" max="7940" width="17.140625" style="317" customWidth="1"/>
    <col min="7941" max="8187" width="8.85546875" style="317"/>
    <col min="8188" max="8188" width="7.28515625" style="317" customWidth="1"/>
    <col min="8189" max="8189" width="91.28515625" style="317" customWidth="1"/>
    <col min="8190" max="8190" width="20.28515625" style="317" customWidth="1"/>
    <col min="8191" max="8191" width="22.7109375" style="317" customWidth="1"/>
    <col min="8192" max="8192" width="27.5703125" style="317" customWidth="1"/>
    <col min="8193" max="8195" width="24.42578125" style="317" customWidth="1"/>
    <col min="8196" max="8196" width="17.140625" style="317" customWidth="1"/>
    <col min="8197" max="8443" width="8.85546875" style="317"/>
    <col min="8444" max="8444" width="7.28515625" style="317" customWidth="1"/>
    <col min="8445" max="8445" width="91.28515625" style="317" customWidth="1"/>
    <col min="8446" max="8446" width="20.28515625" style="317" customWidth="1"/>
    <col min="8447" max="8447" width="22.7109375" style="317" customWidth="1"/>
    <col min="8448" max="8448" width="27.5703125" style="317" customWidth="1"/>
    <col min="8449" max="8451" width="24.42578125" style="317" customWidth="1"/>
    <col min="8452" max="8452" width="17.140625" style="317" customWidth="1"/>
    <col min="8453" max="8699" width="8.85546875" style="317"/>
    <col min="8700" max="8700" width="7.28515625" style="317" customWidth="1"/>
    <col min="8701" max="8701" width="91.28515625" style="317" customWidth="1"/>
    <col min="8702" max="8702" width="20.28515625" style="317" customWidth="1"/>
    <col min="8703" max="8703" width="22.7109375" style="317" customWidth="1"/>
    <col min="8704" max="8704" width="27.5703125" style="317" customWidth="1"/>
    <col min="8705" max="8707" width="24.42578125" style="317" customWidth="1"/>
    <col min="8708" max="8708" width="17.140625" style="317" customWidth="1"/>
    <col min="8709" max="8955" width="8.85546875" style="317"/>
    <col min="8956" max="8956" width="7.28515625" style="317" customWidth="1"/>
    <col min="8957" max="8957" width="91.28515625" style="317" customWidth="1"/>
    <col min="8958" max="8958" width="20.28515625" style="317" customWidth="1"/>
    <col min="8959" max="8959" width="22.7109375" style="317" customWidth="1"/>
    <col min="8960" max="8960" width="27.5703125" style="317" customWidth="1"/>
    <col min="8961" max="8963" width="24.42578125" style="317" customWidth="1"/>
    <col min="8964" max="8964" width="17.140625" style="317" customWidth="1"/>
    <col min="8965" max="9211" width="8.85546875" style="317"/>
    <col min="9212" max="9212" width="7.28515625" style="317" customWidth="1"/>
    <col min="9213" max="9213" width="91.28515625" style="317" customWidth="1"/>
    <col min="9214" max="9214" width="20.28515625" style="317" customWidth="1"/>
    <col min="9215" max="9215" width="22.7109375" style="317" customWidth="1"/>
    <col min="9216" max="9216" width="27.5703125" style="317" customWidth="1"/>
    <col min="9217" max="9219" width="24.42578125" style="317" customWidth="1"/>
    <col min="9220" max="9220" width="17.140625" style="317" customWidth="1"/>
    <col min="9221" max="9467" width="8.85546875" style="317"/>
    <col min="9468" max="9468" width="7.28515625" style="317" customWidth="1"/>
    <col min="9469" max="9469" width="91.28515625" style="317" customWidth="1"/>
    <col min="9470" max="9470" width="20.28515625" style="317" customWidth="1"/>
    <col min="9471" max="9471" width="22.7109375" style="317" customWidth="1"/>
    <col min="9472" max="9472" width="27.5703125" style="317" customWidth="1"/>
    <col min="9473" max="9475" width="24.42578125" style="317" customWidth="1"/>
    <col min="9476" max="9476" width="17.140625" style="317" customWidth="1"/>
    <col min="9477" max="9723" width="8.85546875" style="317"/>
    <col min="9724" max="9724" width="7.28515625" style="317" customWidth="1"/>
    <col min="9725" max="9725" width="91.28515625" style="317" customWidth="1"/>
    <col min="9726" max="9726" width="20.28515625" style="317" customWidth="1"/>
    <col min="9727" max="9727" width="22.7109375" style="317" customWidth="1"/>
    <col min="9728" max="9728" width="27.5703125" style="317" customWidth="1"/>
    <col min="9729" max="9731" width="24.42578125" style="317" customWidth="1"/>
    <col min="9732" max="9732" width="17.140625" style="317" customWidth="1"/>
    <col min="9733" max="9979" width="8.85546875" style="317"/>
    <col min="9980" max="9980" width="7.28515625" style="317" customWidth="1"/>
    <col min="9981" max="9981" width="91.28515625" style="317" customWidth="1"/>
    <col min="9982" max="9982" width="20.28515625" style="317" customWidth="1"/>
    <col min="9983" max="9983" width="22.7109375" style="317" customWidth="1"/>
    <col min="9984" max="9984" width="27.5703125" style="317" customWidth="1"/>
    <col min="9985" max="9987" width="24.42578125" style="317" customWidth="1"/>
    <col min="9988" max="9988" width="17.140625" style="317" customWidth="1"/>
    <col min="9989" max="10235" width="8.85546875" style="317"/>
    <col min="10236" max="10236" width="7.28515625" style="317" customWidth="1"/>
    <col min="10237" max="10237" width="91.28515625" style="317" customWidth="1"/>
    <col min="10238" max="10238" width="20.28515625" style="317" customWidth="1"/>
    <col min="10239" max="10239" width="22.7109375" style="317" customWidth="1"/>
    <col min="10240" max="10240" width="27.5703125" style="317" customWidth="1"/>
    <col min="10241" max="10243" width="24.42578125" style="317" customWidth="1"/>
    <col min="10244" max="10244" width="17.140625" style="317" customWidth="1"/>
    <col min="10245" max="10491" width="8.85546875" style="317"/>
    <col min="10492" max="10492" width="7.28515625" style="317" customWidth="1"/>
    <col min="10493" max="10493" width="91.28515625" style="317" customWidth="1"/>
    <col min="10494" max="10494" width="20.28515625" style="317" customWidth="1"/>
    <col min="10495" max="10495" width="22.7109375" style="317" customWidth="1"/>
    <col min="10496" max="10496" width="27.5703125" style="317" customWidth="1"/>
    <col min="10497" max="10499" width="24.42578125" style="317" customWidth="1"/>
    <col min="10500" max="10500" width="17.140625" style="317" customWidth="1"/>
    <col min="10501" max="10747" width="8.85546875" style="317"/>
    <col min="10748" max="10748" width="7.28515625" style="317" customWidth="1"/>
    <col min="10749" max="10749" width="91.28515625" style="317" customWidth="1"/>
    <col min="10750" max="10750" width="20.28515625" style="317" customWidth="1"/>
    <col min="10751" max="10751" width="22.7109375" style="317" customWidth="1"/>
    <col min="10752" max="10752" width="27.5703125" style="317" customWidth="1"/>
    <col min="10753" max="10755" width="24.42578125" style="317" customWidth="1"/>
    <col min="10756" max="10756" width="17.140625" style="317" customWidth="1"/>
    <col min="10757" max="11003" width="8.85546875" style="317"/>
    <col min="11004" max="11004" width="7.28515625" style="317" customWidth="1"/>
    <col min="11005" max="11005" width="91.28515625" style="317" customWidth="1"/>
    <col min="11006" max="11006" width="20.28515625" style="317" customWidth="1"/>
    <col min="11007" max="11007" width="22.7109375" style="317" customWidth="1"/>
    <col min="11008" max="11008" width="27.5703125" style="317" customWidth="1"/>
    <col min="11009" max="11011" width="24.42578125" style="317" customWidth="1"/>
    <col min="11012" max="11012" width="17.140625" style="317" customWidth="1"/>
    <col min="11013" max="11259" width="8.85546875" style="317"/>
    <col min="11260" max="11260" width="7.28515625" style="317" customWidth="1"/>
    <col min="11261" max="11261" width="91.28515625" style="317" customWidth="1"/>
    <col min="11262" max="11262" width="20.28515625" style="317" customWidth="1"/>
    <col min="11263" max="11263" width="22.7109375" style="317" customWidth="1"/>
    <col min="11264" max="11264" width="27.5703125" style="317" customWidth="1"/>
    <col min="11265" max="11267" width="24.42578125" style="317" customWidth="1"/>
    <col min="11268" max="11268" width="17.140625" style="317" customWidth="1"/>
    <col min="11269" max="11515" width="8.85546875" style="317"/>
    <col min="11516" max="11516" width="7.28515625" style="317" customWidth="1"/>
    <col min="11517" max="11517" width="91.28515625" style="317" customWidth="1"/>
    <col min="11518" max="11518" width="20.28515625" style="317" customWidth="1"/>
    <col min="11519" max="11519" width="22.7109375" style="317" customWidth="1"/>
    <col min="11520" max="11520" width="27.5703125" style="317" customWidth="1"/>
    <col min="11521" max="11523" width="24.42578125" style="317" customWidth="1"/>
    <col min="11524" max="11524" width="17.140625" style="317" customWidth="1"/>
    <col min="11525" max="11771" width="8.85546875" style="317"/>
    <col min="11772" max="11772" width="7.28515625" style="317" customWidth="1"/>
    <col min="11773" max="11773" width="91.28515625" style="317" customWidth="1"/>
    <col min="11774" max="11774" width="20.28515625" style="317" customWidth="1"/>
    <col min="11775" max="11775" width="22.7109375" style="317" customWidth="1"/>
    <col min="11776" max="11776" width="27.5703125" style="317" customWidth="1"/>
    <col min="11777" max="11779" width="24.42578125" style="317" customWidth="1"/>
    <col min="11780" max="11780" width="17.140625" style="317" customWidth="1"/>
    <col min="11781" max="12027" width="8.85546875" style="317"/>
    <col min="12028" max="12028" width="7.28515625" style="317" customWidth="1"/>
    <col min="12029" max="12029" width="91.28515625" style="317" customWidth="1"/>
    <col min="12030" max="12030" width="20.28515625" style="317" customWidth="1"/>
    <col min="12031" max="12031" width="22.7109375" style="317" customWidth="1"/>
    <col min="12032" max="12032" width="27.5703125" style="317" customWidth="1"/>
    <col min="12033" max="12035" width="24.42578125" style="317" customWidth="1"/>
    <col min="12036" max="12036" width="17.140625" style="317" customWidth="1"/>
    <col min="12037" max="12283" width="8.85546875" style="317"/>
    <col min="12284" max="12284" width="7.28515625" style="317" customWidth="1"/>
    <col min="12285" max="12285" width="91.28515625" style="317" customWidth="1"/>
    <col min="12286" max="12286" width="20.28515625" style="317" customWidth="1"/>
    <col min="12287" max="12287" width="22.7109375" style="317" customWidth="1"/>
    <col min="12288" max="12288" width="27.5703125" style="317" customWidth="1"/>
    <col min="12289" max="12291" width="24.42578125" style="317" customWidth="1"/>
    <col min="12292" max="12292" width="17.140625" style="317" customWidth="1"/>
    <col min="12293" max="12539" width="8.85546875" style="317"/>
    <col min="12540" max="12540" width="7.28515625" style="317" customWidth="1"/>
    <col min="12541" max="12541" width="91.28515625" style="317" customWidth="1"/>
    <col min="12542" max="12542" width="20.28515625" style="317" customWidth="1"/>
    <col min="12543" max="12543" width="22.7109375" style="317" customWidth="1"/>
    <col min="12544" max="12544" width="27.5703125" style="317" customWidth="1"/>
    <col min="12545" max="12547" width="24.42578125" style="317" customWidth="1"/>
    <col min="12548" max="12548" width="17.140625" style="317" customWidth="1"/>
    <col min="12549" max="12795" width="8.85546875" style="317"/>
    <col min="12796" max="12796" width="7.28515625" style="317" customWidth="1"/>
    <col min="12797" max="12797" width="91.28515625" style="317" customWidth="1"/>
    <col min="12798" max="12798" width="20.28515625" style="317" customWidth="1"/>
    <col min="12799" max="12799" width="22.7109375" style="317" customWidth="1"/>
    <col min="12800" max="12800" width="27.5703125" style="317" customWidth="1"/>
    <col min="12801" max="12803" width="24.42578125" style="317" customWidth="1"/>
    <col min="12804" max="12804" width="17.140625" style="317" customWidth="1"/>
    <col min="12805" max="13051" width="8.85546875" style="317"/>
    <col min="13052" max="13052" width="7.28515625" style="317" customWidth="1"/>
    <col min="13053" max="13053" width="91.28515625" style="317" customWidth="1"/>
    <col min="13054" max="13054" width="20.28515625" style="317" customWidth="1"/>
    <col min="13055" max="13055" width="22.7109375" style="317" customWidth="1"/>
    <col min="13056" max="13056" width="27.5703125" style="317" customWidth="1"/>
    <col min="13057" max="13059" width="24.42578125" style="317" customWidth="1"/>
    <col min="13060" max="13060" width="17.140625" style="317" customWidth="1"/>
    <col min="13061" max="13307" width="8.85546875" style="317"/>
    <col min="13308" max="13308" width="7.28515625" style="317" customWidth="1"/>
    <col min="13309" max="13309" width="91.28515625" style="317" customWidth="1"/>
    <col min="13310" max="13310" width="20.28515625" style="317" customWidth="1"/>
    <col min="13311" max="13311" width="22.7109375" style="317" customWidth="1"/>
    <col min="13312" max="13312" width="27.5703125" style="317" customWidth="1"/>
    <col min="13313" max="13315" width="24.42578125" style="317" customWidth="1"/>
    <col min="13316" max="13316" width="17.140625" style="317" customWidth="1"/>
    <col min="13317" max="13563" width="8.85546875" style="317"/>
    <col min="13564" max="13564" width="7.28515625" style="317" customWidth="1"/>
    <col min="13565" max="13565" width="91.28515625" style="317" customWidth="1"/>
    <col min="13566" max="13566" width="20.28515625" style="317" customWidth="1"/>
    <col min="13567" max="13567" width="22.7109375" style="317" customWidth="1"/>
    <col min="13568" max="13568" width="27.5703125" style="317" customWidth="1"/>
    <col min="13569" max="13571" width="24.42578125" style="317" customWidth="1"/>
    <col min="13572" max="13572" width="17.140625" style="317" customWidth="1"/>
    <col min="13573" max="13819" width="8.85546875" style="317"/>
    <col min="13820" max="13820" width="7.28515625" style="317" customWidth="1"/>
    <col min="13821" max="13821" width="91.28515625" style="317" customWidth="1"/>
    <col min="13822" max="13822" width="20.28515625" style="317" customWidth="1"/>
    <col min="13823" max="13823" width="22.7109375" style="317" customWidth="1"/>
    <col min="13824" max="13824" width="27.5703125" style="317" customWidth="1"/>
    <col min="13825" max="13827" width="24.42578125" style="317" customWidth="1"/>
    <col min="13828" max="13828" width="17.140625" style="317" customWidth="1"/>
    <col min="13829" max="14075" width="8.85546875" style="317"/>
    <col min="14076" max="14076" width="7.28515625" style="317" customWidth="1"/>
    <col min="14077" max="14077" width="91.28515625" style="317" customWidth="1"/>
    <col min="14078" max="14078" width="20.28515625" style="317" customWidth="1"/>
    <col min="14079" max="14079" width="22.7109375" style="317" customWidth="1"/>
    <col min="14080" max="14080" width="27.5703125" style="317" customWidth="1"/>
    <col min="14081" max="14083" width="24.42578125" style="317" customWidth="1"/>
    <col min="14084" max="14084" width="17.140625" style="317" customWidth="1"/>
    <col min="14085" max="14331" width="8.85546875" style="317"/>
    <col min="14332" max="14332" width="7.28515625" style="317" customWidth="1"/>
    <col min="14333" max="14333" width="91.28515625" style="317" customWidth="1"/>
    <col min="14334" max="14334" width="20.28515625" style="317" customWidth="1"/>
    <col min="14335" max="14335" width="22.7109375" style="317" customWidth="1"/>
    <col min="14336" max="14336" width="27.5703125" style="317" customWidth="1"/>
    <col min="14337" max="14339" width="24.42578125" style="317" customWidth="1"/>
    <col min="14340" max="14340" width="17.140625" style="317" customWidth="1"/>
    <col min="14341" max="14587" width="8.85546875" style="317"/>
    <col min="14588" max="14588" width="7.28515625" style="317" customWidth="1"/>
    <col min="14589" max="14589" width="91.28515625" style="317" customWidth="1"/>
    <col min="14590" max="14590" width="20.28515625" style="317" customWidth="1"/>
    <col min="14591" max="14591" width="22.7109375" style="317" customWidth="1"/>
    <col min="14592" max="14592" width="27.5703125" style="317" customWidth="1"/>
    <col min="14593" max="14595" width="24.42578125" style="317" customWidth="1"/>
    <col min="14596" max="14596" width="17.140625" style="317" customWidth="1"/>
    <col min="14597" max="14843" width="8.85546875" style="317"/>
    <col min="14844" max="14844" width="7.28515625" style="317" customWidth="1"/>
    <col min="14845" max="14845" width="91.28515625" style="317" customWidth="1"/>
    <col min="14846" max="14846" width="20.28515625" style="317" customWidth="1"/>
    <col min="14847" max="14847" width="22.7109375" style="317" customWidth="1"/>
    <col min="14848" max="14848" width="27.5703125" style="317" customWidth="1"/>
    <col min="14849" max="14851" width="24.42578125" style="317" customWidth="1"/>
    <col min="14852" max="14852" width="17.140625" style="317" customWidth="1"/>
    <col min="14853" max="15099" width="8.85546875" style="317"/>
    <col min="15100" max="15100" width="7.28515625" style="317" customWidth="1"/>
    <col min="15101" max="15101" width="91.28515625" style="317" customWidth="1"/>
    <col min="15102" max="15102" width="20.28515625" style="317" customWidth="1"/>
    <col min="15103" max="15103" width="22.7109375" style="317" customWidth="1"/>
    <col min="15104" max="15104" width="27.5703125" style="317" customWidth="1"/>
    <col min="15105" max="15107" width="24.42578125" style="317" customWidth="1"/>
    <col min="15108" max="15108" width="17.140625" style="317" customWidth="1"/>
    <col min="15109" max="15355" width="8.85546875" style="317"/>
    <col min="15356" max="15356" width="7.28515625" style="317" customWidth="1"/>
    <col min="15357" max="15357" width="91.28515625" style="317" customWidth="1"/>
    <col min="15358" max="15358" width="20.28515625" style="317" customWidth="1"/>
    <col min="15359" max="15359" width="22.7109375" style="317" customWidth="1"/>
    <col min="15360" max="15360" width="27.5703125" style="317" customWidth="1"/>
    <col min="15361" max="15363" width="24.42578125" style="317" customWidth="1"/>
    <col min="15364" max="15364" width="17.140625" style="317" customWidth="1"/>
    <col min="15365" max="15611" width="8.85546875" style="317"/>
    <col min="15612" max="15612" width="7.28515625" style="317" customWidth="1"/>
    <col min="15613" max="15613" width="91.28515625" style="317" customWidth="1"/>
    <col min="15614" max="15614" width="20.28515625" style="317" customWidth="1"/>
    <col min="15615" max="15615" width="22.7109375" style="317" customWidth="1"/>
    <col min="15616" max="15616" width="27.5703125" style="317" customWidth="1"/>
    <col min="15617" max="15619" width="24.42578125" style="317" customWidth="1"/>
    <col min="15620" max="15620" width="17.140625" style="317" customWidth="1"/>
    <col min="15621" max="15867" width="8.85546875" style="317"/>
    <col min="15868" max="15868" width="7.28515625" style="317" customWidth="1"/>
    <col min="15869" max="15869" width="91.28515625" style="317" customWidth="1"/>
    <col min="15870" max="15870" width="20.28515625" style="317" customWidth="1"/>
    <col min="15871" max="15871" width="22.7109375" style="317" customWidth="1"/>
    <col min="15872" max="15872" width="27.5703125" style="317" customWidth="1"/>
    <col min="15873" max="15875" width="24.42578125" style="317" customWidth="1"/>
    <col min="15876" max="15876" width="17.140625" style="317" customWidth="1"/>
    <col min="15877" max="16123" width="8.85546875" style="317"/>
    <col min="16124" max="16124" width="7.28515625" style="317" customWidth="1"/>
    <col min="16125" max="16125" width="91.28515625" style="317" customWidth="1"/>
    <col min="16126" max="16126" width="20.28515625" style="317" customWidth="1"/>
    <col min="16127" max="16127" width="22.7109375" style="317" customWidth="1"/>
    <col min="16128" max="16128" width="27.5703125" style="317" customWidth="1"/>
    <col min="16129" max="16131" width="24.42578125" style="317" customWidth="1"/>
    <col min="16132" max="16132" width="17.140625" style="317" customWidth="1"/>
    <col min="16133" max="16384" width="8.85546875" style="317"/>
  </cols>
  <sheetData>
    <row r="1" spans="1:6" ht="18.75">
      <c r="A1" s="316"/>
      <c r="B1" s="316"/>
      <c r="C1" s="316"/>
      <c r="D1" s="72" t="s">
        <v>444</v>
      </c>
    </row>
    <row r="2" spans="1:6" ht="12.75" customHeight="1">
      <c r="A2" s="316"/>
      <c r="B2" s="316"/>
      <c r="C2" s="316"/>
      <c r="D2" s="316"/>
    </row>
    <row r="3" spans="1:6" ht="29.25" customHeight="1">
      <c r="A3" s="1479" t="s">
        <v>987</v>
      </c>
      <c r="B3" s="1479"/>
      <c r="C3" s="1479"/>
      <c r="D3" s="1479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345</v>
      </c>
      <c r="B5" s="15"/>
      <c r="C5" s="15"/>
      <c r="D5" s="15"/>
      <c r="E5" s="10"/>
      <c r="F5" s="10"/>
    </row>
    <row r="6" spans="1:6" s="1" customFormat="1" ht="37.5" customHeight="1">
      <c r="A6" s="1438" t="s">
        <v>484</v>
      </c>
      <c r="B6" s="1438"/>
      <c r="C6" s="1438"/>
      <c r="D6" s="16"/>
      <c r="E6" s="5"/>
      <c r="F6" s="5"/>
    </row>
    <row r="7" spans="1:6" s="1" customFormat="1" ht="17.25" customHeight="1">
      <c r="A7" s="16" t="s">
        <v>281</v>
      </c>
      <c r="B7" s="16"/>
      <c r="C7" s="16"/>
      <c r="D7" s="16"/>
      <c r="E7" s="5"/>
      <c r="F7" s="5"/>
    </row>
    <row r="8" spans="1:6" ht="18.75">
      <c r="A8" s="318"/>
      <c r="B8" s="316"/>
      <c r="C8" s="316"/>
      <c r="D8" s="316"/>
    </row>
    <row r="9" spans="1:6" s="319" customFormat="1" ht="15.75" customHeight="1">
      <c r="A9" s="1455" t="s">
        <v>282</v>
      </c>
      <c r="B9" s="1455" t="s">
        <v>385</v>
      </c>
      <c r="C9" s="1455" t="s">
        <v>383</v>
      </c>
      <c r="D9" s="1455" t="s">
        <v>349</v>
      </c>
    </row>
    <row r="10" spans="1:6" s="319" customFormat="1" ht="15.75" customHeight="1">
      <c r="A10" s="1455"/>
      <c r="B10" s="1455"/>
      <c r="C10" s="1455"/>
      <c r="D10" s="1455"/>
    </row>
    <row r="11" spans="1:6" s="319" customFormat="1" ht="15.75" customHeight="1">
      <c r="A11" s="1455"/>
      <c r="B11" s="1455"/>
      <c r="C11" s="1455"/>
      <c r="D11" s="1455"/>
    </row>
    <row r="12" spans="1:6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6" ht="18.75" customHeight="1">
      <c r="A13" s="346">
        <v>1</v>
      </c>
      <c r="B13" s="89" t="s">
        <v>782</v>
      </c>
      <c r="C13" s="219"/>
      <c r="D13" s="220"/>
      <c r="F13" s="393"/>
    </row>
    <row r="14" spans="1:6" ht="18.75">
      <c r="A14" s="346">
        <v>2</v>
      </c>
      <c r="B14" s="327" t="s">
        <v>783</v>
      </c>
      <c r="C14" s="219"/>
      <c r="D14" s="563">
        <v>10000</v>
      </c>
      <c r="F14" s="393"/>
    </row>
    <row r="15" spans="1:6" ht="18.75">
      <c r="A15" s="346">
        <v>3</v>
      </c>
      <c r="B15" s="327" t="s">
        <v>619</v>
      </c>
      <c r="C15" s="219"/>
      <c r="D15" s="563">
        <v>25000</v>
      </c>
      <c r="F15" s="393"/>
    </row>
    <row r="16" spans="1:6" ht="18.75" hidden="1">
      <c r="A16" s="346">
        <v>4</v>
      </c>
      <c r="B16" s="307" t="s">
        <v>779</v>
      </c>
      <c r="C16" s="219"/>
      <c r="D16" s="563"/>
      <c r="F16" s="393"/>
    </row>
    <row r="17" spans="1:6" ht="37.5" hidden="1">
      <c r="A17" s="346">
        <v>5</v>
      </c>
      <c r="B17" s="327" t="s">
        <v>605</v>
      </c>
      <c r="C17" s="219"/>
      <c r="D17" s="563"/>
      <c r="F17" s="393"/>
    </row>
    <row r="18" spans="1:6" ht="18.75" hidden="1">
      <c r="A18" s="346">
        <v>6</v>
      </c>
      <c r="B18" s="347" t="s">
        <v>773</v>
      </c>
      <c r="C18" s="219"/>
      <c r="D18" s="563"/>
      <c r="F18" s="393"/>
    </row>
    <row r="19" spans="1:6" ht="37.5" hidden="1">
      <c r="A19" s="346">
        <v>7</v>
      </c>
      <c r="B19" s="347" t="s">
        <v>606</v>
      </c>
      <c r="C19" s="219"/>
      <c r="D19" s="563"/>
      <c r="F19" s="393"/>
    </row>
    <row r="20" spans="1:6" ht="37.5" hidden="1">
      <c r="A20" s="346">
        <v>8</v>
      </c>
      <c r="B20" s="347" t="s">
        <v>618</v>
      </c>
      <c r="C20" s="219"/>
      <c r="D20" s="563"/>
      <c r="F20" s="393"/>
    </row>
    <row r="21" spans="1:6" ht="18.75" hidden="1">
      <c r="A21" s="346">
        <v>9</v>
      </c>
      <c r="B21" s="89" t="s">
        <v>781</v>
      </c>
      <c r="C21" s="219"/>
      <c r="D21" s="563"/>
      <c r="F21" s="393"/>
    </row>
    <row r="22" spans="1:6" ht="18.75" hidden="1">
      <c r="A22" s="346">
        <v>10</v>
      </c>
      <c r="B22" s="89" t="s">
        <v>777</v>
      </c>
      <c r="C22" s="219"/>
      <c r="D22" s="563"/>
      <c r="F22" s="393"/>
    </row>
    <row r="23" spans="1:6" ht="18.75">
      <c r="A23" s="346">
        <v>4</v>
      </c>
      <c r="B23" s="347" t="s">
        <v>620</v>
      </c>
      <c r="C23" s="219"/>
      <c r="D23" s="563">
        <v>600</v>
      </c>
      <c r="F23" s="393"/>
    </row>
    <row r="24" spans="1:6" ht="18.75" hidden="1">
      <c r="A24" s="346">
        <v>12</v>
      </c>
      <c r="B24" s="327" t="s">
        <v>780</v>
      </c>
      <c r="C24" s="219"/>
      <c r="D24" s="220"/>
      <c r="F24" s="393"/>
    </row>
    <row r="25" spans="1:6" ht="18.75">
      <c r="A25" s="557"/>
      <c r="B25" s="219"/>
      <c r="C25" s="219"/>
      <c r="D25" s="220"/>
      <c r="F25" s="393"/>
    </row>
    <row r="26" spans="1:6" ht="18.75">
      <c r="A26" s="559"/>
      <c r="B26" s="560"/>
      <c r="C26" s="560"/>
      <c r="D26" s="220"/>
    </row>
    <row r="27" spans="1:6" s="326" customFormat="1" ht="18.75">
      <c r="A27" s="234"/>
      <c r="B27" s="193" t="s">
        <v>295</v>
      </c>
      <c r="C27" s="252" t="s">
        <v>305</v>
      </c>
      <c r="D27" s="235">
        <f>SUM(D13:D26)</f>
        <v>35600</v>
      </c>
    </row>
    <row r="28" spans="1:6" ht="18.75">
      <c r="A28" s="333"/>
      <c r="B28" s="334"/>
      <c r="C28" s="334"/>
      <c r="D28" s="336"/>
    </row>
    <row r="29" spans="1:6" ht="18.75">
      <c r="A29" s="34" t="s">
        <v>667</v>
      </c>
      <c r="B29" s="35"/>
      <c r="C29" s="115"/>
      <c r="D29" s="115" t="s">
        <v>1135</v>
      </c>
    </row>
    <row r="30" spans="1:6">
      <c r="A30" s="178"/>
      <c r="B30" s="66"/>
      <c r="C30" s="67" t="s">
        <v>131</v>
      </c>
      <c r="D30" s="67" t="s">
        <v>132</v>
      </c>
    </row>
    <row r="31" spans="1:6">
      <c r="A31" s="66"/>
      <c r="B31" s="63"/>
      <c r="C31" s="63"/>
      <c r="D31" s="63"/>
    </row>
    <row r="32" spans="1:6" ht="18.75">
      <c r="A32" s="34" t="s">
        <v>133</v>
      </c>
      <c r="B32" s="35"/>
      <c r="C32" s="115"/>
      <c r="D32" s="115" t="s">
        <v>1136</v>
      </c>
    </row>
    <row r="33" spans="1:4">
      <c r="A33" s="178"/>
      <c r="B33" s="66"/>
      <c r="C33" s="67" t="s">
        <v>131</v>
      </c>
      <c r="D33" s="67" t="s">
        <v>132</v>
      </c>
    </row>
    <row r="34" spans="1:4" ht="18.75">
      <c r="A34" s="316"/>
      <c r="B34" s="316"/>
      <c r="C34" s="316"/>
      <c r="D34" s="316"/>
    </row>
    <row r="35" spans="1:4" ht="18.75">
      <c r="B35" s="316"/>
      <c r="C35" s="316"/>
      <c r="D35" s="316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Лист121">
    <tabColor rgb="FFFFC000"/>
    <pageSetUpPr fitToPage="1"/>
  </sheetPr>
  <dimension ref="A1:J205"/>
  <sheetViews>
    <sheetView view="pageBreakPreview" zoomScale="80" zoomScaleSheetLayoutView="80" workbookViewId="0">
      <selection activeCell="G33" sqref="G33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4" width="23" style="317" customWidth="1"/>
    <col min="5" max="5" width="23.28515625" style="317" customWidth="1"/>
    <col min="6" max="6" width="22.85546875" style="317" customWidth="1"/>
    <col min="7" max="7" width="24.42578125" style="317" customWidth="1"/>
    <col min="8" max="8" width="4.7109375" style="465" hidden="1" customWidth="1"/>
    <col min="9" max="10" width="29.140625" style="535" customWidth="1"/>
    <col min="11" max="255" width="8.85546875" style="317"/>
    <col min="256" max="256" width="7.28515625" style="317" customWidth="1"/>
    <col min="257" max="257" width="91.28515625" style="317" customWidth="1"/>
    <col min="258" max="260" width="23" style="317" customWidth="1"/>
    <col min="261" max="263" width="24.42578125" style="317" customWidth="1"/>
    <col min="264" max="264" width="16.42578125" style="317" customWidth="1"/>
    <col min="265" max="511" width="8.85546875" style="317"/>
    <col min="512" max="512" width="7.28515625" style="317" customWidth="1"/>
    <col min="513" max="513" width="91.28515625" style="317" customWidth="1"/>
    <col min="514" max="516" width="23" style="317" customWidth="1"/>
    <col min="517" max="519" width="24.42578125" style="317" customWidth="1"/>
    <col min="520" max="520" width="16.42578125" style="317" customWidth="1"/>
    <col min="521" max="767" width="8.85546875" style="317"/>
    <col min="768" max="768" width="7.28515625" style="317" customWidth="1"/>
    <col min="769" max="769" width="91.28515625" style="317" customWidth="1"/>
    <col min="770" max="772" width="23" style="317" customWidth="1"/>
    <col min="773" max="775" width="24.42578125" style="317" customWidth="1"/>
    <col min="776" max="776" width="16.425781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8" width="23" style="317" customWidth="1"/>
    <col min="1029" max="1031" width="24.42578125" style="317" customWidth="1"/>
    <col min="1032" max="1032" width="16.425781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4" width="23" style="317" customWidth="1"/>
    <col min="1285" max="1287" width="24.42578125" style="317" customWidth="1"/>
    <col min="1288" max="1288" width="16.425781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40" width="23" style="317" customWidth="1"/>
    <col min="1541" max="1543" width="24.42578125" style="317" customWidth="1"/>
    <col min="1544" max="1544" width="16.425781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6" width="23" style="317" customWidth="1"/>
    <col min="1797" max="1799" width="24.42578125" style="317" customWidth="1"/>
    <col min="1800" max="1800" width="16.425781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2" width="23" style="317" customWidth="1"/>
    <col min="2053" max="2055" width="24.42578125" style="317" customWidth="1"/>
    <col min="2056" max="2056" width="16.425781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8" width="23" style="317" customWidth="1"/>
    <col min="2309" max="2311" width="24.42578125" style="317" customWidth="1"/>
    <col min="2312" max="2312" width="16.425781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4" width="23" style="317" customWidth="1"/>
    <col min="2565" max="2567" width="24.42578125" style="317" customWidth="1"/>
    <col min="2568" max="2568" width="16.425781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20" width="23" style="317" customWidth="1"/>
    <col min="2821" max="2823" width="24.42578125" style="317" customWidth="1"/>
    <col min="2824" max="2824" width="16.425781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6" width="23" style="317" customWidth="1"/>
    <col min="3077" max="3079" width="24.42578125" style="317" customWidth="1"/>
    <col min="3080" max="3080" width="16.425781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2" width="23" style="317" customWidth="1"/>
    <col min="3333" max="3335" width="24.42578125" style="317" customWidth="1"/>
    <col min="3336" max="3336" width="16.425781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8" width="23" style="317" customWidth="1"/>
    <col min="3589" max="3591" width="24.42578125" style="317" customWidth="1"/>
    <col min="3592" max="3592" width="16.425781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4" width="23" style="317" customWidth="1"/>
    <col min="3845" max="3847" width="24.42578125" style="317" customWidth="1"/>
    <col min="3848" max="3848" width="16.425781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100" width="23" style="317" customWidth="1"/>
    <col min="4101" max="4103" width="24.42578125" style="317" customWidth="1"/>
    <col min="4104" max="4104" width="16.425781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6" width="23" style="317" customWidth="1"/>
    <col min="4357" max="4359" width="24.42578125" style="317" customWidth="1"/>
    <col min="4360" max="4360" width="16.425781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2" width="23" style="317" customWidth="1"/>
    <col min="4613" max="4615" width="24.42578125" style="317" customWidth="1"/>
    <col min="4616" max="4616" width="16.425781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8" width="23" style="317" customWidth="1"/>
    <col min="4869" max="4871" width="24.42578125" style="317" customWidth="1"/>
    <col min="4872" max="4872" width="16.425781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4" width="23" style="317" customWidth="1"/>
    <col min="5125" max="5127" width="24.42578125" style="317" customWidth="1"/>
    <col min="5128" max="5128" width="16.425781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80" width="23" style="317" customWidth="1"/>
    <col min="5381" max="5383" width="24.42578125" style="317" customWidth="1"/>
    <col min="5384" max="5384" width="16.425781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6" width="23" style="317" customWidth="1"/>
    <col min="5637" max="5639" width="24.42578125" style="317" customWidth="1"/>
    <col min="5640" max="5640" width="16.425781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2" width="23" style="317" customWidth="1"/>
    <col min="5893" max="5895" width="24.42578125" style="317" customWidth="1"/>
    <col min="5896" max="5896" width="16.425781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8" width="23" style="317" customWidth="1"/>
    <col min="6149" max="6151" width="24.42578125" style="317" customWidth="1"/>
    <col min="6152" max="6152" width="16.425781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4" width="23" style="317" customWidth="1"/>
    <col min="6405" max="6407" width="24.42578125" style="317" customWidth="1"/>
    <col min="6408" max="6408" width="16.425781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60" width="23" style="317" customWidth="1"/>
    <col min="6661" max="6663" width="24.42578125" style="317" customWidth="1"/>
    <col min="6664" max="6664" width="16.425781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6" width="23" style="317" customWidth="1"/>
    <col min="6917" max="6919" width="24.42578125" style="317" customWidth="1"/>
    <col min="6920" max="6920" width="16.425781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2" width="23" style="317" customWidth="1"/>
    <col min="7173" max="7175" width="24.42578125" style="317" customWidth="1"/>
    <col min="7176" max="7176" width="16.425781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8" width="23" style="317" customWidth="1"/>
    <col min="7429" max="7431" width="24.42578125" style="317" customWidth="1"/>
    <col min="7432" max="7432" width="16.425781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4" width="23" style="317" customWidth="1"/>
    <col min="7685" max="7687" width="24.42578125" style="317" customWidth="1"/>
    <col min="7688" max="7688" width="16.425781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40" width="23" style="317" customWidth="1"/>
    <col min="7941" max="7943" width="24.42578125" style="317" customWidth="1"/>
    <col min="7944" max="7944" width="16.425781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6" width="23" style="317" customWidth="1"/>
    <col min="8197" max="8199" width="24.42578125" style="317" customWidth="1"/>
    <col min="8200" max="8200" width="16.425781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2" width="23" style="317" customWidth="1"/>
    <col min="8453" max="8455" width="24.42578125" style="317" customWidth="1"/>
    <col min="8456" max="8456" width="16.425781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8" width="23" style="317" customWidth="1"/>
    <col min="8709" max="8711" width="24.42578125" style="317" customWidth="1"/>
    <col min="8712" max="8712" width="16.425781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4" width="23" style="317" customWidth="1"/>
    <col min="8965" max="8967" width="24.42578125" style="317" customWidth="1"/>
    <col min="8968" max="8968" width="16.425781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20" width="23" style="317" customWidth="1"/>
    <col min="9221" max="9223" width="24.42578125" style="317" customWidth="1"/>
    <col min="9224" max="9224" width="16.425781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6" width="23" style="317" customWidth="1"/>
    <col min="9477" max="9479" width="24.42578125" style="317" customWidth="1"/>
    <col min="9480" max="9480" width="16.425781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2" width="23" style="317" customWidth="1"/>
    <col min="9733" max="9735" width="24.42578125" style="317" customWidth="1"/>
    <col min="9736" max="9736" width="16.425781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8" width="23" style="317" customWidth="1"/>
    <col min="9989" max="9991" width="24.42578125" style="317" customWidth="1"/>
    <col min="9992" max="9992" width="16.425781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4" width="23" style="317" customWidth="1"/>
    <col min="10245" max="10247" width="24.42578125" style="317" customWidth="1"/>
    <col min="10248" max="10248" width="16.425781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500" width="23" style="317" customWidth="1"/>
    <col min="10501" max="10503" width="24.42578125" style="317" customWidth="1"/>
    <col min="10504" max="10504" width="16.425781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6" width="23" style="317" customWidth="1"/>
    <col min="10757" max="10759" width="24.42578125" style="317" customWidth="1"/>
    <col min="10760" max="10760" width="16.425781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2" width="23" style="317" customWidth="1"/>
    <col min="11013" max="11015" width="24.42578125" style="317" customWidth="1"/>
    <col min="11016" max="11016" width="16.425781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8" width="23" style="317" customWidth="1"/>
    <col min="11269" max="11271" width="24.42578125" style="317" customWidth="1"/>
    <col min="11272" max="11272" width="16.425781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4" width="23" style="317" customWidth="1"/>
    <col min="11525" max="11527" width="24.42578125" style="317" customWidth="1"/>
    <col min="11528" max="11528" width="16.425781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80" width="23" style="317" customWidth="1"/>
    <col min="11781" max="11783" width="24.42578125" style="317" customWidth="1"/>
    <col min="11784" max="11784" width="16.425781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6" width="23" style="317" customWidth="1"/>
    <col min="12037" max="12039" width="24.42578125" style="317" customWidth="1"/>
    <col min="12040" max="12040" width="16.425781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2" width="23" style="317" customWidth="1"/>
    <col min="12293" max="12295" width="24.42578125" style="317" customWidth="1"/>
    <col min="12296" max="12296" width="16.425781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8" width="23" style="317" customWidth="1"/>
    <col min="12549" max="12551" width="24.42578125" style="317" customWidth="1"/>
    <col min="12552" max="12552" width="16.425781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4" width="23" style="317" customWidth="1"/>
    <col min="12805" max="12807" width="24.42578125" style="317" customWidth="1"/>
    <col min="12808" max="12808" width="16.425781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60" width="23" style="317" customWidth="1"/>
    <col min="13061" max="13063" width="24.42578125" style="317" customWidth="1"/>
    <col min="13064" max="13064" width="16.425781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6" width="23" style="317" customWidth="1"/>
    <col min="13317" max="13319" width="24.42578125" style="317" customWidth="1"/>
    <col min="13320" max="13320" width="16.425781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2" width="23" style="317" customWidth="1"/>
    <col min="13573" max="13575" width="24.42578125" style="317" customWidth="1"/>
    <col min="13576" max="13576" width="16.425781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8" width="23" style="317" customWidth="1"/>
    <col min="13829" max="13831" width="24.42578125" style="317" customWidth="1"/>
    <col min="13832" max="13832" width="16.425781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4" width="23" style="317" customWidth="1"/>
    <col min="14085" max="14087" width="24.42578125" style="317" customWidth="1"/>
    <col min="14088" max="14088" width="16.425781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40" width="23" style="317" customWidth="1"/>
    <col min="14341" max="14343" width="24.42578125" style="317" customWidth="1"/>
    <col min="14344" max="14344" width="16.425781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6" width="23" style="317" customWidth="1"/>
    <col min="14597" max="14599" width="24.42578125" style="317" customWidth="1"/>
    <col min="14600" max="14600" width="16.425781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2" width="23" style="317" customWidth="1"/>
    <col min="14853" max="14855" width="24.42578125" style="317" customWidth="1"/>
    <col min="14856" max="14856" width="16.425781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8" width="23" style="317" customWidth="1"/>
    <col min="15109" max="15111" width="24.42578125" style="317" customWidth="1"/>
    <col min="15112" max="15112" width="16.425781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4" width="23" style="317" customWidth="1"/>
    <col min="15365" max="15367" width="24.42578125" style="317" customWidth="1"/>
    <col min="15368" max="15368" width="16.425781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20" width="23" style="317" customWidth="1"/>
    <col min="15621" max="15623" width="24.42578125" style="317" customWidth="1"/>
    <col min="15624" max="15624" width="16.425781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6" width="23" style="317" customWidth="1"/>
    <col min="15877" max="15879" width="24.42578125" style="317" customWidth="1"/>
    <col min="15880" max="15880" width="16.425781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2" width="23" style="317" customWidth="1"/>
    <col min="16133" max="16135" width="24.42578125" style="317" customWidth="1"/>
    <col min="16136" max="16136" width="16.42578125" style="317" customWidth="1"/>
    <col min="16137" max="16384" width="8.85546875" style="317"/>
  </cols>
  <sheetData>
    <row r="1" spans="1:10">
      <c r="A1" s="316"/>
      <c r="B1" s="316"/>
      <c r="C1" s="316"/>
      <c r="D1" s="72" t="s">
        <v>445</v>
      </c>
    </row>
    <row r="2" spans="1:10" ht="12.75" customHeight="1">
      <c r="A2" s="316"/>
      <c r="B2" s="316"/>
      <c r="C2" s="316"/>
      <c r="D2" s="316"/>
    </row>
    <row r="3" spans="1:10" ht="42.75" customHeight="1">
      <c r="A3" s="1479" t="s">
        <v>1028</v>
      </c>
      <c r="B3" s="1479"/>
      <c r="C3" s="1479"/>
      <c r="D3" s="1479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470"/>
      <c r="I4" s="338"/>
      <c r="J4" s="471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472"/>
      <c r="I5" s="501"/>
      <c r="J5" s="501"/>
    </row>
    <row r="6" spans="1:10" s="1" customFormat="1" ht="37.5" customHeight="1">
      <c r="A6" s="1438" t="s">
        <v>484</v>
      </c>
      <c r="B6" s="1438"/>
      <c r="C6" s="1438"/>
      <c r="D6" s="16"/>
      <c r="E6" s="16"/>
      <c r="F6" s="16"/>
      <c r="G6" s="16"/>
      <c r="H6" s="465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465"/>
      <c r="I7" s="341"/>
      <c r="J7" s="341"/>
    </row>
    <row r="8" spans="1:10">
      <c r="A8" s="318"/>
      <c r="B8" s="316"/>
      <c r="C8" s="316"/>
      <c r="D8" s="316"/>
    </row>
    <row r="9" spans="1:10" s="319" customFormat="1" ht="15.75" customHeight="1">
      <c r="A9" s="1439" t="s">
        <v>282</v>
      </c>
      <c r="B9" s="1439" t="s">
        <v>385</v>
      </c>
      <c r="C9" s="1439" t="s">
        <v>383</v>
      </c>
      <c r="D9" s="1439" t="s">
        <v>349</v>
      </c>
      <c r="H9" s="465"/>
      <c r="I9" s="488"/>
      <c r="J9" s="488"/>
    </row>
    <row r="10" spans="1:10" s="319" customFormat="1" ht="15.75" customHeight="1">
      <c r="A10" s="1440"/>
      <c r="B10" s="1440"/>
      <c r="C10" s="1440"/>
      <c r="D10" s="1440"/>
    </row>
    <row r="11" spans="1:10" s="319" customFormat="1" ht="15.75" customHeight="1">
      <c r="A11" s="1473"/>
      <c r="B11" s="1473"/>
      <c r="C11" s="1473"/>
      <c r="D11" s="1473"/>
      <c r="H11" s="465"/>
    </row>
    <row r="12" spans="1:10" s="319" customFormat="1" ht="60.75" customHeight="1">
      <c r="A12" s="561">
        <v>1</v>
      </c>
      <c r="B12" s="561">
        <v>2</v>
      </c>
      <c r="C12" s="561">
        <v>3</v>
      </c>
      <c r="D12" s="561">
        <v>4</v>
      </c>
      <c r="E12" s="572" t="s">
        <v>357</v>
      </c>
      <c r="F12" s="572" t="s">
        <v>302</v>
      </c>
      <c r="G12" s="572" t="s">
        <v>303</v>
      </c>
      <c r="H12" s="465" t="s">
        <v>1029</v>
      </c>
      <c r="I12" s="543" t="s">
        <v>1010</v>
      </c>
      <c r="J12" s="543"/>
    </row>
    <row r="13" spans="1:10" s="319" customFormat="1">
      <c r="A13" s="1470" t="s">
        <v>992</v>
      </c>
      <c r="B13" s="1470"/>
      <c r="C13" s="1470"/>
      <c r="D13" s="1470"/>
      <c r="E13" s="436" t="s">
        <v>1026</v>
      </c>
      <c r="F13" s="544"/>
      <c r="G13" s="544"/>
      <c r="H13" s="465"/>
      <c r="I13" s="325" t="s">
        <v>1005</v>
      </c>
      <c r="J13" s="325" t="s">
        <v>1006</v>
      </c>
    </row>
    <row r="14" spans="1:10" s="326" customFormat="1">
      <c r="A14" s="296">
        <v>1</v>
      </c>
      <c r="B14" s="89" t="s">
        <v>784</v>
      </c>
      <c r="C14" s="297"/>
      <c r="D14" s="298">
        <f>15000-5460+3000</f>
        <v>12540</v>
      </c>
      <c r="E14" s="329">
        <f>9540</f>
        <v>9540</v>
      </c>
      <c r="F14" s="289">
        <f>9540</f>
        <v>9540</v>
      </c>
      <c r="G14" s="289">
        <f>D14-F14</f>
        <v>3000</v>
      </c>
      <c r="H14" s="465"/>
      <c r="I14" s="1277">
        <f>9540</f>
        <v>9540</v>
      </c>
      <c r="J14" s="535"/>
    </row>
    <row r="15" spans="1:10" s="326" customFormat="1" ht="37.5">
      <c r="A15" s="296">
        <v>2</v>
      </c>
      <c r="B15" s="89" t="s">
        <v>785</v>
      </c>
      <c r="C15" s="297"/>
      <c r="D15" s="298">
        <f>3000-3000</f>
        <v>0</v>
      </c>
      <c r="E15" s="329"/>
      <c r="F15" s="289"/>
      <c r="G15" s="289">
        <f t="shared" ref="G15:G19" si="0">D15-F15</f>
        <v>0</v>
      </c>
      <c r="H15" s="465"/>
      <c r="I15" s="535"/>
      <c r="J15" s="535"/>
    </row>
    <row r="16" spans="1:10" s="326" customFormat="1" hidden="1">
      <c r="A16" s="296"/>
      <c r="B16" s="89"/>
      <c r="C16" s="297"/>
      <c r="D16" s="298"/>
      <c r="E16" s="329"/>
      <c r="F16" s="289"/>
      <c r="G16" s="289">
        <f t="shared" si="0"/>
        <v>0</v>
      </c>
      <c r="H16" s="465"/>
      <c r="I16" s="535"/>
      <c r="J16" s="535"/>
    </row>
    <row r="17" spans="1:10" s="326" customFormat="1" hidden="1">
      <c r="A17" s="296"/>
      <c r="B17" s="89"/>
      <c r="C17" s="297"/>
      <c r="D17" s="298"/>
      <c r="E17" s="329"/>
      <c r="F17" s="289"/>
      <c r="G17" s="289">
        <f t="shared" si="0"/>
        <v>0</v>
      </c>
      <c r="H17" s="465"/>
      <c r="I17" s="535"/>
      <c r="J17" s="535"/>
    </row>
    <row r="18" spans="1:10" s="326" customFormat="1" hidden="1">
      <c r="A18" s="296"/>
      <c r="B18" s="89"/>
      <c r="C18" s="297"/>
      <c r="D18" s="298"/>
      <c r="E18" s="329"/>
      <c r="F18" s="289"/>
      <c r="G18" s="289">
        <f t="shared" si="0"/>
        <v>0</v>
      </c>
      <c r="H18" s="465"/>
      <c r="I18" s="535"/>
      <c r="J18" s="535"/>
    </row>
    <row r="19" spans="1:10" s="326" customFormat="1" hidden="1">
      <c r="A19" s="296"/>
      <c r="B19" s="89"/>
      <c r="C19" s="297"/>
      <c r="D19" s="298"/>
      <c r="E19" s="329"/>
      <c r="F19" s="289"/>
      <c r="G19" s="289">
        <f t="shared" si="0"/>
        <v>0</v>
      </c>
      <c r="H19" s="465"/>
      <c r="I19" s="535"/>
      <c r="J19" s="535"/>
    </row>
    <row r="20" spans="1:10" s="1259" customFormat="1">
      <c r="A20" s="1253"/>
      <c r="B20" s="1254" t="s">
        <v>295</v>
      </c>
      <c r="C20" s="1255" t="s">
        <v>305</v>
      </c>
      <c r="D20" s="1256">
        <f>SUM(D14:D19)</f>
        <v>12540</v>
      </c>
      <c r="E20" s="941" t="s">
        <v>365</v>
      </c>
      <c r="F20" s="941">
        <f>SUM(F14:F19)</f>
        <v>9540</v>
      </c>
      <c r="G20" s="941">
        <f>SUM(G14:G19)</f>
        <v>3000</v>
      </c>
      <c r="H20" s="1257">
        <f>SUM(H14:H19)</f>
        <v>0</v>
      </c>
      <c r="I20" s="1258">
        <f>SUM(I14:I19)</f>
        <v>9540</v>
      </c>
      <c r="J20" s="1258">
        <f t="shared" ref="J20" si="1">SUM(J14:J19)</f>
        <v>0</v>
      </c>
    </row>
    <row r="21" spans="1:10" hidden="1">
      <c r="A21" s="1509" t="s">
        <v>489</v>
      </c>
      <c r="B21" s="1509"/>
      <c r="C21" s="1509"/>
      <c r="D21" s="1509"/>
      <c r="E21" s="400" t="s">
        <v>995</v>
      </c>
      <c r="F21" s="544"/>
      <c r="G21" s="544"/>
    </row>
    <row r="22" spans="1:10" s="326" customFormat="1" hidden="1">
      <c r="A22" s="296">
        <v>1</v>
      </c>
      <c r="B22" s="89" t="s">
        <v>784</v>
      </c>
      <c r="C22" s="550"/>
      <c r="D22" s="551"/>
      <c r="E22" s="329"/>
      <c r="F22" s="289"/>
      <c r="G22" s="289">
        <f>D22-F22</f>
        <v>0</v>
      </c>
      <c r="H22" s="465"/>
      <c r="I22" s="535"/>
      <c r="J22" s="535"/>
    </row>
    <row r="23" spans="1:10" s="326" customFormat="1" ht="37.5" hidden="1">
      <c r="A23" s="296">
        <v>2</v>
      </c>
      <c r="B23" s="89" t="s">
        <v>785</v>
      </c>
      <c r="C23" s="297"/>
      <c r="D23" s="298"/>
      <c r="E23" s="329"/>
      <c r="F23" s="289"/>
      <c r="G23" s="289">
        <f t="shared" ref="G23:G27" si="2">D23-F23</f>
        <v>0</v>
      </c>
      <c r="H23" s="465"/>
      <c r="I23" s="535"/>
      <c r="J23" s="535"/>
    </row>
    <row r="24" spans="1:10" s="326" customFormat="1" hidden="1">
      <c r="A24" s="296"/>
      <c r="B24" s="89"/>
      <c r="C24" s="297"/>
      <c r="D24" s="298"/>
      <c r="E24" s="329"/>
      <c r="F24" s="289"/>
      <c r="G24" s="289">
        <f t="shared" si="2"/>
        <v>0</v>
      </c>
      <c r="H24" s="465"/>
    </row>
    <row r="25" spans="1:10" s="326" customFormat="1" hidden="1">
      <c r="A25" s="296"/>
      <c r="B25" s="89"/>
      <c r="C25" s="297"/>
      <c r="D25" s="298"/>
      <c r="E25" s="329"/>
      <c r="F25" s="289"/>
      <c r="G25" s="289">
        <f t="shared" si="2"/>
        <v>0</v>
      </c>
      <c r="H25" s="465"/>
      <c r="I25" s="535"/>
      <c r="J25" s="535"/>
    </row>
    <row r="26" spans="1:10" s="326" customFormat="1" hidden="1">
      <c r="A26" s="296"/>
      <c r="B26" s="89"/>
      <c r="C26" s="297"/>
      <c r="D26" s="298"/>
      <c r="E26" s="329"/>
      <c r="F26" s="289"/>
      <c r="G26" s="289">
        <f t="shared" si="2"/>
        <v>0</v>
      </c>
      <c r="H26" s="465"/>
      <c r="I26" s="538"/>
      <c r="J26" s="538"/>
    </row>
    <row r="27" spans="1:10" s="326" customFormat="1" hidden="1">
      <c r="A27" s="296"/>
      <c r="B27" s="89"/>
      <c r="C27" s="297"/>
      <c r="D27" s="298"/>
      <c r="E27" s="329"/>
      <c r="F27" s="289"/>
      <c r="G27" s="289">
        <f t="shared" si="2"/>
        <v>0</v>
      </c>
      <c r="H27" s="465"/>
      <c r="I27" s="535"/>
      <c r="J27" s="535"/>
    </row>
    <row r="28" spans="1:10" hidden="1">
      <c r="A28" s="300"/>
      <c r="B28" s="301" t="s">
        <v>295</v>
      </c>
      <c r="C28" s="302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H28" s="465">
        <f>SUM(H22:H27)</f>
        <v>0</v>
      </c>
      <c r="I28" s="323">
        <f t="shared" ref="I28:J28" si="3">SUM(I22:I27)</f>
        <v>0</v>
      </c>
      <c r="J28" s="323">
        <f t="shared" si="3"/>
        <v>0</v>
      </c>
    </row>
    <row r="29" spans="1:10">
      <c r="A29" s="552"/>
      <c r="B29" s="553"/>
      <c r="C29" s="554"/>
      <c r="D29" s="531"/>
      <c r="E29" s="225" t="s">
        <v>386</v>
      </c>
      <c r="F29" s="539">
        <f>F20+F28</f>
        <v>9540</v>
      </c>
      <c r="G29" s="539">
        <f>G20+G28</f>
        <v>3000</v>
      </c>
      <c r="H29" s="465">
        <f>H20+H28</f>
        <v>0</v>
      </c>
      <c r="I29" s="323">
        <f t="shared" ref="I29:J29" si="4">I20+I28</f>
        <v>9540</v>
      </c>
      <c r="J29" s="323">
        <f t="shared" si="4"/>
        <v>0</v>
      </c>
    </row>
    <row r="30" spans="1:10">
      <c r="A30" s="552"/>
      <c r="B30" s="553"/>
      <c r="C30" s="554"/>
      <c r="D30" s="531"/>
      <c r="E30" s="544"/>
      <c r="F30" s="544"/>
      <c r="G30" s="544"/>
    </row>
    <row r="31" spans="1:10">
      <c r="A31" s="1273" t="s">
        <v>667</v>
      </c>
      <c r="B31" s="35"/>
      <c r="C31" s="115"/>
      <c r="D31" s="1272" t="s">
        <v>1135</v>
      </c>
      <c r="E31" s="35"/>
      <c r="F31" s="178"/>
      <c r="G31" s="35"/>
    </row>
    <row r="32" spans="1:10">
      <c r="A32" s="178"/>
      <c r="B32" s="66"/>
      <c r="C32" s="67" t="s">
        <v>131</v>
      </c>
      <c r="D32" s="67" t="s">
        <v>132</v>
      </c>
      <c r="E32" s="66"/>
      <c r="F32" s="178"/>
      <c r="G32" s="66"/>
    </row>
    <row r="33" spans="1:7">
      <c r="A33" s="66"/>
      <c r="B33" s="63"/>
      <c r="C33" s="63"/>
      <c r="D33" s="63"/>
      <c r="E33" s="63"/>
      <c r="F33" s="178"/>
      <c r="G33" s="63"/>
    </row>
    <row r="34" spans="1:7">
      <c r="A34" s="34" t="s">
        <v>133</v>
      </c>
      <c r="B34" s="35"/>
      <c r="C34" s="115"/>
      <c r="D34" s="1028" t="s">
        <v>1227</v>
      </c>
      <c r="E34" s="35"/>
      <c r="F34" s="178"/>
      <c r="G34" s="35"/>
    </row>
    <row r="35" spans="1:7">
      <c r="A35" s="178"/>
      <c r="B35" s="66"/>
      <c r="C35" s="67" t="s">
        <v>131</v>
      </c>
      <c r="D35" s="67" t="s">
        <v>132</v>
      </c>
      <c r="E35" s="66"/>
      <c r="F35" s="178"/>
      <c r="G35" s="66"/>
    </row>
    <row r="36" spans="1:7">
      <c r="G36" s="317" t="s">
        <v>371</v>
      </c>
    </row>
    <row r="37" spans="1:7">
      <c r="B37" s="227" t="s">
        <v>1047</v>
      </c>
    </row>
    <row r="38" spans="1:7">
      <c r="B38" s="227" t="s">
        <v>1027</v>
      </c>
    </row>
    <row r="201" spans="8:8">
      <c r="H201" s="492"/>
    </row>
    <row r="202" spans="8:8">
      <c r="H202" s="493"/>
    </row>
    <row r="203" spans="8:8">
      <c r="H203" s="492"/>
    </row>
    <row r="204" spans="8:8">
      <c r="H204" s="492"/>
    </row>
    <row r="205" spans="8:8">
      <c r="H205" s="493"/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Лист122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3" style="317" customWidth="1"/>
    <col min="5" max="249" width="8.85546875" style="317"/>
    <col min="250" max="250" width="7.28515625" style="317" customWidth="1"/>
    <col min="251" max="251" width="91.28515625" style="317" customWidth="1"/>
    <col min="252" max="254" width="23" style="317" customWidth="1"/>
    <col min="255" max="257" width="24.42578125" style="317" customWidth="1"/>
    <col min="258" max="258" width="16.42578125" style="317" customWidth="1"/>
    <col min="259" max="505" width="8.85546875" style="317"/>
    <col min="506" max="506" width="7.28515625" style="317" customWidth="1"/>
    <col min="507" max="507" width="91.28515625" style="317" customWidth="1"/>
    <col min="508" max="510" width="23" style="317" customWidth="1"/>
    <col min="511" max="513" width="24.42578125" style="317" customWidth="1"/>
    <col min="514" max="514" width="16.42578125" style="317" customWidth="1"/>
    <col min="515" max="761" width="8.85546875" style="317"/>
    <col min="762" max="762" width="7.28515625" style="317" customWidth="1"/>
    <col min="763" max="763" width="91.28515625" style="317" customWidth="1"/>
    <col min="764" max="766" width="23" style="317" customWidth="1"/>
    <col min="767" max="769" width="24.42578125" style="317" customWidth="1"/>
    <col min="770" max="770" width="16.42578125" style="317" customWidth="1"/>
    <col min="771" max="1017" width="8.85546875" style="317"/>
    <col min="1018" max="1018" width="7.28515625" style="317" customWidth="1"/>
    <col min="1019" max="1019" width="91.28515625" style="317" customWidth="1"/>
    <col min="1020" max="1022" width="23" style="317" customWidth="1"/>
    <col min="1023" max="1025" width="24.42578125" style="317" customWidth="1"/>
    <col min="1026" max="1026" width="16.42578125" style="317" customWidth="1"/>
    <col min="1027" max="1273" width="8.85546875" style="317"/>
    <col min="1274" max="1274" width="7.28515625" style="317" customWidth="1"/>
    <col min="1275" max="1275" width="91.28515625" style="317" customWidth="1"/>
    <col min="1276" max="1278" width="23" style="317" customWidth="1"/>
    <col min="1279" max="1281" width="24.42578125" style="317" customWidth="1"/>
    <col min="1282" max="1282" width="16.42578125" style="317" customWidth="1"/>
    <col min="1283" max="1529" width="8.85546875" style="317"/>
    <col min="1530" max="1530" width="7.28515625" style="317" customWidth="1"/>
    <col min="1531" max="1531" width="91.28515625" style="317" customWidth="1"/>
    <col min="1532" max="1534" width="23" style="317" customWidth="1"/>
    <col min="1535" max="1537" width="24.42578125" style="317" customWidth="1"/>
    <col min="1538" max="1538" width="16.42578125" style="317" customWidth="1"/>
    <col min="1539" max="1785" width="8.85546875" style="317"/>
    <col min="1786" max="1786" width="7.28515625" style="317" customWidth="1"/>
    <col min="1787" max="1787" width="91.28515625" style="317" customWidth="1"/>
    <col min="1788" max="1790" width="23" style="317" customWidth="1"/>
    <col min="1791" max="1793" width="24.42578125" style="317" customWidth="1"/>
    <col min="1794" max="1794" width="16.42578125" style="317" customWidth="1"/>
    <col min="1795" max="2041" width="8.85546875" style="317"/>
    <col min="2042" max="2042" width="7.28515625" style="317" customWidth="1"/>
    <col min="2043" max="2043" width="91.28515625" style="317" customWidth="1"/>
    <col min="2044" max="2046" width="23" style="317" customWidth="1"/>
    <col min="2047" max="2049" width="24.42578125" style="317" customWidth="1"/>
    <col min="2050" max="2050" width="16.42578125" style="317" customWidth="1"/>
    <col min="2051" max="2297" width="8.85546875" style="317"/>
    <col min="2298" max="2298" width="7.28515625" style="317" customWidth="1"/>
    <col min="2299" max="2299" width="91.28515625" style="317" customWidth="1"/>
    <col min="2300" max="2302" width="23" style="317" customWidth="1"/>
    <col min="2303" max="2305" width="24.42578125" style="317" customWidth="1"/>
    <col min="2306" max="2306" width="16.42578125" style="317" customWidth="1"/>
    <col min="2307" max="2553" width="8.85546875" style="317"/>
    <col min="2554" max="2554" width="7.28515625" style="317" customWidth="1"/>
    <col min="2555" max="2555" width="91.28515625" style="317" customWidth="1"/>
    <col min="2556" max="2558" width="23" style="317" customWidth="1"/>
    <col min="2559" max="2561" width="24.42578125" style="317" customWidth="1"/>
    <col min="2562" max="2562" width="16.42578125" style="317" customWidth="1"/>
    <col min="2563" max="2809" width="8.85546875" style="317"/>
    <col min="2810" max="2810" width="7.28515625" style="317" customWidth="1"/>
    <col min="2811" max="2811" width="91.28515625" style="317" customWidth="1"/>
    <col min="2812" max="2814" width="23" style="317" customWidth="1"/>
    <col min="2815" max="2817" width="24.42578125" style="317" customWidth="1"/>
    <col min="2818" max="2818" width="16.42578125" style="317" customWidth="1"/>
    <col min="2819" max="3065" width="8.85546875" style="317"/>
    <col min="3066" max="3066" width="7.28515625" style="317" customWidth="1"/>
    <col min="3067" max="3067" width="91.28515625" style="317" customWidth="1"/>
    <col min="3068" max="3070" width="23" style="317" customWidth="1"/>
    <col min="3071" max="3073" width="24.42578125" style="317" customWidth="1"/>
    <col min="3074" max="3074" width="16.42578125" style="317" customWidth="1"/>
    <col min="3075" max="3321" width="8.85546875" style="317"/>
    <col min="3322" max="3322" width="7.28515625" style="317" customWidth="1"/>
    <col min="3323" max="3323" width="91.28515625" style="317" customWidth="1"/>
    <col min="3324" max="3326" width="23" style="317" customWidth="1"/>
    <col min="3327" max="3329" width="24.42578125" style="317" customWidth="1"/>
    <col min="3330" max="3330" width="16.42578125" style="317" customWidth="1"/>
    <col min="3331" max="3577" width="8.85546875" style="317"/>
    <col min="3578" max="3578" width="7.28515625" style="317" customWidth="1"/>
    <col min="3579" max="3579" width="91.28515625" style="317" customWidth="1"/>
    <col min="3580" max="3582" width="23" style="317" customWidth="1"/>
    <col min="3583" max="3585" width="24.42578125" style="317" customWidth="1"/>
    <col min="3586" max="3586" width="16.42578125" style="317" customWidth="1"/>
    <col min="3587" max="3833" width="8.85546875" style="317"/>
    <col min="3834" max="3834" width="7.28515625" style="317" customWidth="1"/>
    <col min="3835" max="3835" width="91.28515625" style="317" customWidth="1"/>
    <col min="3836" max="3838" width="23" style="317" customWidth="1"/>
    <col min="3839" max="3841" width="24.42578125" style="317" customWidth="1"/>
    <col min="3842" max="3842" width="16.42578125" style="317" customWidth="1"/>
    <col min="3843" max="4089" width="8.85546875" style="317"/>
    <col min="4090" max="4090" width="7.28515625" style="317" customWidth="1"/>
    <col min="4091" max="4091" width="91.28515625" style="317" customWidth="1"/>
    <col min="4092" max="4094" width="23" style="317" customWidth="1"/>
    <col min="4095" max="4097" width="24.42578125" style="317" customWidth="1"/>
    <col min="4098" max="4098" width="16.42578125" style="317" customWidth="1"/>
    <col min="4099" max="4345" width="8.85546875" style="317"/>
    <col min="4346" max="4346" width="7.28515625" style="317" customWidth="1"/>
    <col min="4347" max="4347" width="91.28515625" style="317" customWidth="1"/>
    <col min="4348" max="4350" width="23" style="317" customWidth="1"/>
    <col min="4351" max="4353" width="24.42578125" style="317" customWidth="1"/>
    <col min="4354" max="4354" width="16.42578125" style="317" customWidth="1"/>
    <col min="4355" max="4601" width="8.85546875" style="317"/>
    <col min="4602" max="4602" width="7.28515625" style="317" customWidth="1"/>
    <col min="4603" max="4603" width="91.28515625" style="317" customWidth="1"/>
    <col min="4604" max="4606" width="23" style="317" customWidth="1"/>
    <col min="4607" max="4609" width="24.42578125" style="317" customWidth="1"/>
    <col min="4610" max="4610" width="16.42578125" style="317" customWidth="1"/>
    <col min="4611" max="4857" width="8.85546875" style="317"/>
    <col min="4858" max="4858" width="7.28515625" style="317" customWidth="1"/>
    <col min="4859" max="4859" width="91.28515625" style="317" customWidth="1"/>
    <col min="4860" max="4862" width="23" style="317" customWidth="1"/>
    <col min="4863" max="4865" width="24.42578125" style="317" customWidth="1"/>
    <col min="4866" max="4866" width="16.42578125" style="317" customWidth="1"/>
    <col min="4867" max="5113" width="8.85546875" style="317"/>
    <col min="5114" max="5114" width="7.28515625" style="317" customWidth="1"/>
    <col min="5115" max="5115" width="91.28515625" style="317" customWidth="1"/>
    <col min="5116" max="5118" width="23" style="317" customWidth="1"/>
    <col min="5119" max="5121" width="24.42578125" style="317" customWidth="1"/>
    <col min="5122" max="5122" width="16.42578125" style="317" customWidth="1"/>
    <col min="5123" max="5369" width="8.85546875" style="317"/>
    <col min="5370" max="5370" width="7.28515625" style="317" customWidth="1"/>
    <col min="5371" max="5371" width="91.28515625" style="317" customWidth="1"/>
    <col min="5372" max="5374" width="23" style="317" customWidth="1"/>
    <col min="5375" max="5377" width="24.42578125" style="317" customWidth="1"/>
    <col min="5378" max="5378" width="16.42578125" style="317" customWidth="1"/>
    <col min="5379" max="5625" width="8.85546875" style="317"/>
    <col min="5626" max="5626" width="7.28515625" style="317" customWidth="1"/>
    <col min="5627" max="5627" width="91.28515625" style="317" customWidth="1"/>
    <col min="5628" max="5630" width="23" style="317" customWidth="1"/>
    <col min="5631" max="5633" width="24.42578125" style="317" customWidth="1"/>
    <col min="5634" max="5634" width="16.42578125" style="317" customWidth="1"/>
    <col min="5635" max="5881" width="8.85546875" style="317"/>
    <col min="5882" max="5882" width="7.28515625" style="317" customWidth="1"/>
    <col min="5883" max="5883" width="91.28515625" style="317" customWidth="1"/>
    <col min="5884" max="5886" width="23" style="317" customWidth="1"/>
    <col min="5887" max="5889" width="24.42578125" style="317" customWidth="1"/>
    <col min="5890" max="5890" width="16.42578125" style="317" customWidth="1"/>
    <col min="5891" max="6137" width="8.85546875" style="317"/>
    <col min="6138" max="6138" width="7.28515625" style="317" customWidth="1"/>
    <col min="6139" max="6139" width="91.28515625" style="317" customWidth="1"/>
    <col min="6140" max="6142" width="23" style="317" customWidth="1"/>
    <col min="6143" max="6145" width="24.42578125" style="317" customWidth="1"/>
    <col min="6146" max="6146" width="16.42578125" style="317" customWidth="1"/>
    <col min="6147" max="6393" width="8.85546875" style="317"/>
    <col min="6394" max="6394" width="7.28515625" style="317" customWidth="1"/>
    <col min="6395" max="6395" width="91.28515625" style="317" customWidth="1"/>
    <col min="6396" max="6398" width="23" style="317" customWidth="1"/>
    <col min="6399" max="6401" width="24.42578125" style="317" customWidth="1"/>
    <col min="6402" max="6402" width="16.42578125" style="317" customWidth="1"/>
    <col min="6403" max="6649" width="8.85546875" style="317"/>
    <col min="6650" max="6650" width="7.28515625" style="317" customWidth="1"/>
    <col min="6651" max="6651" width="91.28515625" style="317" customWidth="1"/>
    <col min="6652" max="6654" width="23" style="317" customWidth="1"/>
    <col min="6655" max="6657" width="24.42578125" style="317" customWidth="1"/>
    <col min="6658" max="6658" width="16.42578125" style="317" customWidth="1"/>
    <col min="6659" max="6905" width="8.85546875" style="317"/>
    <col min="6906" max="6906" width="7.28515625" style="317" customWidth="1"/>
    <col min="6907" max="6907" width="91.28515625" style="317" customWidth="1"/>
    <col min="6908" max="6910" width="23" style="317" customWidth="1"/>
    <col min="6911" max="6913" width="24.42578125" style="317" customWidth="1"/>
    <col min="6914" max="6914" width="16.42578125" style="317" customWidth="1"/>
    <col min="6915" max="7161" width="8.85546875" style="317"/>
    <col min="7162" max="7162" width="7.28515625" style="317" customWidth="1"/>
    <col min="7163" max="7163" width="91.28515625" style="317" customWidth="1"/>
    <col min="7164" max="7166" width="23" style="317" customWidth="1"/>
    <col min="7167" max="7169" width="24.42578125" style="317" customWidth="1"/>
    <col min="7170" max="7170" width="16.42578125" style="317" customWidth="1"/>
    <col min="7171" max="7417" width="8.85546875" style="317"/>
    <col min="7418" max="7418" width="7.28515625" style="317" customWidth="1"/>
    <col min="7419" max="7419" width="91.28515625" style="317" customWidth="1"/>
    <col min="7420" max="7422" width="23" style="317" customWidth="1"/>
    <col min="7423" max="7425" width="24.42578125" style="317" customWidth="1"/>
    <col min="7426" max="7426" width="16.42578125" style="317" customWidth="1"/>
    <col min="7427" max="7673" width="8.85546875" style="317"/>
    <col min="7674" max="7674" width="7.28515625" style="317" customWidth="1"/>
    <col min="7675" max="7675" width="91.28515625" style="317" customWidth="1"/>
    <col min="7676" max="7678" width="23" style="317" customWidth="1"/>
    <col min="7679" max="7681" width="24.42578125" style="317" customWidth="1"/>
    <col min="7682" max="7682" width="16.42578125" style="317" customWidth="1"/>
    <col min="7683" max="7929" width="8.85546875" style="317"/>
    <col min="7930" max="7930" width="7.28515625" style="317" customWidth="1"/>
    <col min="7931" max="7931" width="91.28515625" style="317" customWidth="1"/>
    <col min="7932" max="7934" width="23" style="317" customWidth="1"/>
    <col min="7935" max="7937" width="24.42578125" style="317" customWidth="1"/>
    <col min="7938" max="7938" width="16.42578125" style="317" customWidth="1"/>
    <col min="7939" max="8185" width="8.85546875" style="317"/>
    <col min="8186" max="8186" width="7.28515625" style="317" customWidth="1"/>
    <col min="8187" max="8187" width="91.28515625" style="317" customWidth="1"/>
    <col min="8188" max="8190" width="23" style="317" customWidth="1"/>
    <col min="8191" max="8193" width="24.42578125" style="317" customWidth="1"/>
    <col min="8194" max="8194" width="16.42578125" style="317" customWidth="1"/>
    <col min="8195" max="8441" width="8.85546875" style="317"/>
    <col min="8442" max="8442" width="7.28515625" style="317" customWidth="1"/>
    <col min="8443" max="8443" width="91.28515625" style="317" customWidth="1"/>
    <col min="8444" max="8446" width="23" style="317" customWidth="1"/>
    <col min="8447" max="8449" width="24.42578125" style="317" customWidth="1"/>
    <col min="8450" max="8450" width="16.42578125" style="317" customWidth="1"/>
    <col min="8451" max="8697" width="8.85546875" style="317"/>
    <col min="8698" max="8698" width="7.28515625" style="317" customWidth="1"/>
    <col min="8699" max="8699" width="91.28515625" style="317" customWidth="1"/>
    <col min="8700" max="8702" width="23" style="317" customWidth="1"/>
    <col min="8703" max="8705" width="24.42578125" style="317" customWidth="1"/>
    <col min="8706" max="8706" width="16.42578125" style="317" customWidth="1"/>
    <col min="8707" max="8953" width="8.85546875" style="317"/>
    <col min="8954" max="8954" width="7.28515625" style="317" customWidth="1"/>
    <col min="8955" max="8955" width="91.28515625" style="317" customWidth="1"/>
    <col min="8956" max="8958" width="23" style="317" customWidth="1"/>
    <col min="8959" max="8961" width="24.42578125" style="317" customWidth="1"/>
    <col min="8962" max="8962" width="16.42578125" style="317" customWidth="1"/>
    <col min="8963" max="9209" width="8.85546875" style="317"/>
    <col min="9210" max="9210" width="7.28515625" style="317" customWidth="1"/>
    <col min="9211" max="9211" width="91.28515625" style="317" customWidth="1"/>
    <col min="9212" max="9214" width="23" style="317" customWidth="1"/>
    <col min="9215" max="9217" width="24.42578125" style="317" customWidth="1"/>
    <col min="9218" max="9218" width="16.42578125" style="317" customWidth="1"/>
    <col min="9219" max="9465" width="8.85546875" style="317"/>
    <col min="9466" max="9466" width="7.28515625" style="317" customWidth="1"/>
    <col min="9467" max="9467" width="91.28515625" style="317" customWidth="1"/>
    <col min="9468" max="9470" width="23" style="317" customWidth="1"/>
    <col min="9471" max="9473" width="24.42578125" style="317" customWidth="1"/>
    <col min="9474" max="9474" width="16.42578125" style="317" customWidth="1"/>
    <col min="9475" max="9721" width="8.85546875" style="317"/>
    <col min="9722" max="9722" width="7.28515625" style="317" customWidth="1"/>
    <col min="9723" max="9723" width="91.28515625" style="317" customWidth="1"/>
    <col min="9724" max="9726" width="23" style="317" customWidth="1"/>
    <col min="9727" max="9729" width="24.42578125" style="317" customWidth="1"/>
    <col min="9730" max="9730" width="16.42578125" style="317" customWidth="1"/>
    <col min="9731" max="9977" width="8.85546875" style="317"/>
    <col min="9978" max="9978" width="7.28515625" style="317" customWidth="1"/>
    <col min="9979" max="9979" width="91.28515625" style="317" customWidth="1"/>
    <col min="9980" max="9982" width="23" style="317" customWidth="1"/>
    <col min="9983" max="9985" width="24.42578125" style="317" customWidth="1"/>
    <col min="9986" max="9986" width="16.42578125" style="317" customWidth="1"/>
    <col min="9987" max="10233" width="8.85546875" style="317"/>
    <col min="10234" max="10234" width="7.28515625" style="317" customWidth="1"/>
    <col min="10235" max="10235" width="91.28515625" style="317" customWidth="1"/>
    <col min="10236" max="10238" width="23" style="317" customWidth="1"/>
    <col min="10239" max="10241" width="24.42578125" style="317" customWidth="1"/>
    <col min="10242" max="10242" width="16.42578125" style="317" customWidth="1"/>
    <col min="10243" max="10489" width="8.85546875" style="317"/>
    <col min="10490" max="10490" width="7.28515625" style="317" customWidth="1"/>
    <col min="10491" max="10491" width="91.28515625" style="317" customWidth="1"/>
    <col min="10492" max="10494" width="23" style="317" customWidth="1"/>
    <col min="10495" max="10497" width="24.42578125" style="317" customWidth="1"/>
    <col min="10498" max="10498" width="16.42578125" style="317" customWidth="1"/>
    <col min="10499" max="10745" width="8.85546875" style="317"/>
    <col min="10746" max="10746" width="7.28515625" style="317" customWidth="1"/>
    <col min="10747" max="10747" width="91.28515625" style="317" customWidth="1"/>
    <col min="10748" max="10750" width="23" style="317" customWidth="1"/>
    <col min="10751" max="10753" width="24.42578125" style="317" customWidth="1"/>
    <col min="10754" max="10754" width="16.42578125" style="317" customWidth="1"/>
    <col min="10755" max="11001" width="8.85546875" style="317"/>
    <col min="11002" max="11002" width="7.28515625" style="317" customWidth="1"/>
    <col min="11003" max="11003" width="91.28515625" style="317" customWidth="1"/>
    <col min="11004" max="11006" width="23" style="317" customWidth="1"/>
    <col min="11007" max="11009" width="24.42578125" style="317" customWidth="1"/>
    <col min="11010" max="11010" width="16.42578125" style="317" customWidth="1"/>
    <col min="11011" max="11257" width="8.85546875" style="317"/>
    <col min="11258" max="11258" width="7.28515625" style="317" customWidth="1"/>
    <col min="11259" max="11259" width="91.28515625" style="317" customWidth="1"/>
    <col min="11260" max="11262" width="23" style="317" customWidth="1"/>
    <col min="11263" max="11265" width="24.42578125" style="317" customWidth="1"/>
    <col min="11266" max="11266" width="16.42578125" style="317" customWidth="1"/>
    <col min="11267" max="11513" width="8.85546875" style="317"/>
    <col min="11514" max="11514" width="7.28515625" style="317" customWidth="1"/>
    <col min="11515" max="11515" width="91.28515625" style="317" customWidth="1"/>
    <col min="11516" max="11518" width="23" style="317" customWidth="1"/>
    <col min="11519" max="11521" width="24.42578125" style="317" customWidth="1"/>
    <col min="11522" max="11522" width="16.42578125" style="317" customWidth="1"/>
    <col min="11523" max="11769" width="8.85546875" style="317"/>
    <col min="11770" max="11770" width="7.28515625" style="317" customWidth="1"/>
    <col min="11771" max="11771" width="91.28515625" style="317" customWidth="1"/>
    <col min="11772" max="11774" width="23" style="317" customWidth="1"/>
    <col min="11775" max="11777" width="24.42578125" style="317" customWidth="1"/>
    <col min="11778" max="11778" width="16.42578125" style="317" customWidth="1"/>
    <col min="11779" max="12025" width="8.85546875" style="317"/>
    <col min="12026" max="12026" width="7.28515625" style="317" customWidth="1"/>
    <col min="12027" max="12027" width="91.28515625" style="317" customWidth="1"/>
    <col min="12028" max="12030" width="23" style="317" customWidth="1"/>
    <col min="12031" max="12033" width="24.42578125" style="317" customWidth="1"/>
    <col min="12034" max="12034" width="16.42578125" style="317" customWidth="1"/>
    <col min="12035" max="12281" width="8.85546875" style="317"/>
    <col min="12282" max="12282" width="7.28515625" style="317" customWidth="1"/>
    <col min="12283" max="12283" width="91.28515625" style="317" customWidth="1"/>
    <col min="12284" max="12286" width="23" style="317" customWidth="1"/>
    <col min="12287" max="12289" width="24.42578125" style="317" customWidth="1"/>
    <col min="12290" max="12290" width="16.42578125" style="317" customWidth="1"/>
    <col min="12291" max="12537" width="8.85546875" style="317"/>
    <col min="12538" max="12538" width="7.28515625" style="317" customWidth="1"/>
    <col min="12539" max="12539" width="91.28515625" style="317" customWidth="1"/>
    <col min="12540" max="12542" width="23" style="317" customWidth="1"/>
    <col min="12543" max="12545" width="24.42578125" style="317" customWidth="1"/>
    <col min="12546" max="12546" width="16.42578125" style="317" customWidth="1"/>
    <col min="12547" max="12793" width="8.85546875" style="317"/>
    <col min="12794" max="12794" width="7.28515625" style="317" customWidth="1"/>
    <col min="12795" max="12795" width="91.28515625" style="317" customWidth="1"/>
    <col min="12796" max="12798" width="23" style="317" customWidth="1"/>
    <col min="12799" max="12801" width="24.42578125" style="317" customWidth="1"/>
    <col min="12802" max="12802" width="16.42578125" style="317" customWidth="1"/>
    <col min="12803" max="13049" width="8.85546875" style="317"/>
    <col min="13050" max="13050" width="7.28515625" style="317" customWidth="1"/>
    <col min="13051" max="13051" width="91.28515625" style="317" customWidth="1"/>
    <col min="13052" max="13054" width="23" style="317" customWidth="1"/>
    <col min="13055" max="13057" width="24.42578125" style="317" customWidth="1"/>
    <col min="13058" max="13058" width="16.42578125" style="317" customWidth="1"/>
    <col min="13059" max="13305" width="8.85546875" style="317"/>
    <col min="13306" max="13306" width="7.28515625" style="317" customWidth="1"/>
    <col min="13307" max="13307" width="91.28515625" style="317" customWidth="1"/>
    <col min="13308" max="13310" width="23" style="317" customWidth="1"/>
    <col min="13311" max="13313" width="24.42578125" style="317" customWidth="1"/>
    <col min="13314" max="13314" width="16.42578125" style="317" customWidth="1"/>
    <col min="13315" max="13561" width="8.85546875" style="317"/>
    <col min="13562" max="13562" width="7.28515625" style="317" customWidth="1"/>
    <col min="13563" max="13563" width="91.28515625" style="317" customWidth="1"/>
    <col min="13564" max="13566" width="23" style="317" customWidth="1"/>
    <col min="13567" max="13569" width="24.42578125" style="317" customWidth="1"/>
    <col min="13570" max="13570" width="16.42578125" style="317" customWidth="1"/>
    <col min="13571" max="13817" width="8.85546875" style="317"/>
    <col min="13818" max="13818" width="7.28515625" style="317" customWidth="1"/>
    <col min="13819" max="13819" width="91.28515625" style="317" customWidth="1"/>
    <col min="13820" max="13822" width="23" style="317" customWidth="1"/>
    <col min="13823" max="13825" width="24.42578125" style="317" customWidth="1"/>
    <col min="13826" max="13826" width="16.42578125" style="317" customWidth="1"/>
    <col min="13827" max="14073" width="8.85546875" style="317"/>
    <col min="14074" max="14074" width="7.28515625" style="317" customWidth="1"/>
    <col min="14075" max="14075" width="91.28515625" style="317" customWidth="1"/>
    <col min="14076" max="14078" width="23" style="317" customWidth="1"/>
    <col min="14079" max="14081" width="24.42578125" style="317" customWidth="1"/>
    <col min="14082" max="14082" width="16.42578125" style="317" customWidth="1"/>
    <col min="14083" max="14329" width="8.85546875" style="317"/>
    <col min="14330" max="14330" width="7.28515625" style="317" customWidth="1"/>
    <col min="14331" max="14331" width="91.28515625" style="317" customWidth="1"/>
    <col min="14332" max="14334" width="23" style="317" customWidth="1"/>
    <col min="14335" max="14337" width="24.42578125" style="317" customWidth="1"/>
    <col min="14338" max="14338" width="16.42578125" style="317" customWidth="1"/>
    <col min="14339" max="14585" width="8.85546875" style="317"/>
    <col min="14586" max="14586" width="7.28515625" style="317" customWidth="1"/>
    <col min="14587" max="14587" width="91.28515625" style="317" customWidth="1"/>
    <col min="14588" max="14590" width="23" style="317" customWidth="1"/>
    <col min="14591" max="14593" width="24.42578125" style="317" customWidth="1"/>
    <col min="14594" max="14594" width="16.42578125" style="317" customWidth="1"/>
    <col min="14595" max="14841" width="8.85546875" style="317"/>
    <col min="14842" max="14842" width="7.28515625" style="317" customWidth="1"/>
    <col min="14843" max="14843" width="91.28515625" style="317" customWidth="1"/>
    <col min="14844" max="14846" width="23" style="317" customWidth="1"/>
    <col min="14847" max="14849" width="24.42578125" style="317" customWidth="1"/>
    <col min="14850" max="14850" width="16.42578125" style="317" customWidth="1"/>
    <col min="14851" max="15097" width="8.85546875" style="317"/>
    <col min="15098" max="15098" width="7.28515625" style="317" customWidth="1"/>
    <col min="15099" max="15099" width="91.28515625" style="317" customWidth="1"/>
    <col min="15100" max="15102" width="23" style="317" customWidth="1"/>
    <col min="15103" max="15105" width="24.42578125" style="317" customWidth="1"/>
    <col min="15106" max="15106" width="16.42578125" style="317" customWidth="1"/>
    <col min="15107" max="15353" width="8.85546875" style="317"/>
    <col min="15354" max="15354" width="7.28515625" style="317" customWidth="1"/>
    <col min="15355" max="15355" width="91.28515625" style="317" customWidth="1"/>
    <col min="15356" max="15358" width="23" style="317" customWidth="1"/>
    <col min="15359" max="15361" width="24.42578125" style="317" customWidth="1"/>
    <col min="15362" max="15362" width="16.42578125" style="317" customWidth="1"/>
    <col min="15363" max="15609" width="8.85546875" style="317"/>
    <col min="15610" max="15610" width="7.28515625" style="317" customWidth="1"/>
    <col min="15611" max="15611" width="91.28515625" style="317" customWidth="1"/>
    <col min="15612" max="15614" width="23" style="317" customWidth="1"/>
    <col min="15615" max="15617" width="24.42578125" style="317" customWidth="1"/>
    <col min="15618" max="15618" width="16.42578125" style="317" customWidth="1"/>
    <col min="15619" max="15865" width="8.85546875" style="317"/>
    <col min="15866" max="15866" width="7.28515625" style="317" customWidth="1"/>
    <col min="15867" max="15867" width="91.28515625" style="317" customWidth="1"/>
    <col min="15868" max="15870" width="23" style="317" customWidth="1"/>
    <col min="15871" max="15873" width="24.42578125" style="317" customWidth="1"/>
    <col min="15874" max="15874" width="16.42578125" style="317" customWidth="1"/>
    <col min="15875" max="16121" width="8.85546875" style="317"/>
    <col min="16122" max="16122" width="7.28515625" style="317" customWidth="1"/>
    <col min="16123" max="16123" width="91.28515625" style="317" customWidth="1"/>
    <col min="16124" max="16126" width="23" style="317" customWidth="1"/>
    <col min="16127" max="16129" width="24.42578125" style="317" customWidth="1"/>
    <col min="16130" max="16130" width="16.42578125" style="317" customWidth="1"/>
    <col min="16131" max="16384" width="8.85546875" style="317"/>
  </cols>
  <sheetData>
    <row r="1" spans="1:4" ht="18.75">
      <c r="A1" s="316"/>
      <c r="B1" s="316"/>
      <c r="C1" s="316"/>
      <c r="D1" s="72" t="s">
        <v>445</v>
      </c>
    </row>
    <row r="2" spans="1:4" ht="12.75" customHeight="1">
      <c r="A2" s="316"/>
      <c r="B2" s="316"/>
      <c r="C2" s="316"/>
      <c r="D2" s="316"/>
    </row>
    <row r="3" spans="1:4" ht="42.75" customHeight="1">
      <c r="A3" s="1479" t="s">
        <v>1051</v>
      </c>
      <c r="B3" s="1479"/>
      <c r="C3" s="1479"/>
      <c r="D3" s="1479"/>
    </row>
    <row r="4" spans="1:4" s="13" customFormat="1" ht="27" customHeight="1">
      <c r="A4" s="12" t="s">
        <v>1137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7.5" customHeight="1">
      <c r="A6" s="1438" t="s">
        <v>484</v>
      </c>
      <c r="B6" s="1438"/>
      <c r="C6" s="1438"/>
      <c r="D6" s="16"/>
    </row>
    <row r="7" spans="1:4" s="1" customFormat="1" ht="17.25" customHeight="1">
      <c r="A7" s="16" t="s">
        <v>281</v>
      </c>
      <c r="B7" s="16"/>
      <c r="C7" s="16"/>
      <c r="D7" s="16"/>
    </row>
    <row r="8" spans="1:4" ht="18.75">
      <c r="A8" s="318"/>
      <c r="B8" s="316"/>
      <c r="C8" s="316"/>
      <c r="D8" s="316"/>
    </row>
    <row r="9" spans="1:4" s="319" customFormat="1" ht="15.75" customHeight="1">
      <c r="A9" s="1455" t="s">
        <v>282</v>
      </c>
      <c r="B9" s="1455" t="s">
        <v>385</v>
      </c>
      <c r="C9" s="1455" t="s">
        <v>383</v>
      </c>
      <c r="D9" s="1455" t="s">
        <v>349</v>
      </c>
    </row>
    <row r="10" spans="1:4" s="319" customFormat="1" ht="15.75" customHeight="1">
      <c r="A10" s="1455"/>
      <c r="B10" s="1455"/>
      <c r="C10" s="1455"/>
      <c r="D10" s="1455"/>
    </row>
    <row r="11" spans="1:4" s="319" customFormat="1" ht="15.75" customHeight="1">
      <c r="A11" s="1455"/>
      <c r="B11" s="1455"/>
      <c r="C11" s="1455"/>
      <c r="D11" s="1455"/>
    </row>
    <row r="12" spans="1:4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4" s="326" customFormat="1" ht="18.75">
      <c r="A13" s="573">
        <v>1</v>
      </c>
      <c r="B13" s="574" t="s">
        <v>784</v>
      </c>
      <c r="C13" s="575"/>
      <c r="D13" s="298">
        <v>15000</v>
      </c>
    </row>
    <row r="14" spans="1:4" s="326" customFormat="1" ht="37.5">
      <c r="A14" s="573">
        <v>2</v>
      </c>
      <c r="B14" s="574" t="s">
        <v>785</v>
      </c>
      <c r="C14" s="575"/>
      <c r="D14" s="298">
        <v>3000</v>
      </c>
    </row>
    <row r="15" spans="1:4" s="326" customFormat="1" ht="18.75">
      <c r="A15" s="573"/>
      <c r="B15" s="574"/>
      <c r="C15" s="575"/>
      <c r="D15" s="576"/>
    </row>
    <row r="16" spans="1:4" s="326" customFormat="1" ht="18.75">
      <c r="A16" s="573"/>
      <c r="B16" s="574"/>
      <c r="C16" s="575"/>
      <c r="D16" s="576"/>
    </row>
    <row r="17" spans="1:10" s="326" customFormat="1" ht="18.75">
      <c r="A17" s="573"/>
      <c r="B17" s="574"/>
      <c r="C17" s="575"/>
      <c r="D17" s="576"/>
    </row>
    <row r="18" spans="1:10" s="326" customFormat="1" ht="18.75">
      <c r="A18" s="573"/>
      <c r="B18" s="574"/>
      <c r="C18" s="575"/>
      <c r="D18" s="576"/>
    </row>
    <row r="19" spans="1:10" ht="18.75">
      <c r="A19" s="577"/>
      <c r="B19" s="193" t="s">
        <v>295</v>
      </c>
      <c r="C19" s="252" t="s">
        <v>305</v>
      </c>
      <c r="D19" s="266">
        <f>SUM(D13:D18)</f>
        <v>18000</v>
      </c>
    </row>
    <row r="20" spans="1:10" ht="18.75">
      <c r="A20" s="552"/>
      <c r="B20" s="553"/>
      <c r="C20" s="554"/>
      <c r="D20" s="531"/>
    </row>
    <row r="21" spans="1:10" ht="18.75">
      <c r="A21" s="552"/>
      <c r="B21" s="553"/>
      <c r="C21" s="554"/>
      <c r="D21" s="531"/>
    </row>
    <row r="22" spans="1:10" ht="18.75">
      <c r="A22" s="34" t="s">
        <v>667</v>
      </c>
      <c r="B22" s="35"/>
      <c r="C22" s="115"/>
      <c r="D22" s="115" t="s">
        <v>1135</v>
      </c>
    </row>
    <row r="23" spans="1:10">
      <c r="A23" s="178"/>
      <c r="B23" s="66"/>
      <c r="C23" s="67" t="s">
        <v>131</v>
      </c>
      <c r="D23" s="67" t="s">
        <v>132</v>
      </c>
    </row>
    <row r="24" spans="1:10" s="465" customFormat="1" ht="18.75">
      <c r="A24" s="66"/>
      <c r="B24" s="63"/>
      <c r="C24" s="63"/>
      <c r="D24" s="63"/>
      <c r="E24" s="317"/>
      <c r="F24" s="317"/>
      <c r="G24" s="317"/>
      <c r="H24" s="317"/>
      <c r="I24" s="317"/>
      <c r="J24" s="317"/>
    </row>
    <row r="25" spans="1:10" s="465" customFormat="1" ht="18.75">
      <c r="A25" s="34" t="s">
        <v>133</v>
      </c>
      <c r="B25" s="35"/>
      <c r="C25" s="115"/>
      <c r="D25" s="115" t="s">
        <v>1136</v>
      </c>
      <c r="E25" s="317"/>
      <c r="F25" s="317"/>
      <c r="G25" s="317"/>
      <c r="H25" s="317"/>
      <c r="I25" s="317"/>
      <c r="J25" s="317"/>
    </row>
    <row r="26" spans="1:10" s="465" customFormat="1" ht="18.75">
      <c r="A26" s="178"/>
      <c r="B26" s="66"/>
      <c r="C26" s="67" t="s">
        <v>131</v>
      </c>
      <c r="D26" s="67" t="s">
        <v>132</v>
      </c>
      <c r="E26" s="317"/>
      <c r="F26" s="317"/>
      <c r="G26" s="317"/>
      <c r="H26" s="317"/>
      <c r="I26" s="317"/>
      <c r="J26" s="317"/>
    </row>
    <row r="27" spans="1:10" s="465" customFormat="1" ht="18.75">
      <c r="A27" s="317"/>
      <c r="B27" s="317"/>
      <c r="C27" s="317"/>
      <c r="D27" s="317"/>
      <c r="E27" s="317"/>
      <c r="F27" s="317"/>
      <c r="G27" s="317"/>
      <c r="H27" s="317"/>
      <c r="I27" s="317"/>
      <c r="J27" s="317"/>
    </row>
    <row r="190" spans="1:10" s="535" customFormat="1" ht="18.75">
      <c r="A190" s="317"/>
      <c r="B190" s="317"/>
      <c r="C190" s="317"/>
      <c r="D190" s="317"/>
      <c r="E190" s="317"/>
      <c r="F190" s="317"/>
      <c r="G190" s="317"/>
      <c r="H190" s="317"/>
      <c r="I190" s="317"/>
      <c r="J190" s="317"/>
    </row>
    <row r="191" spans="1:10" s="535" customFormat="1" ht="18.75">
      <c r="A191" s="317"/>
      <c r="B191" s="317"/>
      <c r="C191" s="317"/>
      <c r="D191" s="317"/>
      <c r="E191" s="317"/>
      <c r="F191" s="317"/>
      <c r="G191" s="317"/>
      <c r="H191" s="317"/>
      <c r="I191" s="317"/>
      <c r="J191" s="317"/>
    </row>
    <row r="192" spans="1:10" s="535" customFormat="1" ht="18.75">
      <c r="A192" s="317"/>
      <c r="B192" s="317"/>
      <c r="C192" s="317"/>
      <c r="D192" s="317"/>
      <c r="E192" s="317"/>
      <c r="F192" s="317"/>
      <c r="G192" s="317"/>
      <c r="H192" s="317"/>
      <c r="I192" s="317"/>
      <c r="J192" s="317"/>
    </row>
    <row r="193" spans="1:10" s="535" customFormat="1" ht="18.75">
      <c r="A193" s="317"/>
      <c r="B193" s="317"/>
      <c r="C193" s="317"/>
      <c r="D193" s="317"/>
      <c r="E193" s="317"/>
      <c r="F193" s="317"/>
      <c r="G193" s="317"/>
      <c r="H193" s="317"/>
      <c r="I193" s="317"/>
      <c r="J193" s="317"/>
    </row>
    <row r="194" spans="1:10" s="535" customFormat="1" ht="18.75">
      <c r="A194" s="317"/>
      <c r="B194" s="317"/>
      <c r="C194" s="317"/>
      <c r="D194" s="317"/>
      <c r="E194" s="317"/>
      <c r="F194" s="317"/>
      <c r="G194" s="317"/>
      <c r="H194" s="317"/>
      <c r="I194" s="317"/>
      <c r="J194" s="31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Лист123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3" style="317" customWidth="1"/>
    <col min="5" max="249" width="8.85546875" style="317"/>
    <col min="250" max="250" width="7.28515625" style="317" customWidth="1"/>
    <col min="251" max="251" width="91.28515625" style="317" customWidth="1"/>
    <col min="252" max="254" width="23" style="317" customWidth="1"/>
    <col min="255" max="257" width="24.42578125" style="317" customWidth="1"/>
    <col min="258" max="258" width="16.42578125" style="317" customWidth="1"/>
    <col min="259" max="505" width="8.85546875" style="317"/>
    <col min="506" max="506" width="7.28515625" style="317" customWidth="1"/>
    <col min="507" max="507" width="91.28515625" style="317" customWidth="1"/>
    <col min="508" max="510" width="23" style="317" customWidth="1"/>
    <col min="511" max="513" width="24.42578125" style="317" customWidth="1"/>
    <col min="514" max="514" width="16.42578125" style="317" customWidth="1"/>
    <col min="515" max="761" width="8.85546875" style="317"/>
    <col min="762" max="762" width="7.28515625" style="317" customWidth="1"/>
    <col min="763" max="763" width="91.28515625" style="317" customWidth="1"/>
    <col min="764" max="766" width="23" style="317" customWidth="1"/>
    <col min="767" max="769" width="24.42578125" style="317" customWidth="1"/>
    <col min="770" max="770" width="16.42578125" style="317" customWidth="1"/>
    <col min="771" max="1017" width="8.85546875" style="317"/>
    <col min="1018" max="1018" width="7.28515625" style="317" customWidth="1"/>
    <col min="1019" max="1019" width="91.28515625" style="317" customWidth="1"/>
    <col min="1020" max="1022" width="23" style="317" customWidth="1"/>
    <col min="1023" max="1025" width="24.42578125" style="317" customWidth="1"/>
    <col min="1026" max="1026" width="16.42578125" style="317" customWidth="1"/>
    <col min="1027" max="1273" width="8.85546875" style="317"/>
    <col min="1274" max="1274" width="7.28515625" style="317" customWidth="1"/>
    <col min="1275" max="1275" width="91.28515625" style="317" customWidth="1"/>
    <col min="1276" max="1278" width="23" style="317" customWidth="1"/>
    <col min="1279" max="1281" width="24.42578125" style="317" customWidth="1"/>
    <col min="1282" max="1282" width="16.42578125" style="317" customWidth="1"/>
    <col min="1283" max="1529" width="8.85546875" style="317"/>
    <col min="1530" max="1530" width="7.28515625" style="317" customWidth="1"/>
    <col min="1531" max="1531" width="91.28515625" style="317" customWidth="1"/>
    <col min="1532" max="1534" width="23" style="317" customWidth="1"/>
    <col min="1535" max="1537" width="24.42578125" style="317" customWidth="1"/>
    <col min="1538" max="1538" width="16.42578125" style="317" customWidth="1"/>
    <col min="1539" max="1785" width="8.85546875" style="317"/>
    <col min="1786" max="1786" width="7.28515625" style="317" customWidth="1"/>
    <col min="1787" max="1787" width="91.28515625" style="317" customWidth="1"/>
    <col min="1788" max="1790" width="23" style="317" customWidth="1"/>
    <col min="1791" max="1793" width="24.42578125" style="317" customWidth="1"/>
    <col min="1794" max="1794" width="16.42578125" style="317" customWidth="1"/>
    <col min="1795" max="2041" width="8.85546875" style="317"/>
    <col min="2042" max="2042" width="7.28515625" style="317" customWidth="1"/>
    <col min="2043" max="2043" width="91.28515625" style="317" customWidth="1"/>
    <col min="2044" max="2046" width="23" style="317" customWidth="1"/>
    <col min="2047" max="2049" width="24.42578125" style="317" customWidth="1"/>
    <col min="2050" max="2050" width="16.42578125" style="317" customWidth="1"/>
    <col min="2051" max="2297" width="8.85546875" style="317"/>
    <col min="2298" max="2298" width="7.28515625" style="317" customWidth="1"/>
    <col min="2299" max="2299" width="91.28515625" style="317" customWidth="1"/>
    <col min="2300" max="2302" width="23" style="317" customWidth="1"/>
    <col min="2303" max="2305" width="24.42578125" style="317" customWidth="1"/>
    <col min="2306" max="2306" width="16.42578125" style="317" customWidth="1"/>
    <col min="2307" max="2553" width="8.85546875" style="317"/>
    <col min="2554" max="2554" width="7.28515625" style="317" customWidth="1"/>
    <col min="2555" max="2555" width="91.28515625" style="317" customWidth="1"/>
    <col min="2556" max="2558" width="23" style="317" customWidth="1"/>
    <col min="2559" max="2561" width="24.42578125" style="317" customWidth="1"/>
    <col min="2562" max="2562" width="16.42578125" style="317" customWidth="1"/>
    <col min="2563" max="2809" width="8.85546875" style="317"/>
    <col min="2810" max="2810" width="7.28515625" style="317" customWidth="1"/>
    <col min="2811" max="2811" width="91.28515625" style="317" customWidth="1"/>
    <col min="2812" max="2814" width="23" style="317" customWidth="1"/>
    <col min="2815" max="2817" width="24.42578125" style="317" customWidth="1"/>
    <col min="2818" max="2818" width="16.42578125" style="317" customWidth="1"/>
    <col min="2819" max="3065" width="8.85546875" style="317"/>
    <col min="3066" max="3066" width="7.28515625" style="317" customWidth="1"/>
    <col min="3067" max="3067" width="91.28515625" style="317" customWidth="1"/>
    <col min="3068" max="3070" width="23" style="317" customWidth="1"/>
    <col min="3071" max="3073" width="24.42578125" style="317" customWidth="1"/>
    <col min="3074" max="3074" width="16.42578125" style="317" customWidth="1"/>
    <col min="3075" max="3321" width="8.85546875" style="317"/>
    <col min="3322" max="3322" width="7.28515625" style="317" customWidth="1"/>
    <col min="3323" max="3323" width="91.28515625" style="317" customWidth="1"/>
    <col min="3324" max="3326" width="23" style="317" customWidth="1"/>
    <col min="3327" max="3329" width="24.42578125" style="317" customWidth="1"/>
    <col min="3330" max="3330" width="16.42578125" style="317" customWidth="1"/>
    <col min="3331" max="3577" width="8.85546875" style="317"/>
    <col min="3578" max="3578" width="7.28515625" style="317" customWidth="1"/>
    <col min="3579" max="3579" width="91.28515625" style="317" customWidth="1"/>
    <col min="3580" max="3582" width="23" style="317" customWidth="1"/>
    <col min="3583" max="3585" width="24.42578125" style="317" customWidth="1"/>
    <col min="3586" max="3586" width="16.42578125" style="317" customWidth="1"/>
    <col min="3587" max="3833" width="8.85546875" style="317"/>
    <col min="3834" max="3834" width="7.28515625" style="317" customWidth="1"/>
    <col min="3835" max="3835" width="91.28515625" style="317" customWidth="1"/>
    <col min="3836" max="3838" width="23" style="317" customWidth="1"/>
    <col min="3839" max="3841" width="24.42578125" style="317" customWidth="1"/>
    <col min="3842" max="3842" width="16.42578125" style="317" customWidth="1"/>
    <col min="3843" max="4089" width="8.85546875" style="317"/>
    <col min="4090" max="4090" width="7.28515625" style="317" customWidth="1"/>
    <col min="4091" max="4091" width="91.28515625" style="317" customWidth="1"/>
    <col min="4092" max="4094" width="23" style="317" customWidth="1"/>
    <col min="4095" max="4097" width="24.42578125" style="317" customWidth="1"/>
    <col min="4098" max="4098" width="16.42578125" style="317" customWidth="1"/>
    <col min="4099" max="4345" width="8.85546875" style="317"/>
    <col min="4346" max="4346" width="7.28515625" style="317" customWidth="1"/>
    <col min="4347" max="4347" width="91.28515625" style="317" customWidth="1"/>
    <col min="4348" max="4350" width="23" style="317" customWidth="1"/>
    <col min="4351" max="4353" width="24.42578125" style="317" customWidth="1"/>
    <col min="4354" max="4354" width="16.42578125" style="317" customWidth="1"/>
    <col min="4355" max="4601" width="8.85546875" style="317"/>
    <col min="4602" max="4602" width="7.28515625" style="317" customWidth="1"/>
    <col min="4603" max="4603" width="91.28515625" style="317" customWidth="1"/>
    <col min="4604" max="4606" width="23" style="317" customWidth="1"/>
    <col min="4607" max="4609" width="24.42578125" style="317" customWidth="1"/>
    <col min="4610" max="4610" width="16.42578125" style="317" customWidth="1"/>
    <col min="4611" max="4857" width="8.85546875" style="317"/>
    <col min="4858" max="4858" width="7.28515625" style="317" customWidth="1"/>
    <col min="4859" max="4859" width="91.28515625" style="317" customWidth="1"/>
    <col min="4860" max="4862" width="23" style="317" customWidth="1"/>
    <col min="4863" max="4865" width="24.42578125" style="317" customWidth="1"/>
    <col min="4866" max="4866" width="16.42578125" style="317" customWidth="1"/>
    <col min="4867" max="5113" width="8.85546875" style="317"/>
    <col min="5114" max="5114" width="7.28515625" style="317" customWidth="1"/>
    <col min="5115" max="5115" width="91.28515625" style="317" customWidth="1"/>
    <col min="5116" max="5118" width="23" style="317" customWidth="1"/>
    <col min="5119" max="5121" width="24.42578125" style="317" customWidth="1"/>
    <col min="5122" max="5122" width="16.42578125" style="317" customWidth="1"/>
    <col min="5123" max="5369" width="8.85546875" style="317"/>
    <col min="5370" max="5370" width="7.28515625" style="317" customWidth="1"/>
    <col min="5371" max="5371" width="91.28515625" style="317" customWidth="1"/>
    <col min="5372" max="5374" width="23" style="317" customWidth="1"/>
    <col min="5375" max="5377" width="24.42578125" style="317" customWidth="1"/>
    <col min="5378" max="5378" width="16.42578125" style="317" customWidth="1"/>
    <col min="5379" max="5625" width="8.85546875" style="317"/>
    <col min="5626" max="5626" width="7.28515625" style="317" customWidth="1"/>
    <col min="5627" max="5627" width="91.28515625" style="317" customWidth="1"/>
    <col min="5628" max="5630" width="23" style="317" customWidth="1"/>
    <col min="5631" max="5633" width="24.42578125" style="317" customWidth="1"/>
    <col min="5634" max="5634" width="16.42578125" style="317" customWidth="1"/>
    <col min="5635" max="5881" width="8.85546875" style="317"/>
    <col min="5882" max="5882" width="7.28515625" style="317" customWidth="1"/>
    <col min="5883" max="5883" width="91.28515625" style="317" customWidth="1"/>
    <col min="5884" max="5886" width="23" style="317" customWidth="1"/>
    <col min="5887" max="5889" width="24.42578125" style="317" customWidth="1"/>
    <col min="5890" max="5890" width="16.42578125" style="317" customWidth="1"/>
    <col min="5891" max="6137" width="8.85546875" style="317"/>
    <col min="6138" max="6138" width="7.28515625" style="317" customWidth="1"/>
    <col min="6139" max="6139" width="91.28515625" style="317" customWidth="1"/>
    <col min="6140" max="6142" width="23" style="317" customWidth="1"/>
    <col min="6143" max="6145" width="24.42578125" style="317" customWidth="1"/>
    <col min="6146" max="6146" width="16.42578125" style="317" customWidth="1"/>
    <col min="6147" max="6393" width="8.85546875" style="317"/>
    <col min="6394" max="6394" width="7.28515625" style="317" customWidth="1"/>
    <col min="6395" max="6395" width="91.28515625" style="317" customWidth="1"/>
    <col min="6396" max="6398" width="23" style="317" customWidth="1"/>
    <col min="6399" max="6401" width="24.42578125" style="317" customWidth="1"/>
    <col min="6402" max="6402" width="16.42578125" style="317" customWidth="1"/>
    <col min="6403" max="6649" width="8.85546875" style="317"/>
    <col min="6650" max="6650" width="7.28515625" style="317" customWidth="1"/>
    <col min="6651" max="6651" width="91.28515625" style="317" customWidth="1"/>
    <col min="6652" max="6654" width="23" style="317" customWidth="1"/>
    <col min="6655" max="6657" width="24.42578125" style="317" customWidth="1"/>
    <col min="6658" max="6658" width="16.42578125" style="317" customWidth="1"/>
    <col min="6659" max="6905" width="8.85546875" style="317"/>
    <col min="6906" max="6906" width="7.28515625" style="317" customWidth="1"/>
    <col min="6907" max="6907" width="91.28515625" style="317" customWidth="1"/>
    <col min="6908" max="6910" width="23" style="317" customWidth="1"/>
    <col min="6911" max="6913" width="24.42578125" style="317" customWidth="1"/>
    <col min="6914" max="6914" width="16.42578125" style="317" customWidth="1"/>
    <col min="6915" max="7161" width="8.85546875" style="317"/>
    <col min="7162" max="7162" width="7.28515625" style="317" customWidth="1"/>
    <col min="7163" max="7163" width="91.28515625" style="317" customWidth="1"/>
    <col min="7164" max="7166" width="23" style="317" customWidth="1"/>
    <col min="7167" max="7169" width="24.42578125" style="317" customWidth="1"/>
    <col min="7170" max="7170" width="16.42578125" style="317" customWidth="1"/>
    <col min="7171" max="7417" width="8.85546875" style="317"/>
    <col min="7418" max="7418" width="7.28515625" style="317" customWidth="1"/>
    <col min="7419" max="7419" width="91.28515625" style="317" customWidth="1"/>
    <col min="7420" max="7422" width="23" style="317" customWidth="1"/>
    <col min="7423" max="7425" width="24.42578125" style="317" customWidth="1"/>
    <col min="7426" max="7426" width="16.42578125" style="317" customWidth="1"/>
    <col min="7427" max="7673" width="8.85546875" style="317"/>
    <col min="7674" max="7674" width="7.28515625" style="317" customWidth="1"/>
    <col min="7675" max="7675" width="91.28515625" style="317" customWidth="1"/>
    <col min="7676" max="7678" width="23" style="317" customWidth="1"/>
    <col min="7679" max="7681" width="24.42578125" style="317" customWidth="1"/>
    <col min="7682" max="7682" width="16.42578125" style="317" customWidth="1"/>
    <col min="7683" max="7929" width="8.85546875" style="317"/>
    <col min="7930" max="7930" width="7.28515625" style="317" customWidth="1"/>
    <col min="7931" max="7931" width="91.28515625" style="317" customWidth="1"/>
    <col min="7932" max="7934" width="23" style="317" customWidth="1"/>
    <col min="7935" max="7937" width="24.42578125" style="317" customWidth="1"/>
    <col min="7938" max="7938" width="16.42578125" style="317" customWidth="1"/>
    <col min="7939" max="8185" width="8.85546875" style="317"/>
    <col min="8186" max="8186" width="7.28515625" style="317" customWidth="1"/>
    <col min="8187" max="8187" width="91.28515625" style="317" customWidth="1"/>
    <col min="8188" max="8190" width="23" style="317" customWidth="1"/>
    <col min="8191" max="8193" width="24.42578125" style="317" customWidth="1"/>
    <col min="8194" max="8194" width="16.42578125" style="317" customWidth="1"/>
    <col min="8195" max="8441" width="8.85546875" style="317"/>
    <col min="8442" max="8442" width="7.28515625" style="317" customWidth="1"/>
    <col min="8443" max="8443" width="91.28515625" style="317" customWidth="1"/>
    <col min="8444" max="8446" width="23" style="317" customWidth="1"/>
    <col min="8447" max="8449" width="24.42578125" style="317" customWidth="1"/>
    <col min="8450" max="8450" width="16.42578125" style="317" customWidth="1"/>
    <col min="8451" max="8697" width="8.85546875" style="317"/>
    <col min="8698" max="8698" width="7.28515625" style="317" customWidth="1"/>
    <col min="8699" max="8699" width="91.28515625" style="317" customWidth="1"/>
    <col min="8700" max="8702" width="23" style="317" customWidth="1"/>
    <col min="8703" max="8705" width="24.42578125" style="317" customWidth="1"/>
    <col min="8706" max="8706" width="16.42578125" style="317" customWidth="1"/>
    <col min="8707" max="8953" width="8.85546875" style="317"/>
    <col min="8954" max="8954" width="7.28515625" style="317" customWidth="1"/>
    <col min="8955" max="8955" width="91.28515625" style="317" customWidth="1"/>
    <col min="8956" max="8958" width="23" style="317" customWidth="1"/>
    <col min="8959" max="8961" width="24.42578125" style="317" customWidth="1"/>
    <col min="8962" max="8962" width="16.42578125" style="317" customWidth="1"/>
    <col min="8963" max="9209" width="8.85546875" style="317"/>
    <col min="9210" max="9210" width="7.28515625" style="317" customWidth="1"/>
    <col min="9211" max="9211" width="91.28515625" style="317" customWidth="1"/>
    <col min="9212" max="9214" width="23" style="317" customWidth="1"/>
    <col min="9215" max="9217" width="24.42578125" style="317" customWidth="1"/>
    <col min="9218" max="9218" width="16.42578125" style="317" customWidth="1"/>
    <col min="9219" max="9465" width="8.85546875" style="317"/>
    <col min="9466" max="9466" width="7.28515625" style="317" customWidth="1"/>
    <col min="9467" max="9467" width="91.28515625" style="317" customWidth="1"/>
    <col min="9468" max="9470" width="23" style="317" customWidth="1"/>
    <col min="9471" max="9473" width="24.42578125" style="317" customWidth="1"/>
    <col min="9474" max="9474" width="16.42578125" style="317" customWidth="1"/>
    <col min="9475" max="9721" width="8.85546875" style="317"/>
    <col min="9722" max="9722" width="7.28515625" style="317" customWidth="1"/>
    <col min="9723" max="9723" width="91.28515625" style="317" customWidth="1"/>
    <col min="9724" max="9726" width="23" style="317" customWidth="1"/>
    <col min="9727" max="9729" width="24.42578125" style="317" customWidth="1"/>
    <col min="9730" max="9730" width="16.42578125" style="317" customWidth="1"/>
    <col min="9731" max="9977" width="8.85546875" style="317"/>
    <col min="9978" max="9978" width="7.28515625" style="317" customWidth="1"/>
    <col min="9979" max="9979" width="91.28515625" style="317" customWidth="1"/>
    <col min="9980" max="9982" width="23" style="317" customWidth="1"/>
    <col min="9983" max="9985" width="24.42578125" style="317" customWidth="1"/>
    <col min="9986" max="9986" width="16.42578125" style="317" customWidth="1"/>
    <col min="9987" max="10233" width="8.85546875" style="317"/>
    <col min="10234" max="10234" width="7.28515625" style="317" customWidth="1"/>
    <col min="10235" max="10235" width="91.28515625" style="317" customWidth="1"/>
    <col min="10236" max="10238" width="23" style="317" customWidth="1"/>
    <col min="10239" max="10241" width="24.42578125" style="317" customWidth="1"/>
    <col min="10242" max="10242" width="16.42578125" style="317" customWidth="1"/>
    <col min="10243" max="10489" width="8.85546875" style="317"/>
    <col min="10490" max="10490" width="7.28515625" style="317" customWidth="1"/>
    <col min="10491" max="10491" width="91.28515625" style="317" customWidth="1"/>
    <col min="10492" max="10494" width="23" style="317" customWidth="1"/>
    <col min="10495" max="10497" width="24.42578125" style="317" customWidth="1"/>
    <col min="10498" max="10498" width="16.42578125" style="317" customWidth="1"/>
    <col min="10499" max="10745" width="8.85546875" style="317"/>
    <col min="10746" max="10746" width="7.28515625" style="317" customWidth="1"/>
    <col min="10747" max="10747" width="91.28515625" style="317" customWidth="1"/>
    <col min="10748" max="10750" width="23" style="317" customWidth="1"/>
    <col min="10751" max="10753" width="24.42578125" style="317" customWidth="1"/>
    <col min="10754" max="10754" width="16.42578125" style="317" customWidth="1"/>
    <col min="10755" max="11001" width="8.85546875" style="317"/>
    <col min="11002" max="11002" width="7.28515625" style="317" customWidth="1"/>
    <col min="11003" max="11003" width="91.28515625" style="317" customWidth="1"/>
    <col min="11004" max="11006" width="23" style="317" customWidth="1"/>
    <col min="11007" max="11009" width="24.42578125" style="317" customWidth="1"/>
    <col min="11010" max="11010" width="16.42578125" style="317" customWidth="1"/>
    <col min="11011" max="11257" width="8.85546875" style="317"/>
    <col min="11258" max="11258" width="7.28515625" style="317" customWidth="1"/>
    <col min="11259" max="11259" width="91.28515625" style="317" customWidth="1"/>
    <col min="11260" max="11262" width="23" style="317" customWidth="1"/>
    <col min="11263" max="11265" width="24.42578125" style="317" customWidth="1"/>
    <col min="11266" max="11266" width="16.42578125" style="317" customWidth="1"/>
    <col min="11267" max="11513" width="8.85546875" style="317"/>
    <col min="11514" max="11514" width="7.28515625" style="317" customWidth="1"/>
    <col min="11515" max="11515" width="91.28515625" style="317" customWidth="1"/>
    <col min="11516" max="11518" width="23" style="317" customWidth="1"/>
    <col min="11519" max="11521" width="24.42578125" style="317" customWidth="1"/>
    <col min="11522" max="11522" width="16.42578125" style="317" customWidth="1"/>
    <col min="11523" max="11769" width="8.85546875" style="317"/>
    <col min="11770" max="11770" width="7.28515625" style="317" customWidth="1"/>
    <col min="11771" max="11771" width="91.28515625" style="317" customWidth="1"/>
    <col min="11772" max="11774" width="23" style="317" customWidth="1"/>
    <col min="11775" max="11777" width="24.42578125" style="317" customWidth="1"/>
    <col min="11778" max="11778" width="16.42578125" style="317" customWidth="1"/>
    <col min="11779" max="12025" width="8.85546875" style="317"/>
    <col min="12026" max="12026" width="7.28515625" style="317" customWidth="1"/>
    <col min="12027" max="12027" width="91.28515625" style="317" customWidth="1"/>
    <col min="12028" max="12030" width="23" style="317" customWidth="1"/>
    <col min="12031" max="12033" width="24.42578125" style="317" customWidth="1"/>
    <col min="12034" max="12034" width="16.42578125" style="317" customWidth="1"/>
    <col min="12035" max="12281" width="8.85546875" style="317"/>
    <col min="12282" max="12282" width="7.28515625" style="317" customWidth="1"/>
    <col min="12283" max="12283" width="91.28515625" style="317" customWidth="1"/>
    <col min="12284" max="12286" width="23" style="317" customWidth="1"/>
    <col min="12287" max="12289" width="24.42578125" style="317" customWidth="1"/>
    <col min="12290" max="12290" width="16.42578125" style="317" customWidth="1"/>
    <col min="12291" max="12537" width="8.85546875" style="317"/>
    <col min="12538" max="12538" width="7.28515625" style="317" customWidth="1"/>
    <col min="12539" max="12539" width="91.28515625" style="317" customWidth="1"/>
    <col min="12540" max="12542" width="23" style="317" customWidth="1"/>
    <col min="12543" max="12545" width="24.42578125" style="317" customWidth="1"/>
    <col min="12546" max="12546" width="16.42578125" style="317" customWidth="1"/>
    <col min="12547" max="12793" width="8.85546875" style="317"/>
    <col min="12794" max="12794" width="7.28515625" style="317" customWidth="1"/>
    <col min="12795" max="12795" width="91.28515625" style="317" customWidth="1"/>
    <col min="12796" max="12798" width="23" style="317" customWidth="1"/>
    <col min="12799" max="12801" width="24.42578125" style="317" customWidth="1"/>
    <col min="12802" max="12802" width="16.42578125" style="317" customWidth="1"/>
    <col min="12803" max="13049" width="8.85546875" style="317"/>
    <col min="13050" max="13050" width="7.28515625" style="317" customWidth="1"/>
    <col min="13051" max="13051" width="91.28515625" style="317" customWidth="1"/>
    <col min="13052" max="13054" width="23" style="317" customWidth="1"/>
    <col min="13055" max="13057" width="24.42578125" style="317" customWidth="1"/>
    <col min="13058" max="13058" width="16.42578125" style="317" customWidth="1"/>
    <col min="13059" max="13305" width="8.85546875" style="317"/>
    <col min="13306" max="13306" width="7.28515625" style="317" customWidth="1"/>
    <col min="13307" max="13307" width="91.28515625" style="317" customWidth="1"/>
    <col min="13308" max="13310" width="23" style="317" customWidth="1"/>
    <col min="13311" max="13313" width="24.42578125" style="317" customWidth="1"/>
    <col min="13314" max="13314" width="16.42578125" style="317" customWidth="1"/>
    <col min="13315" max="13561" width="8.85546875" style="317"/>
    <col min="13562" max="13562" width="7.28515625" style="317" customWidth="1"/>
    <col min="13563" max="13563" width="91.28515625" style="317" customWidth="1"/>
    <col min="13564" max="13566" width="23" style="317" customWidth="1"/>
    <col min="13567" max="13569" width="24.42578125" style="317" customWidth="1"/>
    <col min="13570" max="13570" width="16.42578125" style="317" customWidth="1"/>
    <col min="13571" max="13817" width="8.85546875" style="317"/>
    <col min="13818" max="13818" width="7.28515625" style="317" customWidth="1"/>
    <col min="13819" max="13819" width="91.28515625" style="317" customWidth="1"/>
    <col min="13820" max="13822" width="23" style="317" customWidth="1"/>
    <col min="13823" max="13825" width="24.42578125" style="317" customWidth="1"/>
    <col min="13826" max="13826" width="16.42578125" style="317" customWidth="1"/>
    <col min="13827" max="14073" width="8.85546875" style="317"/>
    <col min="14074" max="14074" width="7.28515625" style="317" customWidth="1"/>
    <col min="14075" max="14075" width="91.28515625" style="317" customWidth="1"/>
    <col min="14076" max="14078" width="23" style="317" customWidth="1"/>
    <col min="14079" max="14081" width="24.42578125" style="317" customWidth="1"/>
    <col min="14082" max="14082" width="16.42578125" style="317" customWidth="1"/>
    <col min="14083" max="14329" width="8.85546875" style="317"/>
    <col min="14330" max="14330" width="7.28515625" style="317" customWidth="1"/>
    <col min="14331" max="14331" width="91.28515625" style="317" customWidth="1"/>
    <col min="14332" max="14334" width="23" style="317" customWidth="1"/>
    <col min="14335" max="14337" width="24.42578125" style="317" customWidth="1"/>
    <col min="14338" max="14338" width="16.42578125" style="317" customWidth="1"/>
    <col min="14339" max="14585" width="8.85546875" style="317"/>
    <col min="14586" max="14586" width="7.28515625" style="317" customWidth="1"/>
    <col min="14587" max="14587" width="91.28515625" style="317" customWidth="1"/>
    <col min="14588" max="14590" width="23" style="317" customWidth="1"/>
    <col min="14591" max="14593" width="24.42578125" style="317" customWidth="1"/>
    <col min="14594" max="14594" width="16.42578125" style="317" customWidth="1"/>
    <col min="14595" max="14841" width="8.85546875" style="317"/>
    <col min="14842" max="14842" width="7.28515625" style="317" customWidth="1"/>
    <col min="14843" max="14843" width="91.28515625" style="317" customWidth="1"/>
    <col min="14844" max="14846" width="23" style="317" customWidth="1"/>
    <col min="14847" max="14849" width="24.42578125" style="317" customWidth="1"/>
    <col min="14850" max="14850" width="16.42578125" style="317" customWidth="1"/>
    <col min="14851" max="15097" width="8.85546875" style="317"/>
    <col min="15098" max="15098" width="7.28515625" style="317" customWidth="1"/>
    <col min="15099" max="15099" width="91.28515625" style="317" customWidth="1"/>
    <col min="15100" max="15102" width="23" style="317" customWidth="1"/>
    <col min="15103" max="15105" width="24.42578125" style="317" customWidth="1"/>
    <col min="15106" max="15106" width="16.42578125" style="317" customWidth="1"/>
    <col min="15107" max="15353" width="8.85546875" style="317"/>
    <col min="15354" max="15354" width="7.28515625" style="317" customWidth="1"/>
    <col min="15355" max="15355" width="91.28515625" style="317" customWidth="1"/>
    <col min="15356" max="15358" width="23" style="317" customWidth="1"/>
    <col min="15359" max="15361" width="24.42578125" style="317" customWidth="1"/>
    <col min="15362" max="15362" width="16.42578125" style="317" customWidth="1"/>
    <col min="15363" max="15609" width="8.85546875" style="317"/>
    <col min="15610" max="15610" width="7.28515625" style="317" customWidth="1"/>
    <col min="15611" max="15611" width="91.28515625" style="317" customWidth="1"/>
    <col min="15612" max="15614" width="23" style="317" customWidth="1"/>
    <col min="15615" max="15617" width="24.42578125" style="317" customWidth="1"/>
    <col min="15618" max="15618" width="16.42578125" style="317" customWidth="1"/>
    <col min="15619" max="15865" width="8.85546875" style="317"/>
    <col min="15866" max="15866" width="7.28515625" style="317" customWidth="1"/>
    <col min="15867" max="15867" width="91.28515625" style="317" customWidth="1"/>
    <col min="15868" max="15870" width="23" style="317" customWidth="1"/>
    <col min="15871" max="15873" width="24.42578125" style="317" customWidth="1"/>
    <col min="15874" max="15874" width="16.42578125" style="317" customWidth="1"/>
    <col min="15875" max="16121" width="8.85546875" style="317"/>
    <col min="16122" max="16122" width="7.28515625" style="317" customWidth="1"/>
    <col min="16123" max="16123" width="91.28515625" style="317" customWidth="1"/>
    <col min="16124" max="16126" width="23" style="317" customWidth="1"/>
    <col min="16127" max="16129" width="24.42578125" style="317" customWidth="1"/>
    <col min="16130" max="16130" width="16.42578125" style="317" customWidth="1"/>
    <col min="16131" max="16384" width="8.85546875" style="317"/>
  </cols>
  <sheetData>
    <row r="1" spans="1:4" ht="18.75">
      <c r="A1" s="316"/>
      <c r="B1" s="316"/>
      <c r="C1" s="316"/>
      <c r="D1" s="72" t="s">
        <v>445</v>
      </c>
    </row>
    <row r="2" spans="1:4" ht="12.75" customHeight="1">
      <c r="A2" s="316"/>
      <c r="B2" s="316"/>
      <c r="C2" s="316"/>
      <c r="D2" s="316"/>
    </row>
    <row r="3" spans="1:4" ht="42.75" customHeight="1">
      <c r="A3" s="1479" t="s">
        <v>1050</v>
      </c>
      <c r="B3" s="1479"/>
      <c r="C3" s="1479"/>
      <c r="D3" s="1479"/>
    </row>
    <row r="4" spans="1:4" s="13" customFormat="1" ht="27" customHeight="1">
      <c r="A4" s="12" t="s">
        <v>1137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7.5" customHeight="1">
      <c r="A6" s="1438" t="s">
        <v>484</v>
      </c>
      <c r="B6" s="1438"/>
      <c r="C6" s="1438"/>
      <c r="D6" s="16"/>
    </row>
    <row r="7" spans="1:4" s="1" customFormat="1" ht="17.25" customHeight="1">
      <c r="A7" s="16" t="s">
        <v>281</v>
      </c>
      <c r="B7" s="16"/>
      <c r="C7" s="16"/>
      <c r="D7" s="16"/>
    </row>
    <row r="8" spans="1:4" ht="18.75">
      <c r="A8" s="318"/>
      <c r="B8" s="316"/>
      <c r="C8" s="316"/>
      <c r="D8" s="316"/>
    </row>
    <row r="9" spans="1:4" s="319" customFormat="1" ht="15.75" customHeight="1">
      <c r="A9" s="1455" t="s">
        <v>282</v>
      </c>
      <c r="B9" s="1455" t="s">
        <v>385</v>
      </c>
      <c r="C9" s="1455" t="s">
        <v>383</v>
      </c>
      <c r="D9" s="1455" t="s">
        <v>349</v>
      </c>
    </row>
    <row r="10" spans="1:4" s="319" customFormat="1" ht="15.75" customHeight="1">
      <c r="A10" s="1455"/>
      <c r="B10" s="1455"/>
      <c r="C10" s="1455"/>
      <c r="D10" s="1455"/>
    </row>
    <row r="11" spans="1:4" s="319" customFormat="1" ht="15.75" customHeight="1">
      <c r="A11" s="1455"/>
      <c r="B11" s="1455"/>
      <c r="C11" s="1455"/>
      <c r="D11" s="1455"/>
    </row>
    <row r="12" spans="1:4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4" s="326" customFormat="1" ht="18.75">
      <c r="A13" s="573">
        <v>1</v>
      </c>
      <c r="B13" s="574" t="s">
        <v>784</v>
      </c>
      <c r="C13" s="575"/>
      <c r="D13" s="298">
        <v>15000</v>
      </c>
    </row>
    <row r="14" spans="1:4" s="326" customFormat="1" ht="37.5">
      <c r="A14" s="573">
        <v>2</v>
      </c>
      <c r="B14" s="574" t="s">
        <v>785</v>
      </c>
      <c r="C14" s="575"/>
      <c r="D14" s="298">
        <v>3000</v>
      </c>
    </row>
    <row r="15" spans="1:4" s="326" customFormat="1" ht="18.75">
      <c r="A15" s="573"/>
      <c r="B15" s="574"/>
      <c r="C15" s="575"/>
      <c r="D15" s="576"/>
    </row>
    <row r="16" spans="1:4" s="326" customFormat="1" ht="18.75">
      <c r="A16" s="573"/>
      <c r="B16" s="574"/>
      <c r="C16" s="575"/>
      <c r="D16" s="576"/>
    </row>
    <row r="17" spans="1:10" s="326" customFormat="1" ht="18.75">
      <c r="A17" s="573"/>
      <c r="B17" s="574"/>
      <c r="C17" s="575"/>
      <c r="D17" s="576"/>
    </row>
    <row r="18" spans="1:10" s="326" customFormat="1" ht="18.75">
      <c r="A18" s="573"/>
      <c r="B18" s="574"/>
      <c r="C18" s="575"/>
      <c r="D18" s="576"/>
    </row>
    <row r="19" spans="1:10" ht="18.75">
      <c r="A19" s="577"/>
      <c r="B19" s="193" t="s">
        <v>295</v>
      </c>
      <c r="C19" s="252" t="s">
        <v>305</v>
      </c>
      <c r="D19" s="266">
        <f>SUM(D13:D18)</f>
        <v>18000</v>
      </c>
    </row>
    <row r="20" spans="1:10" ht="18.75">
      <c r="A20" s="552"/>
      <c r="B20" s="553"/>
      <c r="C20" s="554"/>
      <c r="D20" s="531"/>
    </row>
    <row r="21" spans="1:10" ht="18.75">
      <c r="A21" s="552"/>
      <c r="B21" s="553"/>
      <c r="C21" s="554"/>
      <c r="D21" s="531"/>
    </row>
    <row r="22" spans="1:10" ht="18.75">
      <c r="A22" s="34" t="s">
        <v>667</v>
      </c>
      <c r="B22" s="35"/>
      <c r="C22" s="115"/>
      <c r="D22" s="115" t="s">
        <v>1135</v>
      </c>
    </row>
    <row r="23" spans="1:10">
      <c r="A23" s="178"/>
      <c r="B23" s="66"/>
      <c r="C23" s="67" t="s">
        <v>131</v>
      </c>
      <c r="D23" s="67" t="s">
        <v>132</v>
      </c>
    </row>
    <row r="24" spans="1:10" s="465" customFormat="1" ht="18.75">
      <c r="A24" s="66"/>
      <c r="B24" s="63"/>
      <c r="C24" s="63"/>
      <c r="D24" s="63"/>
      <c r="E24" s="317"/>
      <c r="F24" s="317"/>
      <c r="G24" s="317"/>
      <c r="H24" s="317"/>
      <c r="I24" s="317"/>
      <c r="J24" s="317"/>
    </row>
    <row r="25" spans="1:10" s="465" customFormat="1" ht="18.75">
      <c r="A25" s="34" t="s">
        <v>133</v>
      </c>
      <c r="B25" s="35"/>
      <c r="C25" s="115"/>
      <c r="D25" s="115" t="s">
        <v>1136</v>
      </c>
      <c r="E25" s="317"/>
      <c r="F25" s="317"/>
      <c r="G25" s="317"/>
      <c r="H25" s="317"/>
      <c r="I25" s="317"/>
      <c r="J25" s="317"/>
    </row>
    <row r="26" spans="1:10" s="465" customFormat="1" ht="18.75">
      <c r="A26" s="178"/>
      <c r="B26" s="66"/>
      <c r="C26" s="67" t="s">
        <v>131</v>
      </c>
      <c r="D26" s="67" t="s">
        <v>132</v>
      </c>
      <c r="E26" s="317"/>
      <c r="F26" s="317"/>
      <c r="G26" s="317"/>
      <c r="H26" s="317"/>
      <c r="I26" s="317"/>
      <c r="J26" s="317"/>
    </row>
    <row r="27" spans="1:10" s="465" customFormat="1" ht="18.75">
      <c r="A27" s="317"/>
      <c r="B27" s="317"/>
      <c r="C27" s="317"/>
      <c r="D27" s="317"/>
      <c r="E27" s="317"/>
      <c r="F27" s="317"/>
      <c r="G27" s="317"/>
      <c r="H27" s="317"/>
      <c r="I27" s="317"/>
      <c r="J27" s="317"/>
    </row>
    <row r="190" spans="1:10" s="535" customFormat="1" ht="18.75">
      <c r="A190" s="317"/>
      <c r="B190" s="317"/>
      <c r="C190" s="317"/>
      <c r="D190" s="317"/>
      <c r="E190" s="317"/>
      <c r="F190" s="317"/>
      <c r="G190" s="317"/>
      <c r="H190" s="317"/>
      <c r="I190" s="317"/>
      <c r="J190" s="317"/>
    </row>
    <row r="191" spans="1:10" s="535" customFormat="1" ht="18.75">
      <c r="A191" s="317"/>
      <c r="B191" s="317"/>
      <c r="C191" s="317"/>
      <c r="D191" s="317"/>
      <c r="E191" s="317"/>
      <c r="F191" s="317"/>
      <c r="G191" s="317"/>
      <c r="H191" s="317"/>
      <c r="I191" s="317"/>
      <c r="J191" s="317"/>
    </row>
    <row r="192" spans="1:10" s="535" customFormat="1" ht="18.75">
      <c r="A192" s="317"/>
      <c r="B192" s="317"/>
      <c r="C192" s="317"/>
      <c r="D192" s="317"/>
      <c r="E192" s="317"/>
      <c r="F192" s="317"/>
      <c r="G192" s="317"/>
      <c r="H192" s="317"/>
      <c r="I192" s="317"/>
      <c r="J192" s="317"/>
    </row>
    <row r="193" spans="1:10" s="535" customFormat="1" ht="18.75">
      <c r="A193" s="317"/>
      <c r="B193" s="317"/>
      <c r="C193" s="317"/>
      <c r="D193" s="317"/>
      <c r="E193" s="317"/>
      <c r="F193" s="317"/>
      <c r="G193" s="317"/>
      <c r="H193" s="317"/>
      <c r="I193" s="317"/>
      <c r="J193" s="317"/>
    </row>
    <row r="194" spans="1:10" s="535" customFormat="1" ht="18.75">
      <c r="A194" s="317"/>
      <c r="B194" s="317"/>
      <c r="C194" s="317"/>
      <c r="D194" s="317"/>
      <c r="E194" s="317"/>
      <c r="F194" s="317"/>
      <c r="G194" s="317"/>
      <c r="H194" s="317"/>
      <c r="I194" s="317"/>
      <c r="J194" s="31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660066"/>
  </sheetPr>
  <dimension ref="A1:K28"/>
  <sheetViews>
    <sheetView view="pageBreakPreview" zoomScale="80" zoomScaleSheetLayoutView="80" workbookViewId="0">
      <selection activeCell="D24" sqref="D24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17.42578125" style="317" customWidth="1"/>
    <col min="4" max="4" width="38.42578125" style="317" customWidth="1"/>
    <col min="5" max="7" width="20" style="317" customWidth="1"/>
    <col min="8" max="8" width="19" style="317" customWidth="1"/>
    <col min="9" max="9" width="15.7109375" style="317" customWidth="1"/>
    <col min="10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42.7109375" style="317" customWidth="1"/>
    <col min="261" max="263" width="24.42578125" style="317" customWidth="1"/>
    <col min="264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42.7109375" style="317" customWidth="1"/>
    <col min="517" max="519" width="24.42578125" style="317" customWidth="1"/>
    <col min="520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42.7109375" style="317" customWidth="1"/>
    <col min="773" max="775" width="24.42578125" style="317" customWidth="1"/>
    <col min="776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42.7109375" style="317" customWidth="1"/>
    <col min="1029" max="1031" width="24.42578125" style="317" customWidth="1"/>
    <col min="1032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42.7109375" style="317" customWidth="1"/>
    <col min="1285" max="1287" width="24.42578125" style="317" customWidth="1"/>
    <col min="1288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42.7109375" style="317" customWidth="1"/>
    <col min="1541" max="1543" width="24.42578125" style="317" customWidth="1"/>
    <col min="1544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42.7109375" style="317" customWidth="1"/>
    <col min="1797" max="1799" width="24.42578125" style="317" customWidth="1"/>
    <col min="1800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42.7109375" style="317" customWidth="1"/>
    <col min="2053" max="2055" width="24.42578125" style="317" customWidth="1"/>
    <col min="2056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42.7109375" style="317" customWidth="1"/>
    <col min="2309" max="2311" width="24.42578125" style="317" customWidth="1"/>
    <col min="2312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42.7109375" style="317" customWidth="1"/>
    <col min="2565" max="2567" width="24.42578125" style="317" customWidth="1"/>
    <col min="2568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42.7109375" style="317" customWidth="1"/>
    <col min="2821" max="2823" width="24.42578125" style="317" customWidth="1"/>
    <col min="2824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42.7109375" style="317" customWidth="1"/>
    <col min="3077" max="3079" width="24.42578125" style="317" customWidth="1"/>
    <col min="3080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42.7109375" style="317" customWidth="1"/>
    <col min="3333" max="3335" width="24.42578125" style="317" customWidth="1"/>
    <col min="3336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42.7109375" style="317" customWidth="1"/>
    <col min="3589" max="3591" width="24.42578125" style="317" customWidth="1"/>
    <col min="3592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42.7109375" style="317" customWidth="1"/>
    <col min="3845" max="3847" width="24.42578125" style="317" customWidth="1"/>
    <col min="3848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42.7109375" style="317" customWidth="1"/>
    <col min="4101" max="4103" width="24.42578125" style="317" customWidth="1"/>
    <col min="4104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42.7109375" style="317" customWidth="1"/>
    <col min="4357" max="4359" width="24.42578125" style="317" customWidth="1"/>
    <col min="4360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42.7109375" style="317" customWidth="1"/>
    <col min="4613" max="4615" width="24.42578125" style="317" customWidth="1"/>
    <col min="4616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42.7109375" style="317" customWidth="1"/>
    <col min="4869" max="4871" width="24.42578125" style="317" customWidth="1"/>
    <col min="4872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42.7109375" style="317" customWidth="1"/>
    <col min="5125" max="5127" width="24.42578125" style="317" customWidth="1"/>
    <col min="5128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42.7109375" style="317" customWidth="1"/>
    <col min="5381" max="5383" width="24.42578125" style="317" customWidth="1"/>
    <col min="5384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42.7109375" style="317" customWidth="1"/>
    <col min="5637" max="5639" width="24.42578125" style="317" customWidth="1"/>
    <col min="5640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42.7109375" style="317" customWidth="1"/>
    <col min="5893" max="5895" width="24.42578125" style="317" customWidth="1"/>
    <col min="5896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42.7109375" style="317" customWidth="1"/>
    <col min="6149" max="6151" width="24.42578125" style="317" customWidth="1"/>
    <col min="6152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42.7109375" style="317" customWidth="1"/>
    <col min="6405" max="6407" width="24.42578125" style="317" customWidth="1"/>
    <col min="6408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42.7109375" style="317" customWidth="1"/>
    <col min="6661" max="6663" width="24.42578125" style="317" customWidth="1"/>
    <col min="6664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42.7109375" style="317" customWidth="1"/>
    <col min="6917" max="6919" width="24.42578125" style="317" customWidth="1"/>
    <col min="6920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42.7109375" style="317" customWidth="1"/>
    <col min="7173" max="7175" width="24.42578125" style="317" customWidth="1"/>
    <col min="7176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42.7109375" style="317" customWidth="1"/>
    <col min="7429" max="7431" width="24.42578125" style="317" customWidth="1"/>
    <col min="7432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42.7109375" style="317" customWidth="1"/>
    <col min="7685" max="7687" width="24.42578125" style="317" customWidth="1"/>
    <col min="7688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42.7109375" style="317" customWidth="1"/>
    <col min="7941" max="7943" width="24.42578125" style="317" customWidth="1"/>
    <col min="7944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42.7109375" style="317" customWidth="1"/>
    <col min="8197" max="8199" width="24.42578125" style="317" customWidth="1"/>
    <col min="8200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42.7109375" style="317" customWidth="1"/>
    <col min="8453" max="8455" width="24.42578125" style="317" customWidth="1"/>
    <col min="8456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42.7109375" style="317" customWidth="1"/>
    <col min="8709" max="8711" width="24.42578125" style="317" customWidth="1"/>
    <col min="8712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42.7109375" style="317" customWidth="1"/>
    <col min="8965" max="8967" width="24.42578125" style="317" customWidth="1"/>
    <col min="8968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42.7109375" style="317" customWidth="1"/>
    <col min="9221" max="9223" width="24.42578125" style="317" customWidth="1"/>
    <col min="9224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42.7109375" style="317" customWidth="1"/>
    <col min="9477" max="9479" width="24.42578125" style="317" customWidth="1"/>
    <col min="9480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42.7109375" style="317" customWidth="1"/>
    <col min="9733" max="9735" width="24.42578125" style="317" customWidth="1"/>
    <col min="9736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42.7109375" style="317" customWidth="1"/>
    <col min="9989" max="9991" width="24.42578125" style="317" customWidth="1"/>
    <col min="9992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42.7109375" style="317" customWidth="1"/>
    <col min="10245" max="10247" width="24.42578125" style="317" customWidth="1"/>
    <col min="10248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42.7109375" style="317" customWidth="1"/>
    <col min="10501" max="10503" width="24.42578125" style="317" customWidth="1"/>
    <col min="10504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42.7109375" style="317" customWidth="1"/>
    <col min="10757" max="10759" width="24.42578125" style="317" customWidth="1"/>
    <col min="10760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42.7109375" style="317" customWidth="1"/>
    <col min="11013" max="11015" width="24.42578125" style="317" customWidth="1"/>
    <col min="11016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42.7109375" style="317" customWidth="1"/>
    <col min="11269" max="11271" width="24.42578125" style="317" customWidth="1"/>
    <col min="11272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42.7109375" style="317" customWidth="1"/>
    <col min="11525" max="11527" width="24.42578125" style="317" customWidth="1"/>
    <col min="11528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42.7109375" style="317" customWidth="1"/>
    <col min="11781" max="11783" width="24.42578125" style="317" customWidth="1"/>
    <col min="11784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42.7109375" style="317" customWidth="1"/>
    <col min="12037" max="12039" width="24.42578125" style="317" customWidth="1"/>
    <col min="12040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42.7109375" style="317" customWidth="1"/>
    <col min="12293" max="12295" width="24.42578125" style="317" customWidth="1"/>
    <col min="12296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42.7109375" style="317" customWidth="1"/>
    <col min="12549" max="12551" width="24.42578125" style="317" customWidth="1"/>
    <col min="12552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42.7109375" style="317" customWidth="1"/>
    <col min="12805" max="12807" width="24.42578125" style="317" customWidth="1"/>
    <col min="12808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42.7109375" style="317" customWidth="1"/>
    <col min="13061" max="13063" width="24.42578125" style="317" customWidth="1"/>
    <col min="13064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42.7109375" style="317" customWidth="1"/>
    <col min="13317" max="13319" width="24.42578125" style="317" customWidth="1"/>
    <col min="13320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42.7109375" style="317" customWidth="1"/>
    <col min="13573" max="13575" width="24.42578125" style="317" customWidth="1"/>
    <col min="13576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42.7109375" style="317" customWidth="1"/>
    <col min="13829" max="13831" width="24.42578125" style="317" customWidth="1"/>
    <col min="13832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42.7109375" style="317" customWidth="1"/>
    <col min="14085" max="14087" width="24.42578125" style="317" customWidth="1"/>
    <col min="14088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42.7109375" style="317" customWidth="1"/>
    <col min="14341" max="14343" width="24.42578125" style="317" customWidth="1"/>
    <col min="14344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42.7109375" style="317" customWidth="1"/>
    <col min="14597" max="14599" width="24.42578125" style="317" customWidth="1"/>
    <col min="14600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42.7109375" style="317" customWidth="1"/>
    <col min="14853" max="14855" width="24.42578125" style="317" customWidth="1"/>
    <col min="14856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42.7109375" style="317" customWidth="1"/>
    <col min="15109" max="15111" width="24.42578125" style="317" customWidth="1"/>
    <col min="15112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42.7109375" style="317" customWidth="1"/>
    <col min="15365" max="15367" width="24.42578125" style="317" customWidth="1"/>
    <col min="15368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42.7109375" style="317" customWidth="1"/>
    <col min="15621" max="15623" width="24.42578125" style="317" customWidth="1"/>
    <col min="15624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42.7109375" style="317" customWidth="1"/>
    <col min="15877" max="15879" width="24.42578125" style="317" customWidth="1"/>
    <col min="15880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42.7109375" style="317" customWidth="1"/>
    <col min="16133" max="16135" width="24.42578125" style="317" customWidth="1"/>
    <col min="16136" max="16384" width="8.85546875" style="317"/>
  </cols>
  <sheetData>
    <row r="1" spans="1:11" ht="18.75">
      <c r="A1" s="316"/>
      <c r="B1" s="316"/>
      <c r="C1" s="316"/>
      <c r="D1" s="72" t="s">
        <v>442</v>
      </c>
    </row>
    <row r="2" spans="1:11" ht="12.75" customHeight="1">
      <c r="A2" s="316"/>
      <c r="B2" s="316"/>
      <c r="C2" s="316"/>
      <c r="D2" s="316"/>
    </row>
    <row r="3" spans="1:11" ht="29.25" customHeight="1">
      <c r="A3" s="1479" t="s">
        <v>985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87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7.75" customHeight="1">
      <c r="A6" s="1438" t="s">
        <v>1181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s="1" customFormat="1" ht="23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18.75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</row>
    <row r="10" spans="1:11" s="319" customFormat="1" ht="15.75" customHeight="1">
      <c r="A10" s="1440"/>
      <c r="B10" s="1440"/>
      <c r="C10" s="1440"/>
      <c r="D10" s="1440"/>
    </row>
    <row r="11" spans="1:11" s="319" customFormat="1" ht="15.75" customHeight="1">
      <c r="A11" s="1473"/>
      <c r="B11" s="1473"/>
      <c r="C11" s="1473"/>
      <c r="D11" s="1473"/>
      <c r="H11" s="884" t="s">
        <v>1180</v>
      </c>
    </row>
    <row r="12" spans="1:11" s="319" customFormat="1" ht="18.7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H12" s="883" t="s">
        <v>1179</v>
      </c>
    </row>
    <row r="13" spans="1:11" s="326" customFormat="1" ht="18.75">
      <c r="A13" s="1477" t="s">
        <v>992</v>
      </c>
      <c r="B13" s="1478"/>
      <c r="C13" s="1478"/>
      <c r="D13" s="1478"/>
      <c r="E13" s="276"/>
      <c r="F13" s="192"/>
      <c r="G13" s="192"/>
      <c r="H13" s="883" t="s">
        <v>1179</v>
      </c>
    </row>
    <row r="14" spans="1:11" s="326" customFormat="1" ht="18.75">
      <c r="A14" s="296">
        <v>1</v>
      </c>
      <c r="B14" s="523" t="s">
        <v>499</v>
      </c>
      <c r="C14" s="297"/>
      <c r="D14" s="298"/>
      <c r="E14" s="329"/>
      <c r="F14" s="289"/>
      <c r="G14" s="289">
        <f>D14-F14</f>
        <v>0</v>
      </c>
    </row>
    <row r="15" spans="1:11" s="326" customFormat="1" ht="56.25" hidden="1">
      <c r="A15" s="296">
        <v>2</v>
      </c>
      <c r="B15" s="523" t="s">
        <v>1178</v>
      </c>
      <c r="C15" s="297"/>
      <c r="D15" s="298"/>
      <c r="E15" s="329"/>
      <c r="F15" s="289"/>
      <c r="G15" s="289">
        <f>D15-F15</f>
        <v>0</v>
      </c>
    </row>
    <row r="16" spans="1:11" s="326" customFormat="1" ht="18.75">
      <c r="A16" s="296"/>
      <c r="B16" s="89"/>
      <c r="C16" s="297"/>
      <c r="D16" s="298"/>
      <c r="E16" s="329"/>
      <c r="F16" s="289"/>
      <c r="G16" s="289">
        <f>D16-F16</f>
        <v>0</v>
      </c>
    </row>
    <row r="17" spans="1:8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</row>
    <row r="18" spans="1:8" s="881" customFormat="1" ht="18.75">
      <c r="A18" s="1510" t="s">
        <v>1034</v>
      </c>
      <c r="B18" s="1511"/>
      <c r="C18" s="1511"/>
      <c r="D18" s="1511"/>
      <c r="E18" s="882"/>
      <c r="F18" s="882"/>
      <c r="G18" s="882"/>
    </row>
    <row r="19" spans="1:8" s="326" customFormat="1" ht="24.75" customHeight="1">
      <c r="A19" s="296">
        <v>1</v>
      </c>
      <c r="B19" s="523" t="s">
        <v>499</v>
      </c>
      <c r="C19" s="297"/>
      <c r="D19" s="298"/>
      <c r="E19" s="329"/>
      <c r="F19" s="289"/>
      <c r="G19" s="289">
        <f>D19-F19</f>
        <v>0</v>
      </c>
      <c r="H19" s="873"/>
    </row>
    <row r="20" spans="1:8" s="326" customFormat="1" ht="24.75" customHeight="1">
      <c r="A20" s="296">
        <v>2</v>
      </c>
      <c r="B20" s="523" t="s">
        <v>591</v>
      </c>
      <c r="C20" s="297"/>
      <c r="D20" s="298">
        <f>3369.26-2918.27-68</f>
        <v>382.99000000000024</v>
      </c>
      <c r="E20" s="329"/>
      <c r="F20" s="289"/>
      <c r="G20" s="289">
        <f>D20-F20</f>
        <v>382.99000000000024</v>
      </c>
      <c r="H20" s="873"/>
    </row>
    <row r="21" spans="1:8" s="326" customFormat="1" ht="24.75" customHeight="1">
      <c r="A21" s="296"/>
      <c r="B21" s="89"/>
      <c r="C21" s="297"/>
      <c r="D21" s="298"/>
      <c r="E21" s="880"/>
      <c r="F21" s="879"/>
      <c r="G21" s="879">
        <f>D21-F21</f>
        <v>0</v>
      </c>
      <c r="H21" s="873"/>
    </row>
    <row r="22" spans="1:8" ht="24.75" customHeight="1">
      <c r="A22" s="878"/>
      <c r="B22" s="877" t="s">
        <v>295</v>
      </c>
      <c r="C22" s="876" t="s">
        <v>305</v>
      </c>
      <c r="D22" s="747">
        <f>SUM(D19:D21)</f>
        <v>382.99000000000024</v>
      </c>
      <c r="E22" s="875" t="s">
        <v>365</v>
      </c>
      <c r="F22" s="875">
        <f>SUM(F19:F21)</f>
        <v>0</v>
      </c>
      <c r="G22" s="875">
        <f>SUM(G19:G21)</f>
        <v>382.99000000000024</v>
      </c>
      <c r="H22" s="873"/>
    </row>
    <row r="23" spans="1:8" ht="18.75">
      <c r="A23" s="178"/>
      <c r="B23" s="178"/>
      <c r="C23" s="178"/>
      <c r="D23" s="178"/>
      <c r="E23" s="225" t="s">
        <v>1182</v>
      </c>
      <c r="F23" s="874">
        <f>F17+F22</f>
        <v>0</v>
      </c>
      <c r="G23" s="874">
        <f>G17+G22</f>
        <v>382.99000000000024</v>
      </c>
      <c r="H23" s="873"/>
    </row>
    <row r="24" spans="1:8" ht="18.75">
      <c r="A24" s="867" t="s">
        <v>667</v>
      </c>
      <c r="B24" s="868"/>
      <c r="C24" s="866"/>
      <c r="D24" s="866" t="s">
        <v>1135</v>
      </c>
      <c r="E24" s="868"/>
      <c r="F24" s="178"/>
      <c r="G24" s="868"/>
    </row>
    <row r="25" spans="1:8">
      <c r="A25" s="178"/>
      <c r="B25" s="66"/>
      <c r="C25" s="872" t="s">
        <v>131</v>
      </c>
      <c r="D25" s="872" t="s">
        <v>132</v>
      </c>
      <c r="E25" s="66"/>
      <c r="F25" s="178"/>
      <c r="G25" s="66"/>
    </row>
    <row r="26" spans="1:8">
      <c r="A26" s="66"/>
      <c r="B26" s="63"/>
      <c r="C26" s="63"/>
      <c r="D26" s="63"/>
      <c r="E26" s="63"/>
      <c r="F26" s="178"/>
      <c r="G26" s="63"/>
    </row>
    <row r="27" spans="1:8" ht="18.75">
      <c r="A27" s="867" t="s">
        <v>133</v>
      </c>
      <c r="B27" s="868"/>
      <c r="C27" s="866"/>
      <c r="D27" s="1028" t="s">
        <v>1227</v>
      </c>
      <c r="E27" s="868"/>
      <c r="F27" s="178"/>
      <c r="G27" s="868"/>
    </row>
    <row r="28" spans="1:8">
      <c r="A28" s="178"/>
      <c r="B28" s="66"/>
      <c r="C28" s="872" t="s">
        <v>131</v>
      </c>
      <c r="D28" s="872" t="s">
        <v>132</v>
      </c>
      <c r="E28" s="66"/>
      <c r="F28" s="178"/>
      <c r="G28" s="66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Лист124"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>
      <c r="A3" s="1462" t="s">
        <v>536</v>
      </c>
      <c r="B3" s="1462"/>
      <c r="C3" s="1462"/>
      <c r="D3" s="1462"/>
      <c r="E3" s="1462"/>
    </row>
    <row r="4" spans="1:24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438" t="s">
        <v>1218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579" t="s">
        <v>282</v>
      </c>
      <c r="B9" s="579" t="s">
        <v>0</v>
      </c>
      <c r="C9" s="437" t="s">
        <v>355</v>
      </c>
      <c r="D9" s="437" t="s">
        <v>356</v>
      </c>
      <c r="E9" s="437" t="s">
        <v>614</v>
      </c>
      <c r="F9" s="580"/>
      <c r="G9" s="580"/>
      <c r="H9" s="580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350"/>
      <c r="U10" s="350"/>
      <c r="V10" s="350"/>
      <c r="W10" s="350"/>
      <c r="X10" s="187"/>
    </row>
    <row r="11" spans="1:24" ht="21.75" customHeight="1">
      <c r="A11" s="1506" t="s">
        <v>1033</v>
      </c>
      <c r="B11" s="1464"/>
      <c r="C11" s="1464"/>
      <c r="D11" s="1464"/>
      <c r="E11" s="1465"/>
      <c r="F11" s="476" t="s">
        <v>357</v>
      </c>
      <c r="G11" s="476" t="s">
        <v>302</v>
      </c>
      <c r="H11" s="476" t="s">
        <v>303</v>
      </c>
      <c r="X11" s="286"/>
    </row>
    <row r="12" spans="1:24" ht="24" hidden="1" customHeight="1">
      <c r="A12" s="581">
        <v>1</v>
      </c>
      <c r="B12" s="478" t="s">
        <v>362</v>
      </c>
      <c r="C12" s="582" t="e">
        <f t="shared" ref="C12:C16" si="0">E12/D12</f>
        <v>#DIV/0!</v>
      </c>
      <c r="D12" s="583"/>
      <c r="E12" s="583"/>
      <c r="F12" s="197"/>
      <c r="G12" s="198"/>
      <c r="H12" s="481">
        <f t="shared" ref="H12:H16" si="1">E12-G12</f>
        <v>0</v>
      </c>
      <c r="T12" s="584"/>
      <c r="U12" s="350"/>
      <c r="V12" s="584"/>
      <c r="W12" s="350"/>
      <c r="X12" s="585"/>
    </row>
    <row r="13" spans="1:24" ht="23.25" customHeight="1">
      <c r="A13" s="581">
        <v>1</v>
      </c>
      <c r="B13" s="478" t="s">
        <v>361</v>
      </c>
      <c r="C13" s="582">
        <f t="shared" si="0"/>
        <v>224.68544038346315</v>
      </c>
      <c r="D13" s="583">
        <v>33.380000000000003</v>
      </c>
      <c r="E13" s="583">
        <v>7500</v>
      </c>
      <c r="F13" s="197"/>
      <c r="G13" s="198"/>
      <c r="H13" s="481">
        <f t="shared" si="1"/>
        <v>7500</v>
      </c>
    </row>
    <row r="14" spans="1:24" ht="26.25" hidden="1" customHeight="1">
      <c r="A14" s="581">
        <v>3</v>
      </c>
      <c r="B14" s="478" t="s">
        <v>363</v>
      </c>
      <c r="C14" s="582" t="e">
        <f t="shared" si="0"/>
        <v>#DIV/0!</v>
      </c>
      <c r="D14" s="583"/>
      <c r="E14" s="583"/>
      <c r="F14" s="197"/>
      <c r="G14" s="198"/>
      <c r="H14" s="481">
        <f t="shared" si="1"/>
        <v>0</v>
      </c>
    </row>
    <row r="15" spans="1:24" ht="26.25" hidden="1" customHeight="1">
      <c r="A15" s="581">
        <v>4</v>
      </c>
      <c r="B15" s="478" t="s">
        <v>364</v>
      </c>
      <c r="C15" s="582" t="e">
        <f t="shared" si="0"/>
        <v>#DIV/0!</v>
      </c>
      <c r="D15" s="583"/>
      <c r="E15" s="583"/>
      <c r="F15" s="197"/>
      <c r="G15" s="198"/>
      <c r="H15" s="481">
        <f t="shared" si="1"/>
        <v>0</v>
      </c>
    </row>
    <row r="16" spans="1:24" ht="26.25" hidden="1" customHeight="1">
      <c r="A16" s="581">
        <v>5</v>
      </c>
      <c r="B16" s="478" t="s">
        <v>509</v>
      </c>
      <c r="C16" s="582" t="e">
        <f t="shared" si="0"/>
        <v>#DIV/0!</v>
      </c>
      <c r="D16" s="583"/>
      <c r="E16" s="583"/>
      <c r="F16" s="85"/>
      <c r="G16" s="85"/>
      <c r="H16" s="481">
        <f t="shared" si="1"/>
        <v>0</v>
      </c>
    </row>
    <row r="17" spans="1:9" hidden="1">
      <c r="A17" s="581"/>
      <c r="B17" s="478"/>
      <c r="C17" s="581"/>
      <c r="D17" s="583"/>
      <c r="E17" s="583" t="str">
        <f>IF(C17*D17=0," ",C17*D17)</f>
        <v xml:space="preserve"> </v>
      </c>
      <c r="F17" s="85"/>
      <c r="G17" s="85"/>
      <c r="H17" s="85"/>
    </row>
    <row r="18" spans="1:9" s="589" customFormat="1" ht="22.15" customHeight="1">
      <c r="A18" s="586"/>
      <c r="B18" s="485" t="s">
        <v>295</v>
      </c>
      <c r="C18" s="587" t="s">
        <v>305</v>
      </c>
      <c r="D18" s="587" t="s">
        <v>305</v>
      </c>
      <c r="E18" s="588">
        <f>SUM(E12:E17)</f>
        <v>7500</v>
      </c>
      <c r="F18" s="222" t="s">
        <v>365</v>
      </c>
      <c r="G18" s="223">
        <f>SUM(G12:G17)</f>
        <v>0</v>
      </c>
      <c r="H18" s="223">
        <f>SUM(H12:H17)</f>
        <v>7500</v>
      </c>
    </row>
    <row r="19" spans="1:9" s="359" customFormat="1" ht="22.15" hidden="1" customHeight="1">
      <c r="A19" s="1506" t="s">
        <v>1034</v>
      </c>
      <c r="B19" s="1464"/>
      <c r="C19" s="1464"/>
      <c r="D19" s="1464"/>
      <c r="E19" s="1465"/>
      <c r="F19" s="191" t="s">
        <v>995</v>
      </c>
      <c r="G19" s="580"/>
      <c r="H19" s="580"/>
    </row>
    <row r="20" spans="1:9" ht="24" hidden="1" customHeight="1">
      <c r="A20" s="581">
        <v>1</v>
      </c>
      <c r="B20" s="478" t="s">
        <v>362</v>
      </c>
      <c r="C20" s="582" t="e">
        <f t="shared" ref="C20:C24" si="2">E20/D20</f>
        <v>#DIV/0!</v>
      </c>
      <c r="D20" s="583"/>
      <c r="E20" s="583"/>
      <c r="F20" s="197"/>
      <c r="G20" s="198"/>
      <c r="H20" s="481">
        <f t="shared" ref="H20:H24" si="3">E20-G20</f>
        <v>0</v>
      </c>
    </row>
    <row r="21" spans="1:9" ht="23.25" hidden="1" customHeight="1">
      <c r="A21" s="581">
        <v>2</v>
      </c>
      <c r="B21" s="478" t="s">
        <v>361</v>
      </c>
      <c r="C21" s="582" t="e">
        <f t="shared" si="2"/>
        <v>#DIV/0!</v>
      </c>
      <c r="D21" s="583"/>
      <c r="E21" s="583"/>
      <c r="F21" s="197"/>
      <c r="G21" s="198"/>
      <c r="H21" s="481">
        <f t="shared" si="3"/>
        <v>0</v>
      </c>
    </row>
    <row r="22" spans="1:9" ht="26.25" hidden="1" customHeight="1">
      <c r="A22" s="581">
        <v>3</v>
      </c>
      <c r="B22" s="478" t="s">
        <v>363</v>
      </c>
      <c r="C22" s="582" t="e">
        <f t="shared" si="2"/>
        <v>#DIV/0!</v>
      </c>
      <c r="D22" s="583"/>
      <c r="E22" s="583"/>
      <c r="F22" s="197"/>
      <c r="G22" s="198"/>
      <c r="H22" s="481">
        <f t="shared" si="3"/>
        <v>0</v>
      </c>
    </row>
    <row r="23" spans="1:9" ht="26.25" hidden="1" customHeight="1">
      <c r="A23" s="581">
        <v>4</v>
      </c>
      <c r="B23" s="478" t="s">
        <v>364</v>
      </c>
      <c r="C23" s="582" t="e">
        <f t="shared" si="2"/>
        <v>#DIV/0!</v>
      </c>
      <c r="D23" s="583"/>
      <c r="E23" s="583"/>
      <c r="F23" s="197"/>
      <c r="G23" s="198"/>
      <c r="H23" s="481">
        <f t="shared" si="3"/>
        <v>0</v>
      </c>
    </row>
    <row r="24" spans="1:9" ht="26.25" hidden="1" customHeight="1">
      <c r="A24" s="581">
        <v>5</v>
      </c>
      <c r="B24" s="478" t="s">
        <v>509</v>
      </c>
      <c r="C24" s="582" t="e">
        <f t="shared" si="2"/>
        <v>#DIV/0!</v>
      </c>
      <c r="D24" s="583"/>
      <c r="E24" s="583"/>
      <c r="F24" s="85"/>
      <c r="G24" s="85"/>
      <c r="H24" s="481">
        <f t="shared" si="3"/>
        <v>0</v>
      </c>
    </row>
    <row r="25" spans="1:9" ht="26.25" hidden="1" customHeight="1">
      <c r="A25" s="581"/>
      <c r="B25" s="478"/>
      <c r="C25" s="582"/>
      <c r="D25" s="583"/>
      <c r="E25" s="583"/>
      <c r="F25" s="197"/>
      <c r="G25" s="198"/>
      <c r="H25" s="481"/>
    </row>
    <row r="26" spans="1:9" s="359" customFormat="1" ht="22.15" hidden="1" customHeight="1">
      <c r="A26" s="586"/>
      <c r="B26" s="485" t="s">
        <v>295</v>
      </c>
      <c r="C26" s="587" t="s">
        <v>305</v>
      </c>
      <c r="D26" s="587" t="s">
        <v>305</v>
      </c>
      <c r="E26" s="588">
        <f>SUM(E20:E25)</f>
        <v>0</v>
      </c>
      <c r="F26" s="222" t="s">
        <v>365</v>
      </c>
      <c r="G26" s="223">
        <f>SUM(G20:G25)</f>
        <v>0</v>
      </c>
      <c r="H26" s="223">
        <f>SUM(H20:H25)</f>
        <v>0</v>
      </c>
    </row>
    <row r="27" spans="1:9" s="359" customFormat="1" ht="22.15" customHeight="1">
      <c r="A27" s="15"/>
      <c r="B27" s="590"/>
      <c r="C27" s="474"/>
      <c r="D27" s="474"/>
      <c r="E27" s="459"/>
      <c r="F27" s="225" t="s">
        <v>457</v>
      </c>
      <c r="G27" s="226">
        <f>G18+G26</f>
        <v>0</v>
      </c>
      <c r="H27" s="226">
        <f>H18+H26</f>
        <v>7500</v>
      </c>
    </row>
    <row r="28" spans="1:9" s="359" customFormat="1" ht="22.15" customHeight="1">
      <c r="A28" s="15"/>
      <c r="B28" s="590"/>
      <c r="C28" s="474"/>
      <c r="D28" s="474"/>
      <c r="E28" s="459"/>
      <c r="F28" s="225"/>
      <c r="G28" s="282"/>
      <c r="H28" s="282"/>
    </row>
    <row r="29" spans="1:9" s="35" customFormat="1" ht="23.25" customHeight="1">
      <c r="A29" s="34" t="s">
        <v>667</v>
      </c>
      <c r="C29" s="115"/>
      <c r="E29" s="115" t="s">
        <v>1135</v>
      </c>
      <c r="I29" s="98"/>
    </row>
    <row r="30" spans="1:9" s="66" customFormat="1" ht="12.75">
      <c r="C30" s="67" t="s">
        <v>131</v>
      </c>
      <c r="E30" s="67" t="s">
        <v>132</v>
      </c>
      <c r="I30" s="68"/>
    </row>
    <row r="31" spans="1:9" s="63" customFormat="1" ht="15.75">
      <c r="I31" s="69"/>
    </row>
    <row r="32" spans="1:9" s="35" customFormat="1" ht="23.25" customHeight="1">
      <c r="A32" s="34" t="s">
        <v>133</v>
      </c>
      <c r="C32" s="115"/>
      <c r="E32" s="1028" t="s">
        <v>1227</v>
      </c>
      <c r="I32" s="98"/>
    </row>
    <row r="33" spans="2:9" s="66" customFormat="1" ht="12.75">
      <c r="C33" s="67" t="s">
        <v>131</v>
      </c>
      <c r="E33" s="67" t="s">
        <v>132</v>
      </c>
      <c r="I33" s="68"/>
    </row>
    <row r="35" spans="2:9" s="591" customFormat="1" ht="19.5">
      <c r="B35" s="227" t="s">
        <v>1038</v>
      </c>
      <c r="F35" s="592"/>
      <c r="G35" s="592"/>
      <c r="H35" s="592"/>
    </row>
    <row r="36" spans="2:9">
      <c r="B36" s="227" t="s">
        <v>1032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Лист125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522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14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1218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579" t="s">
        <v>282</v>
      </c>
      <c r="B9" s="579" t="s">
        <v>0</v>
      </c>
      <c r="C9" s="437" t="s">
        <v>355</v>
      </c>
      <c r="D9" s="437" t="s">
        <v>356</v>
      </c>
      <c r="E9" s="437" t="s">
        <v>614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350"/>
      <c r="R10" s="350"/>
      <c r="S10" s="350"/>
      <c r="T10" s="350"/>
      <c r="U10" s="187"/>
    </row>
    <row r="11" spans="1:21" ht="24" customHeight="1">
      <c r="A11" s="581">
        <v>1</v>
      </c>
      <c r="B11" s="478" t="s">
        <v>361</v>
      </c>
      <c r="C11" s="582">
        <f t="shared" ref="C11" si="0">E11/D11</f>
        <v>224.68544038346315</v>
      </c>
      <c r="D11" s="583">
        <v>33.380000000000003</v>
      </c>
      <c r="E11" s="583">
        <v>7500</v>
      </c>
      <c r="Q11" s="584"/>
      <c r="R11" s="350"/>
      <c r="S11" s="584"/>
      <c r="T11" s="350"/>
      <c r="U11" s="585"/>
    </row>
    <row r="12" spans="1:21" ht="23.25" hidden="1" customHeight="1">
      <c r="A12" s="581">
        <v>2</v>
      </c>
      <c r="B12" s="478" t="s">
        <v>361</v>
      </c>
      <c r="C12" s="582" t="e">
        <f t="shared" ref="C12:C15" si="1">E12/D12</f>
        <v>#DIV/0!</v>
      </c>
      <c r="D12" s="583"/>
      <c r="E12" s="583"/>
    </row>
    <row r="13" spans="1:21" ht="26.25" hidden="1" customHeight="1">
      <c r="A13" s="581">
        <v>3</v>
      </c>
      <c r="B13" s="478" t="s">
        <v>363</v>
      </c>
      <c r="C13" s="582" t="e">
        <f t="shared" si="1"/>
        <v>#DIV/0!</v>
      </c>
      <c r="D13" s="583"/>
      <c r="E13" s="583"/>
    </row>
    <row r="14" spans="1:21" ht="26.25" hidden="1" customHeight="1">
      <c r="A14" s="581">
        <v>4</v>
      </c>
      <c r="B14" s="478" t="s">
        <v>364</v>
      </c>
      <c r="C14" s="582" t="e">
        <f t="shared" si="1"/>
        <v>#DIV/0!</v>
      </c>
      <c r="D14" s="583"/>
      <c r="E14" s="583"/>
    </row>
    <row r="15" spans="1:21" ht="26.25" hidden="1" customHeight="1">
      <c r="A15" s="581">
        <v>5</v>
      </c>
      <c r="B15" s="478" t="s">
        <v>509</v>
      </c>
      <c r="C15" s="582" t="e">
        <f t="shared" si="1"/>
        <v>#DIV/0!</v>
      </c>
      <c r="D15" s="583"/>
      <c r="E15" s="583"/>
    </row>
    <row r="16" spans="1:21" hidden="1">
      <c r="A16" s="581"/>
      <c r="B16" s="478"/>
      <c r="C16" s="581"/>
      <c r="D16" s="583"/>
      <c r="E16" s="583" t="str">
        <f>IF(C16*D16=0," ",C16*D16)</f>
        <v xml:space="preserve"> </v>
      </c>
    </row>
    <row r="17" spans="1:6" s="589" customFormat="1" ht="22.15" customHeight="1">
      <c r="A17" s="586"/>
      <c r="B17" s="485" t="s">
        <v>295</v>
      </c>
      <c r="C17" s="587" t="s">
        <v>305</v>
      </c>
      <c r="D17" s="587" t="s">
        <v>305</v>
      </c>
      <c r="E17" s="588">
        <f>SUM(E11:E16)</f>
        <v>7500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115"/>
      <c r="E19" s="115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115"/>
      <c r="E22" s="1024" t="s">
        <v>1217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Лист126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1000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1218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6.25" hidden="1" customHeight="1">
      <c r="A11" s="637">
        <v>1</v>
      </c>
      <c r="B11" s="638" t="s">
        <v>362</v>
      </c>
      <c r="C11" s="639" t="e">
        <f t="shared" ref="C11:C15" si="0">E11/D11</f>
        <v>#DIV/0!</v>
      </c>
      <c r="D11" s="640"/>
      <c r="E11" s="640"/>
    </row>
    <row r="12" spans="1:21" ht="26.25" customHeight="1">
      <c r="A12" s="581">
        <v>1</v>
      </c>
      <c r="B12" s="478" t="s">
        <v>361</v>
      </c>
      <c r="C12" s="582">
        <f t="shared" si="0"/>
        <v>224.68544038346315</v>
      </c>
      <c r="D12" s="583">
        <v>33.380000000000003</v>
      </c>
      <c r="E12" s="583">
        <v>7500</v>
      </c>
    </row>
    <row r="13" spans="1:21" ht="26.25" hidden="1" customHeight="1">
      <c r="A13" s="637">
        <v>3</v>
      </c>
      <c r="B13" s="638" t="s">
        <v>363</v>
      </c>
      <c r="C13" s="639" t="e">
        <f t="shared" si="0"/>
        <v>#DIV/0!</v>
      </c>
      <c r="D13" s="640"/>
      <c r="E13" s="640"/>
    </row>
    <row r="14" spans="1:21" ht="26.25" hidden="1" customHeight="1">
      <c r="A14" s="637">
        <v>4</v>
      </c>
      <c r="B14" s="638" t="s">
        <v>364</v>
      </c>
      <c r="C14" s="639" t="e">
        <f t="shared" si="0"/>
        <v>#DIV/0!</v>
      </c>
      <c r="D14" s="640"/>
      <c r="E14" s="640"/>
    </row>
    <row r="15" spans="1:21" ht="26.25" hidden="1" customHeight="1">
      <c r="A15" s="637">
        <v>5</v>
      </c>
      <c r="B15" s="638" t="s">
        <v>509</v>
      </c>
      <c r="C15" s="639" t="e">
        <f t="shared" si="0"/>
        <v>#DIV/0!</v>
      </c>
      <c r="D15" s="640"/>
      <c r="E15" s="640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7500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1024" t="s">
        <v>1217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Лист127"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>
      <c r="A3" s="1462" t="s">
        <v>536</v>
      </c>
      <c r="B3" s="1462"/>
      <c r="C3" s="1462"/>
      <c r="D3" s="1462"/>
      <c r="E3" s="1462"/>
    </row>
    <row r="4" spans="1:24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460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438" t="s">
        <v>1218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  <c r="F9" s="580"/>
      <c r="G9" s="580"/>
      <c r="H9" s="580"/>
    </row>
    <row r="10" spans="1:24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T10" s="350"/>
      <c r="U10" s="350"/>
      <c r="V10" s="350"/>
      <c r="W10" s="350"/>
      <c r="X10" s="187"/>
    </row>
    <row r="11" spans="1:24" ht="21.75" customHeight="1">
      <c r="A11" s="1463" t="s">
        <v>1033</v>
      </c>
      <c r="B11" s="1464"/>
      <c r="C11" s="1464"/>
      <c r="D11" s="1464"/>
      <c r="E11" s="1465"/>
      <c r="F11" s="653" t="s">
        <v>357</v>
      </c>
      <c r="G11" s="653" t="s">
        <v>302</v>
      </c>
      <c r="H11" s="653" t="s">
        <v>303</v>
      </c>
      <c r="X11" s="286"/>
    </row>
    <row r="12" spans="1:24" ht="24" customHeight="1">
      <c r="A12" s="637">
        <v>1</v>
      </c>
      <c r="B12" s="638" t="s">
        <v>358</v>
      </c>
      <c r="C12" s="639">
        <f>E12/D12</f>
        <v>6719.4780987884433</v>
      </c>
      <c r="D12" s="640">
        <v>10.73</v>
      </c>
      <c r="E12" s="640">
        <v>72100</v>
      </c>
      <c r="F12" s="197"/>
      <c r="G12" s="641"/>
      <c r="H12" s="642">
        <f>E12-G12</f>
        <v>72100</v>
      </c>
      <c r="T12" s="584"/>
      <c r="U12" s="350"/>
      <c r="V12" s="584"/>
      <c r="W12" s="350"/>
      <c r="X12" s="585"/>
    </row>
    <row r="13" spans="1:24" ht="23.25" customHeight="1">
      <c r="A13" s="637">
        <v>2</v>
      </c>
      <c r="B13" s="638" t="s">
        <v>359</v>
      </c>
      <c r="C13" s="639">
        <f t="shared" ref="C13:C16" si="0">E13/D13</f>
        <v>2.9211717342830759</v>
      </c>
      <c r="D13" s="640">
        <v>7839.32</v>
      </c>
      <c r="E13" s="640">
        <v>22900</v>
      </c>
      <c r="F13" s="197"/>
      <c r="G13" s="641"/>
      <c r="H13" s="642">
        <f t="shared" ref="H13:H16" si="1">E13-G13</f>
        <v>22900</v>
      </c>
    </row>
    <row r="14" spans="1:24" ht="26.25" hidden="1" customHeight="1">
      <c r="A14" s="637">
        <v>3</v>
      </c>
      <c r="B14" s="638" t="s">
        <v>360</v>
      </c>
      <c r="C14" s="639" t="e">
        <f t="shared" si="0"/>
        <v>#DIV/0!</v>
      </c>
      <c r="D14" s="640"/>
      <c r="E14" s="640"/>
      <c r="F14" s="197"/>
      <c r="G14" s="641"/>
      <c r="H14" s="642">
        <f t="shared" si="1"/>
        <v>0</v>
      </c>
    </row>
    <row r="15" spans="1:24" ht="26.25" hidden="1" customHeight="1">
      <c r="A15" s="637">
        <v>4</v>
      </c>
      <c r="B15" s="638" t="s">
        <v>1001</v>
      </c>
      <c r="C15" s="639" t="e">
        <f t="shared" si="0"/>
        <v>#DIV/0!</v>
      </c>
      <c r="D15" s="640"/>
      <c r="E15" s="654"/>
      <c r="F15" s="197"/>
      <c r="G15" s="641"/>
      <c r="H15" s="642">
        <f t="shared" si="1"/>
        <v>0</v>
      </c>
    </row>
    <row r="16" spans="1:24" ht="26.25" hidden="1" customHeight="1">
      <c r="A16" s="637">
        <v>5</v>
      </c>
      <c r="B16" s="638" t="s">
        <v>1002</v>
      </c>
      <c r="C16" s="639" t="e">
        <f t="shared" si="0"/>
        <v>#DIV/0!</v>
      </c>
      <c r="D16" s="640"/>
      <c r="E16" s="654"/>
      <c r="F16" s="197"/>
      <c r="G16" s="641"/>
      <c r="H16" s="642">
        <f t="shared" si="1"/>
        <v>0</v>
      </c>
    </row>
    <row r="17" spans="1:9" hidden="1">
      <c r="A17" s="637"/>
      <c r="B17" s="638"/>
      <c r="C17" s="637"/>
      <c r="D17" s="640"/>
      <c r="E17" s="640" t="str">
        <f>IF(C17*D17=0," ",C17*D17)</f>
        <v xml:space="preserve"> </v>
      </c>
      <c r="F17" s="643"/>
      <c r="G17" s="643"/>
      <c r="H17" s="643"/>
    </row>
    <row r="18" spans="1:9" s="589" customFormat="1" ht="22.15" customHeight="1">
      <c r="A18" s="644"/>
      <c r="B18" s="645" t="s">
        <v>295</v>
      </c>
      <c r="C18" s="646" t="s">
        <v>305</v>
      </c>
      <c r="D18" s="646" t="s">
        <v>305</v>
      </c>
      <c r="E18" s="647">
        <f>SUM(E12:E17)</f>
        <v>95000</v>
      </c>
      <c r="F18" s="222" t="s">
        <v>365</v>
      </c>
      <c r="G18" s="648">
        <f>SUM(G12:G17)</f>
        <v>0</v>
      </c>
      <c r="H18" s="648">
        <f>SUM(H12:H17)</f>
        <v>95000</v>
      </c>
    </row>
    <row r="19" spans="1:9" s="359" customFormat="1" ht="22.15" hidden="1" customHeight="1">
      <c r="A19" s="1463" t="s">
        <v>1034</v>
      </c>
      <c r="B19" s="1464"/>
      <c r="C19" s="1464"/>
      <c r="D19" s="1464"/>
      <c r="E19" s="1465"/>
      <c r="F19" s="191" t="s">
        <v>995</v>
      </c>
      <c r="G19" s="580"/>
      <c r="H19" s="580"/>
    </row>
    <row r="20" spans="1:9" ht="24" hidden="1" customHeight="1">
      <c r="A20" s="637">
        <v>1</v>
      </c>
      <c r="B20" s="638" t="s">
        <v>358</v>
      </c>
      <c r="C20" s="639" t="e">
        <f>E20/D20</f>
        <v>#DIV/0!</v>
      </c>
      <c r="D20" s="640"/>
      <c r="E20" s="640"/>
      <c r="F20" s="197"/>
      <c r="G20" s="641"/>
      <c r="H20" s="642">
        <f t="shared" ref="H20:H24" si="2">E20-G20</f>
        <v>0</v>
      </c>
    </row>
    <row r="21" spans="1:9" ht="23.25" hidden="1" customHeight="1">
      <c r="A21" s="637">
        <v>2</v>
      </c>
      <c r="B21" s="638" t="s">
        <v>359</v>
      </c>
      <c r="C21" s="639" t="e">
        <f t="shared" ref="C21:C24" si="3">E21/D21</f>
        <v>#DIV/0!</v>
      </c>
      <c r="D21" s="640"/>
      <c r="E21" s="640"/>
      <c r="F21" s="197"/>
      <c r="G21" s="641"/>
      <c r="H21" s="642">
        <f t="shared" si="2"/>
        <v>0</v>
      </c>
    </row>
    <row r="22" spans="1:9" ht="26.25" hidden="1" customHeight="1">
      <c r="A22" s="637">
        <v>3</v>
      </c>
      <c r="B22" s="638" t="s">
        <v>360</v>
      </c>
      <c r="C22" s="639" t="e">
        <f t="shared" si="3"/>
        <v>#DIV/0!</v>
      </c>
      <c r="D22" s="640"/>
      <c r="E22" s="640"/>
      <c r="F22" s="197"/>
      <c r="G22" s="641"/>
      <c r="H22" s="642">
        <f t="shared" si="2"/>
        <v>0</v>
      </c>
    </row>
    <row r="23" spans="1:9" ht="26.25" hidden="1" customHeight="1">
      <c r="A23" s="637">
        <v>4</v>
      </c>
      <c r="B23" s="638" t="s">
        <v>1001</v>
      </c>
      <c r="C23" s="639" t="e">
        <f t="shared" si="3"/>
        <v>#DIV/0!</v>
      </c>
      <c r="D23" s="640"/>
      <c r="E23" s="640"/>
      <c r="F23" s="197"/>
      <c r="G23" s="641"/>
      <c r="H23" s="642">
        <f t="shared" si="2"/>
        <v>0</v>
      </c>
    </row>
    <row r="24" spans="1:9" ht="26.25" hidden="1" customHeight="1">
      <c r="A24" s="637">
        <v>5</v>
      </c>
      <c r="B24" s="638" t="s">
        <v>1002</v>
      </c>
      <c r="C24" s="639" t="e">
        <f t="shared" si="3"/>
        <v>#DIV/0!</v>
      </c>
      <c r="D24" s="640"/>
      <c r="E24" s="640"/>
      <c r="F24" s="197"/>
      <c r="G24" s="641"/>
      <c r="H24" s="642">
        <f t="shared" si="2"/>
        <v>0</v>
      </c>
    </row>
    <row r="25" spans="1:9" ht="26.25" hidden="1" customHeight="1">
      <c r="A25" s="637"/>
      <c r="B25" s="638"/>
      <c r="C25" s="639"/>
      <c r="D25" s="640"/>
      <c r="E25" s="640"/>
      <c r="F25" s="197"/>
      <c r="G25" s="641"/>
      <c r="H25" s="642"/>
    </row>
    <row r="26" spans="1:9" s="359" customFormat="1" ht="22.15" hidden="1" customHeight="1">
      <c r="A26" s="644"/>
      <c r="B26" s="645" t="s">
        <v>295</v>
      </c>
      <c r="C26" s="646" t="s">
        <v>305</v>
      </c>
      <c r="D26" s="646" t="s">
        <v>305</v>
      </c>
      <c r="E26" s="647">
        <f>SUM(E20:E25)</f>
        <v>0</v>
      </c>
      <c r="F26" s="222" t="s">
        <v>365</v>
      </c>
      <c r="G26" s="648">
        <f>SUM(G20:G25)</f>
        <v>0</v>
      </c>
      <c r="H26" s="648">
        <f>SUM(H20:H25)</f>
        <v>0</v>
      </c>
    </row>
    <row r="27" spans="1:9" s="359" customFormat="1" ht="22.15" customHeight="1">
      <c r="A27" s="15"/>
      <c r="B27" s="590"/>
      <c r="C27" s="474"/>
      <c r="D27" s="474"/>
      <c r="E27" s="459"/>
      <c r="F27" s="225" t="s">
        <v>457</v>
      </c>
      <c r="G27" s="649">
        <f>G18+G26</f>
        <v>0</v>
      </c>
      <c r="H27" s="649">
        <f>H18+H26</f>
        <v>95000</v>
      </c>
    </row>
    <row r="28" spans="1:9" s="359" customFormat="1" ht="22.15" customHeight="1">
      <c r="A28" s="15"/>
      <c r="B28" s="590"/>
      <c r="C28" s="474"/>
      <c r="D28" s="474"/>
      <c r="E28" s="459"/>
      <c r="F28" s="225"/>
      <c r="G28" s="282"/>
      <c r="H28" s="282"/>
    </row>
    <row r="29" spans="1:9" s="35" customFormat="1" ht="23.25" customHeight="1">
      <c r="A29" s="34" t="s">
        <v>667</v>
      </c>
      <c r="C29" s="230"/>
      <c r="E29" s="230" t="s">
        <v>1135</v>
      </c>
      <c r="I29" s="98"/>
    </row>
    <row r="30" spans="1:9" s="66" customFormat="1" ht="12.75">
      <c r="C30" s="67" t="s">
        <v>131</v>
      </c>
      <c r="E30" s="67" t="s">
        <v>132</v>
      </c>
      <c r="I30" s="68"/>
    </row>
    <row r="31" spans="1:9" s="63" customFormat="1" ht="15.75">
      <c r="I31" s="69"/>
    </row>
    <row r="32" spans="1:9" s="35" customFormat="1" ht="23.25" customHeight="1">
      <c r="A32" s="34" t="s">
        <v>133</v>
      </c>
      <c r="C32" s="230"/>
      <c r="E32" s="1028" t="s">
        <v>1227</v>
      </c>
      <c r="I32" s="98"/>
    </row>
    <row r="33" spans="2:9" s="66" customFormat="1" ht="12.75">
      <c r="C33" s="67" t="s">
        <v>131</v>
      </c>
      <c r="E33" s="67" t="s">
        <v>132</v>
      </c>
      <c r="I33" s="68"/>
    </row>
    <row r="35" spans="2:9" s="591" customFormat="1" ht="19.5">
      <c r="B35" s="227" t="s">
        <v>1038</v>
      </c>
      <c r="F35" s="592"/>
      <c r="G35" s="592"/>
      <c r="H35" s="592"/>
    </row>
    <row r="36" spans="2:9">
      <c r="B36" s="227" t="s">
        <v>1032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Лист128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522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1218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4" customHeight="1">
      <c r="A11" s="637">
        <v>1</v>
      </c>
      <c r="B11" s="638" t="s">
        <v>358</v>
      </c>
      <c r="C11" s="639">
        <f>E11/D11</f>
        <v>6719.4780987884433</v>
      </c>
      <c r="D11" s="640">
        <v>10.73</v>
      </c>
      <c r="E11" s="640">
        <v>72100</v>
      </c>
      <c r="Q11" s="584"/>
      <c r="R11" s="350"/>
      <c r="S11" s="584"/>
      <c r="T11" s="350"/>
      <c r="U11" s="585"/>
    </row>
    <row r="12" spans="1:21" ht="23.25" customHeight="1">
      <c r="A12" s="637">
        <v>2</v>
      </c>
      <c r="B12" s="638" t="s">
        <v>359</v>
      </c>
      <c r="C12" s="639">
        <f t="shared" ref="C12" si="0">E12/D12</f>
        <v>2.9211717342830759</v>
      </c>
      <c r="D12" s="640">
        <v>7839.32</v>
      </c>
      <c r="E12" s="640">
        <v>22900</v>
      </c>
    </row>
    <row r="13" spans="1:21" ht="26.25" hidden="1" customHeight="1">
      <c r="A13" s="637">
        <v>3</v>
      </c>
      <c r="B13" s="638" t="s">
        <v>360</v>
      </c>
      <c r="C13" s="639" t="e">
        <f t="shared" ref="C13:C15" si="1">E13/D13</f>
        <v>#DIV/0!</v>
      </c>
      <c r="D13" s="640"/>
      <c r="E13" s="640"/>
    </row>
    <row r="14" spans="1:21" ht="26.25" hidden="1" customHeight="1">
      <c r="A14" s="637">
        <v>4</v>
      </c>
      <c r="B14" s="638" t="s">
        <v>1001</v>
      </c>
      <c r="C14" s="639" t="e">
        <f t="shared" si="1"/>
        <v>#DIV/0!</v>
      </c>
      <c r="D14" s="640"/>
      <c r="E14" s="656"/>
    </row>
    <row r="15" spans="1:21" ht="26.25" hidden="1" customHeight="1">
      <c r="A15" s="637">
        <v>5</v>
      </c>
      <c r="B15" s="638" t="s">
        <v>1002</v>
      </c>
      <c r="C15" s="639" t="e">
        <f t="shared" si="1"/>
        <v>#DIV/0!</v>
      </c>
      <c r="D15" s="640"/>
      <c r="E15" s="656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95000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1024" t="s">
        <v>1217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E4EDD3"/>
    <pageSetUpPr fitToPage="1"/>
  </sheetPr>
  <dimension ref="A1:L67"/>
  <sheetViews>
    <sheetView view="pageBreakPreview" topLeftCell="A13" zoomScale="85" zoomScaleNormal="75" zoomScaleSheetLayoutView="85" workbookViewId="0">
      <selection activeCell="H32" sqref="H32:I3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436" t="s">
        <v>519</v>
      </c>
      <c r="B8" s="1436"/>
      <c r="C8" s="1436"/>
      <c r="D8" s="1436"/>
      <c r="E8" s="1436"/>
      <c r="F8" s="1436"/>
      <c r="G8" s="1436"/>
      <c r="H8" s="1436"/>
      <c r="I8" s="1436"/>
    </row>
    <row r="9" spans="1:11" s="13" customFormat="1" ht="27" customHeight="1">
      <c r="A9" s="1437" t="s">
        <v>1137</v>
      </c>
      <c r="B9" s="1437"/>
      <c r="C9" s="1437"/>
      <c r="D9" s="1437"/>
      <c r="E9" s="1437"/>
      <c r="F9" s="1437"/>
      <c r="G9" s="1437"/>
      <c r="H9" s="1437"/>
      <c r="I9" s="1437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438" t="s">
        <v>454</v>
      </c>
      <c r="B11" s="1438"/>
      <c r="C11" s="1438"/>
      <c r="D11" s="1438"/>
      <c r="E11" s="1438"/>
      <c r="F11" s="1438"/>
      <c r="G11" s="1438"/>
      <c r="H11" s="1438"/>
      <c r="I11" s="1438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439" t="s">
        <v>282</v>
      </c>
      <c r="B14" s="1439" t="s">
        <v>283</v>
      </c>
      <c r="C14" s="1439" t="s">
        <v>284</v>
      </c>
      <c r="D14" s="1439" t="s">
        <v>285</v>
      </c>
      <c r="E14" s="1442" t="s">
        <v>286</v>
      </c>
      <c r="F14" s="1443"/>
      <c r="G14" s="1443"/>
      <c r="H14" s="1444"/>
      <c r="I14" s="1445" t="s">
        <v>287</v>
      </c>
    </row>
    <row r="15" spans="1:11" ht="18.75" customHeight="1">
      <c r="A15" s="1440"/>
      <c r="B15" s="1440"/>
      <c r="C15" s="1440"/>
      <c r="D15" s="1440"/>
      <c r="E15" s="1439" t="s">
        <v>288</v>
      </c>
      <c r="F15" s="1442" t="s">
        <v>289</v>
      </c>
      <c r="G15" s="1443"/>
      <c r="H15" s="1444"/>
      <c r="I15" s="1446"/>
    </row>
    <row r="16" spans="1:11" ht="43.5" customHeight="1">
      <c r="A16" s="1440"/>
      <c r="B16" s="1441"/>
      <c r="C16" s="1440"/>
      <c r="D16" s="1440"/>
      <c r="E16" s="1440"/>
      <c r="F16" s="18" t="s">
        <v>290</v>
      </c>
      <c r="G16" s="18" t="s">
        <v>291</v>
      </c>
      <c r="H16" s="18" t="s">
        <v>292</v>
      </c>
      <c r="I16" s="1446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7" customHeight="1">
      <c r="A18" s="23">
        <v>1</v>
      </c>
      <c r="B18" s="1448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.75">
      <c r="A19" s="23">
        <v>2</v>
      </c>
      <c r="B19" s="1449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.75">
      <c r="A20" s="23">
        <v>3</v>
      </c>
      <c r="B20" s="1449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.75">
      <c r="A21" s="23">
        <v>4</v>
      </c>
      <c r="B21" s="144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.75">
      <c r="A22" s="23">
        <v>5</v>
      </c>
      <c r="B22" s="144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>
      <c r="A23" s="23">
        <v>6</v>
      </c>
      <c r="B23" s="145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>
      <c r="A27" s="1451" t="s">
        <v>295</v>
      </c>
      <c r="B27" s="1451"/>
      <c r="C27" s="1451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>
      <c r="I28" s="33"/>
    </row>
    <row r="29" spans="1:12" s="35" customFormat="1" ht="23.25" customHeight="1">
      <c r="A29" s="34" t="s">
        <v>667</v>
      </c>
      <c r="E29" s="36"/>
      <c r="F29" s="36"/>
      <c r="H29" s="1398" t="s">
        <v>1135</v>
      </c>
      <c r="I29" s="1398"/>
    </row>
    <row r="30" spans="1:12" s="37" customFormat="1" ht="12">
      <c r="E30" s="1447" t="s">
        <v>131</v>
      </c>
      <c r="F30" s="1447"/>
      <c r="H30" s="1447" t="s">
        <v>132</v>
      </c>
      <c r="I30" s="1447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98" t="s">
        <v>1217</v>
      </c>
      <c r="I32" s="1398"/>
    </row>
    <row r="33" spans="5:9" s="37" customFormat="1" ht="12">
      <c r="E33" s="1447" t="s">
        <v>131</v>
      </c>
      <c r="F33" s="1447"/>
      <c r="H33" s="1447" t="s">
        <v>132</v>
      </c>
      <c r="I33" s="1447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Лист129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1000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1218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4" customHeight="1">
      <c r="A11" s="637">
        <v>1</v>
      </c>
      <c r="B11" s="638" t="s">
        <v>358</v>
      </c>
      <c r="C11" s="639">
        <f>E11/D11</f>
        <v>6719.4780987884433</v>
      </c>
      <c r="D11" s="640">
        <v>10.73</v>
      </c>
      <c r="E11" s="640">
        <v>72100</v>
      </c>
      <c r="Q11" s="584"/>
      <c r="R11" s="350"/>
      <c r="S11" s="584"/>
      <c r="T11" s="350"/>
      <c r="U11" s="585"/>
    </row>
    <row r="12" spans="1:21" ht="23.25" customHeight="1">
      <c r="A12" s="637">
        <v>2</v>
      </c>
      <c r="B12" s="638" t="s">
        <v>359</v>
      </c>
      <c r="C12" s="639">
        <f t="shared" ref="C12" si="0">E12/D12</f>
        <v>2.9211717342830759</v>
      </c>
      <c r="D12" s="640">
        <v>7839.32</v>
      </c>
      <c r="E12" s="640">
        <v>22900</v>
      </c>
    </row>
    <row r="13" spans="1:21" ht="26.25" hidden="1" customHeight="1">
      <c r="A13" s="637">
        <v>3</v>
      </c>
      <c r="B13" s="638" t="s">
        <v>360</v>
      </c>
      <c r="C13" s="639" t="e">
        <f t="shared" ref="C13:C15" si="1">E13/D13</f>
        <v>#DIV/0!</v>
      </c>
      <c r="D13" s="640"/>
      <c r="E13" s="640"/>
    </row>
    <row r="14" spans="1:21" ht="26.25" hidden="1" customHeight="1">
      <c r="A14" s="637">
        <v>4</v>
      </c>
      <c r="B14" s="638" t="s">
        <v>1001</v>
      </c>
      <c r="C14" s="639" t="e">
        <f t="shared" si="1"/>
        <v>#DIV/0!</v>
      </c>
      <c r="D14" s="640"/>
      <c r="E14" s="654"/>
    </row>
    <row r="15" spans="1:21" ht="26.25" hidden="1" customHeight="1">
      <c r="A15" s="637">
        <v>5</v>
      </c>
      <c r="B15" s="638" t="s">
        <v>1002</v>
      </c>
      <c r="C15" s="639" t="e">
        <f t="shared" si="1"/>
        <v>#DIV/0!</v>
      </c>
      <c r="D15" s="640"/>
      <c r="E15" s="654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95000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1024" t="s">
        <v>1217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Лист161"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5"/>
  <cols>
    <col min="1" max="1" width="8" customWidth="1"/>
    <col min="2" max="2" width="118.140625" customWidth="1"/>
    <col min="3" max="5" width="17.140625" customWidth="1"/>
    <col min="6" max="6" width="34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13">
      <c r="F1" t="s">
        <v>435</v>
      </c>
    </row>
    <row r="3" spans="1:13" ht="28.9" customHeight="1">
      <c r="A3" s="1422" t="s">
        <v>551</v>
      </c>
      <c r="B3" s="1422"/>
      <c r="C3" s="1422"/>
      <c r="D3" s="1422"/>
      <c r="E3" s="1422"/>
      <c r="F3" s="1422"/>
    </row>
    <row r="4" spans="1:13" ht="27" customHeight="1">
      <c r="A4" t="s">
        <v>1137</v>
      </c>
    </row>
    <row r="5" spans="1:13" ht="19.5" customHeight="1">
      <c r="A5" t="s">
        <v>458</v>
      </c>
    </row>
    <row r="6" spans="1:13" ht="39.75" customHeight="1">
      <c r="A6" s="1422" t="s">
        <v>486</v>
      </c>
      <c r="B6" s="1422"/>
      <c r="C6" s="1422"/>
      <c r="D6" s="1422"/>
      <c r="E6" s="1422"/>
    </row>
    <row r="7" spans="1:13" ht="17.25" customHeight="1">
      <c r="A7" t="s">
        <v>281</v>
      </c>
    </row>
    <row r="9" spans="1:13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13" ht="75" customHeight="1">
      <c r="A10" s="1422"/>
      <c r="B10" s="1422"/>
      <c r="C10" t="s">
        <v>354</v>
      </c>
      <c r="D10" t="s">
        <v>368</v>
      </c>
      <c r="E10" t="s">
        <v>354</v>
      </c>
      <c r="F10" t="s">
        <v>368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549</v>
      </c>
      <c r="J11" t="s">
        <v>550</v>
      </c>
      <c r="L11" t="s">
        <v>1010</v>
      </c>
    </row>
    <row r="12" spans="1:13">
      <c r="A12" s="1422" t="s">
        <v>1033</v>
      </c>
      <c r="B12" s="1422"/>
      <c r="C12" s="1422"/>
      <c r="D12" s="1422"/>
      <c r="E12" s="1422"/>
      <c r="F12" s="1422"/>
      <c r="L12" t="s">
        <v>1005</v>
      </c>
      <c r="M12" t="s">
        <v>1006</v>
      </c>
    </row>
    <row r="13" spans="1:1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>
      <c r="B14" t="s">
        <v>199</v>
      </c>
      <c r="I14">
        <f t="shared" ref="I14:I31" si="0">F14-H14</f>
        <v>0</v>
      </c>
      <c r="J14">
        <f>F14-G14</f>
        <v>0</v>
      </c>
    </row>
    <row r="15" spans="1:13">
      <c r="B15" t="s">
        <v>459</v>
      </c>
      <c r="I15">
        <f t="shared" si="0"/>
        <v>0</v>
      </c>
      <c r="J15">
        <f t="shared" ref="J15:J31" si="1">F15-G15</f>
        <v>0</v>
      </c>
    </row>
    <row r="16" spans="1:13">
      <c r="B16" t="s">
        <v>460</v>
      </c>
      <c r="I16">
        <f t="shared" si="0"/>
        <v>0</v>
      </c>
      <c r="J16">
        <f t="shared" si="1"/>
        <v>0</v>
      </c>
    </row>
    <row r="17" spans="1:10">
      <c r="B17" t="s">
        <v>461</v>
      </c>
      <c r="I17">
        <f t="shared" si="0"/>
        <v>0</v>
      </c>
      <c r="J17">
        <f t="shared" si="1"/>
        <v>0</v>
      </c>
    </row>
    <row r="18" spans="1:10">
      <c r="B18" t="s">
        <v>462</v>
      </c>
      <c r="I18">
        <f t="shared" si="0"/>
        <v>0</v>
      </c>
      <c r="J18">
        <f t="shared" si="1"/>
        <v>0</v>
      </c>
    </row>
    <row r="19" spans="1:10">
      <c r="B19" t="s">
        <v>463</v>
      </c>
      <c r="I19">
        <f t="shared" si="0"/>
        <v>0</v>
      </c>
      <c r="J19">
        <f t="shared" si="1"/>
        <v>0</v>
      </c>
    </row>
    <row r="20" spans="1:10">
      <c r="B20" t="s">
        <v>1011</v>
      </c>
      <c r="I20">
        <f t="shared" si="0"/>
        <v>0</v>
      </c>
      <c r="J20">
        <f t="shared" si="1"/>
        <v>0</v>
      </c>
    </row>
    <row r="21" spans="1:10">
      <c r="B21" t="s">
        <v>537</v>
      </c>
      <c r="I21">
        <f t="shared" si="0"/>
        <v>0</v>
      </c>
      <c r="J21">
        <f t="shared" si="1"/>
        <v>0</v>
      </c>
    </row>
    <row r="22" spans="1:10">
      <c r="B22" t="s">
        <v>538</v>
      </c>
      <c r="I22">
        <f t="shared" si="0"/>
        <v>0</v>
      </c>
      <c r="J22">
        <f t="shared" si="1"/>
        <v>0</v>
      </c>
    </row>
    <row r="23" spans="1:10">
      <c r="B23" t="s">
        <v>464</v>
      </c>
      <c r="I23">
        <f t="shared" si="0"/>
        <v>0</v>
      </c>
      <c r="J23">
        <f t="shared" si="1"/>
        <v>0</v>
      </c>
    </row>
    <row r="24" spans="1:10">
      <c r="B24" t="s">
        <v>465</v>
      </c>
      <c r="I24">
        <f t="shared" si="0"/>
        <v>0</v>
      </c>
      <c r="J24">
        <f t="shared" si="1"/>
        <v>0</v>
      </c>
    </row>
    <row r="25" spans="1:10">
      <c r="B25" t="s">
        <v>467</v>
      </c>
      <c r="I25">
        <f t="shared" si="0"/>
        <v>0</v>
      </c>
      <c r="J25">
        <f t="shared" si="1"/>
        <v>0</v>
      </c>
    </row>
    <row r="26" spans="1:10" ht="38.25" customHeight="1">
      <c r="B26" t="s">
        <v>468</v>
      </c>
      <c r="I26">
        <f t="shared" si="0"/>
        <v>0</v>
      </c>
      <c r="J26">
        <f t="shared" si="1"/>
        <v>0</v>
      </c>
    </row>
    <row r="27" spans="1:10" ht="20.25" customHeight="1">
      <c r="B27" t="s">
        <v>541</v>
      </c>
      <c r="I27">
        <f t="shared" si="0"/>
        <v>0</v>
      </c>
      <c r="J27">
        <f t="shared" si="1"/>
        <v>0</v>
      </c>
    </row>
    <row r="28" spans="1:10" ht="22.5" customHeight="1">
      <c r="B28" t="s">
        <v>542</v>
      </c>
      <c r="I28">
        <f t="shared" si="0"/>
        <v>0</v>
      </c>
      <c r="J28">
        <f t="shared" si="1"/>
        <v>0</v>
      </c>
    </row>
    <row r="29" spans="1:10" ht="22.5" customHeight="1">
      <c r="I29">
        <f t="shared" si="0"/>
        <v>0</v>
      </c>
      <c r="J29">
        <f t="shared" si="1"/>
        <v>0</v>
      </c>
    </row>
    <row r="30" spans="1:10" ht="22.5" customHeight="1">
      <c r="I30">
        <f t="shared" si="0"/>
        <v>0</v>
      </c>
      <c r="J30">
        <f t="shared" si="1"/>
        <v>0</v>
      </c>
    </row>
    <row r="31" spans="1:10">
      <c r="I31">
        <f t="shared" si="0"/>
        <v>0</v>
      </c>
      <c r="J31">
        <f t="shared" si="1"/>
        <v>0</v>
      </c>
    </row>
    <row r="32" spans="1:10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>
      <c r="D34" t="s">
        <v>371</v>
      </c>
      <c r="I34">
        <f>F34-H34</f>
        <v>0</v>
      </c>
      <c r="J34">
        <f t="shared" si="2"/>
        <v>0</v>
      </c>
    </row>
    <row r="35" spans="1:10">
      <c r="I35">
        <f>F35-H35</f>
        <v>0</v>
      </c>
      <c r="J35">
        <f t="shared" si="2"/>
        <v>0</v>
      </c>
    </row>
    <row r="36" spans="1:10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5" customHeight="1">
      <c r="B38" t="s">
        <v>546</v>
      </c>
      <c r="I38">
        <f t="shared" si="3"/>
        <v>0</v>
      </c>
      <c r="J38">
        <f t="shared" si="4"/>
        <v>0</v>
      </c>
    </row>
    <row r="39" spans="1:10" ht="23.45" customHeight="1">
      <c r="B39" t="s">
        <v>548</v>
      </c>
      <c r="I39">
        <f t="shared" si="3"/>
        <v>0</v>
      </c>
      <c r="J39">
        <f t="shared" si="4"/>
        <v>0</v>
      </c>
    </row>
    <row r="40" spans="1:10" ht="23.45" customHeight="1">
      <c r="I40">
        <f t="shared" si="3"/>
        <v>0</v>
      </c>
      <c r="J40">
        <f t="shared" si="4"/>
        <v>0</v>
      </c>
    </row>
    <row r="41" spans="1:10" ht="23.45" customHeight="1">
      <c r="I41">
        <f t="shared" si="3"/>
        <v>0</v>
      </c>
      <c r="J41">
        <f t="shared" si="4"/>
        <v>0</v>
      </c>
    </row>
    <row r="42" spans="1:10" ht="23.45" customHeight="1">
      <c r="I42">
        <f t="shared" si="3"/>
        <v>0</v>
      </c>
      <c r="J42">
        <f t="shared" si="4"/>
        <v>0</v>
      </c>
    </row>
    <row r="43" spans="1:10" ht="23.45" customHeight="1">
      <c r="I43">
        <f t="shared" si="3"/>
        <v>0</v>
      </c>
      <c r="J43">
        <f t="shared" si="4"/>
        <v>0</v>
      </c>
    </row>
    <row r="44" spans="1:10" ht="24" customHeight="1">
      <c r="I44">
        <f t="shared" si="3"/>
        <v>0</v>
      </c>
      <c r="J44">
        <f t="shared" si="4"/>
        <v>0</v>
      </c>
    </row>
    <row r="45" spans="1:10" ht="20.25" customHeight="1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>
      <c r="B46" t="s">
        <v>199</v>
      </c>
      <c r="I46">
        <f>F46-H46</f>
        <v>0</v>
      </c>
      <c r="J46">
        <f t="shared" ref="J46:J49" si="5">F46-G46</f>
        <v>0</v>
      </c>
    </row>
    <row r="47" spans="1:10">
      <c r="B47" t="s">
        <v>469</v>
      </c>
      <c r="I47">
        <f>F47-H47</f>
        <v>0</v>
      </c>
      <c r="J47">
        <f t="shared" si="5"/>
        <v>0</v>
      </c>
    </row>
    <row r="48" spans="1:10">
      <c r="I48">
        <f>F48-H48</f>
        <v>0</v>
      </c>
      <c r="J48">
        <f t="shared" si="5"/>
        <v>0</v>
      </c>
    </row>
    <row r="49" spans="1:10">
      <c r="I49">
        <f>F49-H49</f>
        <v>0</v>
      </c>
      <c r="J49">
        <f t="shared" si="5"/>
        <v>0</v>
      </c>
    </row>
    <row r="50" spans="1:10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>
      <c r="B52" t="s">
        <v>470</v>
      </c>
      <c r="I52">
        <f t="shared" si="6"/>
        <v>0</v>
      </c>
      <c r="J52">
        <f t="shared" si="7"/>
        <v>0</v>
      </c>
    </row>
    <row r="53" spans="1:10">
      <c r="B53" t="s">
        <v>471</v>
      </c>
      <c r="I53">
        <f t="shared" si="6"/>
        <v>0</v>
      </c>
      <c r="J53">
        <f t="shared" si="7"/>
        <v>0</v>
      </c>
    </row>
    <row r="54" spans="1:10">
      <c r="B54" t="s">
        <v>472</v>
      </c>
      <c r="I54">
        <f t="shared" si="6"/>
        <v>0</v>
      </c>
      <c r="J54">
        <f t="shared" si="7"/>
        <v>0</v>
      </c>
    </row>
    <row r="55" spans="1:10">
      <c r="B55" t="s">
        <v>473</v>
      </c>
      <c r="I55">
        <f t="shared" si="6"/>
        <v>0</v>
      </c>
      <c r="J55">
        <f t="shared" si="7"/>
        <v>0</v>
      </c>
    </row>
    <row r="56" spans="1:10">
      <c r="B56" t="s">
        <v>475</v>
      </c>
      <c r="I56">
        <f t="shared" si="6"/>
        <v>0</v>
      </c>
      <c r="J56">
        <f t="shared" si="7"/>
        <v>0</v>
      </c>
    </row>
    <row r="57" spans="1:10">
      <c r="B57" t="s">
        <v>474</v>
      </c>
      <c r="I57">
        <f t="shared" si="6"/>
        <v>0</v>
      </c>
      <c r="J57">
        <f t="shared" si="7"/>
        <v>0</v>
      </c>
    </row>
    <row r="58" spans="1:10">
      <c r="B58" t="s">
        <v>477</v>
      </c>
      <c r="I58">
        <f t="shared" si="6"/>
        <v>0</v>
      </c>
      <c r="J58">
        <f t="shared" si="7"/>
        <v>0</v>
      </c>
    </row>
    <row r="59" spans="1:10">
      <c r="B59" t="s">
        <v>476</v>
      </c>
      <c r="I59">
        <f t="shared" si="6"/>
        <v>0</v>
      </c>
      <c r="J59">
        <f t="shared" si="7"/>
        <v>0</v>
      </c>
    </row>
    <row r="60" spans="1:10">
      <c r="B60" t="s">
        <v>543</v>
      </c>
      <c r="I60">
        <f t="shared" si="6"/>
        <v>0</v>
      </c>
      <c r="J60">
        <f t="shared" si="7"/>
        <v>0</v>
      </c>
    </row>
    <row r="61" spans="1:10">
      <c r="B61" t="s">
        <v>544</v>
      </c>
      <c r="I61">
        <f t="shared" si="6"/>
        <v>0</v>
      </c>
      <c r="J61">
        <f t="shared" si="7"/>
        <v>0</v>
      </c>
    </row>
    <row r="62" spans="1:10">
      <c r="B62" t="s">
        <v>545</v>
      </c>
      <c r="I62">
        <f t="shared" si="6"/>
        <v>0</v>
      </c>
      <c r="J62">
        <f t="shared" si="7"/>
        <v>0</v>
      </c>
    </row>
    <row r="63" spans="1:10">
      <c r="B63" t="s">
        <v>547</v>
      </c>
      <c r="I63">
        <f t="shared" si="6"/>
        <v>0</v>
      </c>
      <c r="J63">
        <f t="shared" si="7"/>
        <v>0</v>
      </c>
    </row>
    <row r="64" spans="1:10">
      <c r="I64">
        <f t="shared" si="6"/>
        <v>0</v>
      </c>
      <c r="J64">
        <f t="shared" si="7"/>
        <v>0</v>
      </c>
    </row>
    <row r="65" spans="1:13">
      <c r="I65">
        <f t="shared" si="6"/>
        <v>0</v>
      </c>
      <c r="J65">
        <f t="shared" si="7"/>
        <v>0</v>
      </c>
    </row>
    <row r="66" spans="1:13">
      <c r="I66">
        <f t="shared" si="6"/>
        <v>0</v>
      </c>
      <c r="J66">
        <f t="shared" si="7"/>
        <v>0</v>
      </c>
    </row>
    <row r="67" spans="1:13">
      <c r="I67">
        <f t="shared" si="6"/>
        <v>0</v>
      </c>
      <c r="J67">
        <f t="shared" si="7"/>
        <v>0</v>
      </c>
    </row>
    <row r="68" spans="1:13">
      <c r="I68">
        <f t="shared" si="6"/>
        <v>0</v>
      </c>
      <c r="J68">
        <f t="shared" si="7"/>
        <v>0</v>
      </c>
    </row>
    <row r="69" spans="1:13">
      <c r="I69">
        <f t="shared" si="6"/>
        <v>0</v>
      </c>
      <c r="J69">
        <f t="shared" si="7"/>
        <v>0</v>
      </c>
    </row>
    <row r="70" spans="1:13">
      <c r="I70">
        <f t="shared" si="6"/>
        <v>0</v>
      </c>
      <c r="J70">
        <f t="shared" si="7"/>
        <v>0</v>
      </c>
    </row>
    <row r="71" spans="1:13">
      <c r="I71">
        <f t="shared" si="6"/>
        <v>0</v>
      </c>
      <c r="J71">
        <f t="shared" si="7"/>
        <v>0</v>
      </c>
    </row>
    <row r="73" spans="1:1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534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>
      <c r="A74" s="1422" t="s">
        <v>1034</v>
      </c>
      <c r="B74" s="1422"/>
      <c r="C74" s="1422"/>
      <c r="D74" s="1422"/>
      <c r="E74" s="1422"/>
      <c r="F74" s="1422"/>
      <c r="G74" t="s">
        <v>995</v>
      </c>
    </row>
    <row r="75" spans="1:1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>
      <c r="B76" t="s">
        <v>199</v>
      </c>
      <c r="I76">
        <f t="shared" ref="I76:I93" si="9">F76-H76</f>
        <v>0</v>
      </c>
      <c r="J76">
        <f>F76-G76</f>
        <v>0</v>
      </c>
    </row>
    <row r="77" spans="1:13">
      <c r="B77" t="s">
        <v>459</v>
      </c>
      <c r="I77">
        <f t="shared" si="9"/>
        <v>0</v>
      </c>
      <c r="J77">
        <f t="shared" ref="J77:J93" si="10">F77-G77</f>
        <v>0</v>
      </c>
    </row>
    <row r="78" spans="1:13">
      <c r="B78" t="s">
        <v>460</v>
      </c>
      <c r="I78">
        <f t="shared" si="9"/>
        <v>0</v>
      </c>
      <c r="J78">
        <f t="shared" si="10"/>
        <v>0</v>
      </c>
    </row>
    <row r="79" spans="1:13">
      <c r="B79" t="s">
        <v>461</v>
      </c>
      <c r="I79">
        <f t="shared" si="9"/>
        <v>0</v>
      </c>
      <c r="J79">
        <f t="shared" si="10"/>
        <v>0</v>
      </c>
    </row>
    <row r="80" spans="1:13">
      <c r="B80" t="s">
        <v>462</v>
      </c>
      <c r="I80">
        <f t="shared" si="9"/>
        <v>0</v>
      </c>
      <c r="J80">
        <f t="shared" si="10"/>
        <v>0</v>
      </c>
    </row>
    <row r="81" spans="1:10">
      <c r="B81" t="s">
        <v>463</v>
      </c>
      <c r="I81">
        <f t="shared" si="9"/>
        <v>0</v>
      </c>
      <c r="J81">
        <f t="shared" si="10"/>
        <v>0</v>
      </c>
    </row>
    <row r="82" spans="1:10">
      <c r="B82" t="s">
        <v>1011</v>
      </c>
      <c r="I82">
        <f t="shared" si="9"/>
        <v>0</v>
      </c>
      <c r="J82">
        <f t="shared" si="10"/>
        <v>0</v>
      </c>
    </row>
    <row r="83" spans="1:10">
      <c r="B83" t="s">
        <v>537</v>
      </c>
      <c r="I83">
        <f t="shared" si="9"/>
        <v>0</v>
      </c>
      <c r="J83">
        <f t="shared" si="10"/>
        <v>0</v>
      </c>
    </row>
    <row r="84" spans="1:10">
      <c r="B84" t="s">
        <v>538</v>
      </c>
      <c r="I84">
        <f t="shared" si="9"/>
        <v>0</v>
      </c>
      <c r="J84">
        <f t="shared" si="10"/>
        <v>0</v>
      </c>
    </row>
    <row r="85" spans="1:10">
      <c r="B85" t="s">
        <v>464</v>
      </c>
      <c r="I85">
        <f t="shared" si="9"/>
        <v>0</v>
      </c>
      <c r="J85">
        <f t="shared" si="10"/>
        <v>0</v>
      </c>
    </row>
    <row r="86" spans="1:10">
      <c r="B86" t="s">
        <v>465</v>
      </c>
      <c r="I86">
        <f t="shared" si="9"/>
        <v>0</v>
      </c>
      <c r="J86">
        <f t="shared" si="10"/>
        <v>0</v>
      </c>
    </row>
    <row r="87" spans="1:10">
      <c r="B87" t="s">
        <v>467</v>
      </c>
      <c r="I87">
        <f t="shared" si="9"/>
        <v>0</v>
      </c>
      <c r="J87">
        <f t="shared" si="10"/>
        <v>0</v>
      </c>
    </row>
    <row r="88" spans="1:10" ht="39.75" customHeight="1">
      <c r="B88" t="s">
        <v>468</v>
      </c>
      <c r="I88">
        <f t="shared" si="9"/>
        <v>0</v>
      </c>
      <c r="J88">
        <f t="shared" si="10"/>
        <v>0</v>
      </c>
    </row>
    <row r="89" spans="1:10" ht="20.25" customHeight="1">
      <c r="B89" t="s">
        <v>541</v>
      </c>
      <c r="I89">
        <f t="shared" si="9"/>
        <v>0</v>
      </c>
      <c r="J89">
        <f t="shared" si="10"/>
        <v>0</v>
      </c>
    </row>
    <row r="90" spans="1:10" ht="22.5" customHeight="1">
      <c r="B90" t="s">
        <v>542</v>
      </c>
      <c r="I90">
        <f t="shared" si="9"/>
        <v>0</v>
      </c>
      <c r="J90">
        <f t="shared" si="10"/>
        <v>0</v>
      </c>
    </row>
    <row r="91" spans="1:10" ht="22.5" customHeight="1">
      <c r="I91">
        <f t="shared" si="9"/>
        <v>0</v>
      </c>
      <c r="J91">
        <f t="shared" si="10"/>
        <v>0</v>
      </c>
    </row>
    <row r="92" spans="1:10" ht="22.5" customHeight="1">
      <c r="I92">
        <f t="shared" si="9"/>
        <v>0</v>
      </c>
      <c r="J92">
        <f t="shared" si="10"/>
        <v>0</v>
      </c>
    </row>
    <row r="93" spans="1:10">
      <c r="I93">
        <f t="shared" si="9"/>
        <v>0</v>
      </c>
      <c r="J93">
        <f t="shared" si="10"/>
        <v>0</v>
      </c>
    </row>
    <row r="94" spans="1:10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>
      <c r="D96" t="s">
        <v>371</v>
      </c>
      <c r="I96">
        <f>F96-H96</f>
        <v>0</v>
      </c>
      <c r="J96">
        <f t="shared" si="11"/>
        <v>0</v>
      </c>
    </row>
    <row r="97" spans="1:10">
      <c r="I97">
        <f>F97-H97</f>
        <v>0</v>
      </c>
      <c r="J97">
        <f t="shared" si="11"/>
        <v>0</v>
      </c>
    </row>
    <row r="98" spans="1:10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5" customHeight="1">
      <c r="B100" t="s">
        <v>546</v>
      </c>
      <c r="I100">
        <f t="shared" si="12"/>
        <v>0</v>
      </c>
      <c r="J100">
        <f t="shared" si="13"/>
        <v>0</v>
      </c>
    </row>
    <row r="101" spans="1:10" ht="23.45" customHeight="1">
      <c r="B101" t="s">
        <v>548</v>
      </c>
      <c r="I101">
        <f t="shared" si="12"/>
        <v>0</v>
      </c>
      <c r="J101">
        <f t="shared" si="13"/>
        <v>0</v>
      </c>
    </row>
    <row r="102" spans="1:10" ht="23.45" customHeight="1">
      <c r="I102">
        <f t="shared" si="12"/>
        <v>0</v>
      </c>
      <c r="J102">
        <f t="shared" si="13"/>
        <v>0</v>
      </c>
    </row>
    <row r="103" spans="1:10" ht="23.45" customHeight="1">
      <c r="I103">
        <f t="shared" si="12"/>
        <v>0</v>
      </c>
      <c r="J103">
        <f t="shared" si="13"/>
        <v>0</v>
      </c>
    </row>
    <row r="104" spans="1:10" ht="23.45" customHeight="1">
      <c r="I104">
        <f t="shared" si="12"/>
        <v>0</v>
      </c>
      <c r="J104">
        <f t="shared" si="13"/>
        <v>0</v>
      </c>
    </row>
    <row r="105" spans="1:10" ht="23.45" customHeight="1">
      <c r="I105">
        <f t="shared" si="12"/>
        <v>0</v>
      </c>
      <c r="J105">
        <f t="shared" si="13"/>
        <v>0</v>
      </c>
    </row>
    <row r="106" spans="1:10" ht="24" customHeight="1">
      <c r="I106">
        <f t="shared" si="12"/>
        <v>0</v>
      </c>
      <c r="J106">
        <f t="shared" si="13"/>
        <v>0</v>
      </c>
    </row>
    <row r="107" spans="1:10" ht="20.25" customHeight="1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>
      <c r="B108" t="s">
        <v>199</v>
      </c>
      <c r="I108">
        <f>F108-H108</f>
        <v>0</v>
      </c>
      <c r="J108">
        <f t="shared" ref="J108:J111" si="14">F108-G108</f>
        <v>0</v>
      </c>
    </row>
    <row r="109" spans="1:10">
      <c r="B109" t="s">
        <v>469</v>
      </c>
      <c r="I109">
        <f>F109-H109</f>
        <v>0</v>
      </c>
      <c r="J109">
        <f t="shared" si="14"/>
        <v>0</v>
      </c>
    </row>
    <row r="110" spans="1:10">
      <c r="I110">
        <f>F110-H110</f>
        <v>0</v>
      </c>
      <c r="J110">
        <f t="shared" si="14"/>
        <v>0</v>
      </c>
    </row>
    <row r="111" spans="1:10">
      <c r="I111">
        <f>F111-H111</f>
        <v>0</v>
      </c>
      <c r="J111">
        <f t="shared" si="14"/>
        <v>0</v>
      </c>
    </row>
    <row r="112" spans="1:10" ht="19.5" customHeight="1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>
      <c r="B114" t="s">
        <v>470</v>
      </c>
      <c r="I114">
        <f t="shared" si="15"/>
        <v>0</v>
      </c>
      <c r="J114">
        <f t="shared" si="16"/>
        <v>0</v>
      </c>
    </row>
    <row r="115" spans="2:10">
      <c r="B115" t="s">
        <v>471</v>
      </c>
      <c r="I115">
        <f t="shared" si="15"/>
        <v>0</v>
      </c>
      <c r="J115">
        <f t="shared" si="16"/>
        <v>0</v>
      </c>
    </row>
    <row r="116" spans="2:10">
      <c r="B116" t="s">
        <v>472</v>
      </c>
      <c r="I116">
        <f t="shared" si="15"/>
        <v>0</v>
      </c>
      <c r="J116">
        <f t="shared" si="16"/>
        <v>0</v>
      </c>
    </row>
    <row r="117" spans="2:10">
      <c r="B117" t="s">
        <v>473</v>
      </c>
      <c r="I117">
        <f t="shared" si="15"/>
        <v>0</v>
      </c>
      <c r="J117">
        <f t="shared" si="16"/>
        <v>0</v>
      </c>
    </row>
    <row r="118" spans="2:10">
      <c r="B118" t="s">
        <v>475</v>
      </c>
      <c r="I118">
        <f t="shared" si="15"/>
        <v>0</v>
      </c>
      <c r="J118">
        <f t="shared" si="16"/>
        <v>0</v>
      </c>
    </row>
    <row r="119" spans="2:10">
      <c r="B119" t="s">
        <v>474</v>
      </c>
      <c r="I119">
        <f t="shared" si="15"/>
        <v>0</v>
      </c>
      <c r="J119">
        <f t="shared" si="16"/>
        <v>0</v>
      </c>
    </row>
    <row r="120" spans="2:10">
      <c r="B120" t="s">
        <v>477</v>
      </c>
      <c r="I120">
        <f t="shared" si="15"/>
        <v>0</v>
      </c>
      <c r="J120">
        <f t="shared" si="16"/>
        <v>0</v>
      </c>
    </row>
    <row r="121" spans="2:10">
      <c r="B121" t="s">
        <v>476</v>
      </c>
      <c r="I121">
        <f t="shared" si="15"/>
        <v>0</v>
      </c>
      <c r="J121">
        <f t="shared" si="16"/>
        <v>0</v>
      </c>
    </row>
    <row r="122" spans="2:10">
      <c r="B122" t="s">
        <v>543</v>
      </c>
      <c r="I122">
        <f t="shared" si="15"/>
        <v>0</v>
      </c>
      <c r="J122">
        <f t="shared" si="16"/>
        <v>0</v>
      </c>
    </row>
    <row r="123" spans="2:10">
      <c r="B123" t="s">
        <v>544</v>
      </c>
      <c r="I123">
        <f t="shared" si="15"/>
        <v>0</v>
      </c>
      <c r="J123">
        <f t="shared" si="16"/>
        <v>0</v>
      </c>
    </row>
    <row r="124" spans="2:10">
      <c r="B124" t="s">
        <v>545</v>
      </c>
      <c r="I124">
        <f t="shared" si="15"/>
        <v>0</v>
      </c>
      <c r="J124">
        <f t="shared" si="16"/>
        <v>0</v>
      </c>
    </row>
    <row r="125" spans="2:10">
      <c r="B125" t="s">
        <v>547</v>
      </c>
      <c r="I125">
        <f t="shared" si="15"/>
        <v>0</v>
      </c>
      <c r="J125">
        <f t="shared" si="16"/>
        <v>0</v>
      </c>
    </row>
    <row r="126" spans="2:10">
      <c r="I126">
        <f t="shared" si="15"/>
        <v>0</v>
      </c>
      <c r="J126">
        <f t="shared" si="16"/>
        <v>0</v>
      </c>
    </row>
    <row r="127" spans="2:10">
      <c r="I127">
        <f t="shared" si="15"/>
        <v>0</v>
      </c>
      <c r="J127">
        <f t="shared" si="16"/>
        <v>0</v>
      </c>
    </row>
    <row r="128" spans="2:10">
      <c r="I128">
        <f t="shared" si="15"/>
        <v>0</v>
      </c>
      <c r="J128">
        <f t="shared" si="16"/>
        <v>0</v>
      </c>
    </row>
    <row r="129" spans="1:13">
      <c r="I129">
        <f t="shared" si="15"/>
        <v>0</v>
      </c>
      <c r="J129">
        <f t="shared" si="16"/>
        <v>0</v>
      </c>
    </row>
    <row r="130" spans="1:13">
      <c r="I130">
        <f t="shared" si="15"/>
        <v>0</v>
      </c>
      <c r="J130">
        <f t="shared" si="16"/>
        <v>0</v>
      </c>
    </row>
    <row r="131" spans="1:13">
      <c r="I131">
        <f t="shared" si="15"/>
        <v>0</v>
      </c>
      <c r="J131">
        <f t="shared" si="16"/>
        <v>0</v>
      </c>
    </row>
    <row r="132" spans="1:13">
      <c r="I132">
        <f t="shared" si="15"/>
        <v>0</v>
      </c>
      <c r="J132">
        <f t="shared" si="16"/>
        <v>0</v>
      </c>
    </row>
    <row r="133" spans="1:13">
      <c r="I133">
        <f t="shared" si="15"/>
        <v>0</v>
      </c>
      <c r="J133">
        <f t="shared" si="16"/>
        <v>0</v>
      </c>
    </row>
    <row r="135" spans="1:1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535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>
      <c r="A139" t="s">
        <v>667</v>
      </c>
      <c r="F139" t="s">
        <v>1135</v>
      </c>
    </row>
    <row r="140" spans="1:13">
      <c r="D140" t="s">
        <v>131</v>
      </c>
      <c r="F140" t="s">
        <v>132</v>
      </c>
    </row>
    <row r="142" spans="1:13" ht="23.25" customHeight="1">
      <c r="A142" t="s">
        <v>133</v>
      </c>
      <c r="F142" t="s">
        <v>1136</v>
      </c>
    </row>
    <row r="143" spans="1:13">
      <c r="D143" t="s">
        <v>131</v>
      </c>
      <c r="F143" t="s">
        <v>132</v>
      </c>
    </row>
    <row r="145" spans="2:2">
      <c r="B145" t="s">
        <v>1038</v>
      </c>
    </row>
    <row r="146" spans="2:2">
      <c r="B146" t="s">
        <v>1032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Лист162">
    <tabColor rgb="FFCC9900"/>
    <pageSetUpPr fitToPage="1"/>
  </sheetPr>
  <dimension ref="A1:M163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13">
      <c r="F1" t="s">
        <v>436</v>
      </c>
    </row>
    <row r="3" spans="1:13" ht="20.45" customHeight="1">
      <c r="A3" s="1422" t="s">
        <v>587</v>
      </c>
      <c r="B3" s="1422"/>
      <c r="C3" s="1422"/>
      <c r="D3" s="1422"/>
      <c r="E3" s="1422"/>
      <c r="F3" s="1422"/>
    </row>
    <row r="4" spans="1:13" ht="27" customHeight="1">
      <c r="A4" t="s">
        <v>1137</v>
      </c>
    </row>
    <row r="5" spans="1:13" ht="19.5" customHeight="1">
      <c r="A5" t="s">
        <v>458</v>
      </c>
    </row>
    <row r="6" spans="1:13" ht="39.75" customHeight="1">
      <c r="A6" s="1422" t="s">
        <v>486</v>
      </c>
      <c r="B6" s="1422"/>
      <c r="C6" s="1422"/>
      <c r="D6" s="1422"/>
      <c r="E6" s="1422"/>
    </row>
    <row r="7" spans="1:13" ht="17.25" customHeight="1">
      <c r="A7" t="s">
        <v>281</v>
      </c>
    </row>
    <row r="9" spans="1:13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13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549</v>
      </c>
      <c r="J11" t="s">
        <v>550</v>
      </c>
      <c r="L11" t="s">
        <v>1010</v>
      </c>
    </row>
    <row r="12" spans="1:13" ht="21" customHeight="1">
      <c r="A12" s="1422" t="s">
        <v>1033</v>
      </c>
      <c r="B12" s="1422"/>
      <c r="C12" s="1422"/>
      <c r="D12" s="1422"/>
      <c r="E12" s="1422"/>
      <c r="F12" s="1422"/>
      <c r="L12" t="s">
        <v>1005</v>
      </c>
      <c r="M12" t="s">
        <v>1006</v>
      </c>
    </row>
    <row r="13" spans="1:13" ht="21.6" customHeight="1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>
      <c r="B14" t="s">
        <v>378</v>
      </c>
      <c r="I14">
        <f>F14-H14</f>
        <v>0</v>
      </c>
      <c r="J14">
        <f>F14-G14</f>
        <v>0</v>
      </c>
    </row>
    <row r="15" spans="1:13">
      <c r="B15" t="s">
        <v>478</v>
      </c>
      <c r="I15">
        <f>F15-H15</f>
        <v>0</v>
      </c>
      <c r="J15">
        <f t="shared" ref="J15:J33" si="0">F15-G15</f>
        <v>0</v>
      </c>
    </row>
    <row r="16" spans="1:13">
      <c r="I16">
        <f>F16-H16</f>
        <v>0</v>
      </c>
      <c r="J16">
        <f t="shared" si="0"/>
        <v>0</v>
      </c>
    </row>
    <row r="17" spans="1:10" ht="39.75" customHeight="1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>
      <c r="B18" t="s">
        <v>199</v>
      </c>
      <c r="I18">
        <f>F18-H18</f>
        <v>0</v>
      </c>
      <c r="J18">
        <f t="shared" si="0"/>
        <v>0</v>
      </c>
    </row>
    <row r="19" spans="1:10">
      <c r="I19">
        <f>F19-H19</f>
        <v>0</v>
      </c>
      <c r="J19">
        <f t="shared" si="0"/>
        <v>0</v>
      </c>
    </row>
    <row r="20" spans="1:10">
      <c r="I20">
        <f>F20-H20</f>
        <v>0</v>
      </c>
      <c r="J20">
        <f t="shared" si="0"/>
        <v>0</v>
      </c>
    </row>
    <row r="21" spans="1:10" ht="21.6" customHeight="1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>
      <c r="B22" t="s">
        <v>199</v>
      </c>
      <c r="I22">
        <f>F22-H22</f>
        <v>0</v>
      </c>
      <c r="J22">
        <f t="shared" si="0"/>
        <v>0</v>
      </c>
    </row>
    <row r="23" spans="1:10">
      <c r="I23">
        <f>F23-H23</f>
        <v>0</v>
      </c>
      <c r="J23">
        <f t="shared" si="0"/>
        <v>0</v>
      </c>
    </row>
    <row r="24" spans="1:10">
      <c r="I24">
        <f>F24-H24</f>
        <v>0</v>
      </c>
      <c r="J24">
        <f t="shared" si="0"/>
        <v>0</v>
      </c>
    </row>
    <row r="25" spans="1:10" ht="21.6" customHeight="1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>
      <c r="B26" t="s">
        <v>199</v>
      </c>
      <c r="I26">
        <f t="shared" ref="I26:I33" si="1">F26-H26</f>
        <v>0</v>
      </c>
      <c r="J26">
        <f t="shared" si="0"/>
        <v>0</v>
      </c>
    </row>
    <row r="27" spans="1:10">
      <c r="B27" t="s">
        <v>479</v>
      </c>
      <c r="I27">
        <f t="shared" si="1"/>
        <v>0</v>
      </c>
      <c r="J27">
        <f t="shared" si="0"/>
        <v>0</v>
      </c>
    </row>
    <row r="28" spans="1:10">
      <c r="B28" t="s">
        <v>480</v>
      </c>
      <c r="I28">
        <f t="shared" si="1"/>
        <v>0</v>
      </c>
      <c r="J28">
        <f t="shared" si="0"/>
        <v>0</v>
      </c>
    </row>
    <row r="29" spans="1:10">
      <c r="B29" t="s">
        <v>552</v>
      </c>
      <c r="I29">
        <f t="shared" si="1"/>
        <v>0</v>
      </c>
      <c r="J29">
        <f t="shared" si="0"/>
        <v>0</v>
      </c>
    </row>
    <row r="30" spans="1:10">
      <c r="B30" t="s">
        <v>553</v>
      </c>
      <c r="I30">
        <f t="shared" si="1"/>
        <v>0</v>
      </c>
      <c r="J30">
        <f t="shared" si="0"/>
        <v>0</v>
      </c>
    </row>
    <row r="31" spans="1:10">
      <c r="B31" t="s">
        <v>554</v>
      </c>
      <c r="I31">
        <f t="shared" si="1"/>
        <v>0</v>
      </c>
      <c r="J31">
        <f t="shared" si="0"/>
        <v>0</v>
      </c>
    </row>
    <row r="32" spans="1:10">
      <c r="B32" t="s">
        <v>555</v>
      </c>
      <c r="I32">
        <f t="shared" si="1"/>
        <v>0</v>
      </c>
      <c r="J32">
        <f t="shared" si="0"/>
        <v>0</v>
      </c>
    </row>
    <row r="33" spans="2:10">
      <c r="B33" t="s">
        <v>556</v>
      </c>
      <c r="I33">
        <f t="shared" si="1"/>
        <v>0</v>
      </c>
      <c r="J33">
        <f t="shared" si="0"/>
        <v>0</v>
      </c>
    </row>
    <row r="34" spans="2:10">
      <c r="B34" t="s">
        <v>557</v>
      </c>
    </row>
    <row r="35" spans="2:10">
      <c r="B35" t="s">
        <v>558</v>
      </c>
      <c r="I35">
        <f>F35-H35</f>
        <v>0</v>
      </c>
      <c r="J35">
        <f t="shared" ref="J35:J37" si="2">F35-G35</f>
        <v>0</v>
      </c>
    </row>
    <row r="36" spans="2:10">
      <c r="B36" t="s">
        <v>559</v>
      </c>
      <c r="I36">
        <f>F36-H36</f>
        <v>0</v>
      </c>
      <c r="J36">
        <f t="shared" si="2"/>
        <v>0</v>
      </c>
    </row>
    <row r="37" spans="2:10">
      <c r="B37" t="s">
        <v>560</v>
      </c>
      <c r="I37">
        <f>F37-H37</f>
        <v>0</v>
      </c>
      <c r="J37">
        <f t="shared" si="2"/>
        <v>0</v>
      </c>
    </row>
    <row r="38" spans="2:10">
      <c r="B38" t="s">
        <v>561</v>
      </c>
    </row>
    <row r="39" spans="2:10">
      <c r="B39" t="s">
        <v>562</v>
      </c>
      <c r="I39">
        <f t="shared" ref="I39:I46" si="3">F39-H39</f>
        <v>0</v>
      </c>
      <c r="J39">
        <f t="shared" ref="J39:J46" si="4">F39-G39</f>
        <v>0</v>
      </c>
    </row>
    <row r="40" spans="2:10">
      <c r="B40" t="s">
        <v>563</v>
      </c>
      <c r="I40">
        <f t="shared" si="3"/>
        <v>0</v>
      </c>
      <c r="J40">
        <f t="shared" si="4"/>
        <v>0</v>
      </c>
    </row>
    <row r="41" spans="2:10">
      <c r="B41" t="s">
        <v>564</v>
      </c>
      <c r="I41">
        <f t="shared" si="3"/>
        <v>0</v>
      </c>
      <c r="J41">
        <f t="shared" si="4"/>
        <v>0</v>
      </c>
    </row>
    <row r="42" spans="2:10">
      <c r="B42" t="s">
        <v>565</v>
      </c>
      <c r="I42">
        <f t="shared" si="3"/>
        <v>0</v>
      </c>
      <c r="J42">
        <f t="shared" si="4"/>
        <v>0</v>
      </c>
    </row>
    <row r="43" spans="2:10">
      <c r="B43" t="s">
        <v>566</v>
      </c>
      <c r="I43">
        <f t="shared" si="3"/>
        <v>0</v>
      </c>
      <c r="J43">
        <f t="shared" si="4"/>
        <v>0</v>
      </c>
    </row>
    <row r="44" spans="2:10">
      <c r="B44" t="s">
        <v>567</v>
      </c>
      <c r="I44">
        <f t="shared" si="3"/>
        <v>0</v>
      </c>
      <c r="J44">
        <f t="shared" si="4"/>
        <v>0</v>
      </c>
    </row>
    <row r="45" spans="2:10">
      <c r="B45" t="s">
        <v>481</v>
      </c>
      <c r="I45">
        <f t="shared" si="3"/>
        <v>0</v>
      </c>
      <c r="J45">
        <f t="shared" si="4"/>
        <v>0</v>
      </c>
    </row>
    <row r="46" spans="2:10">
      <c r="B46" t="s">
        <v>482</v>
      </c>
      <c r="I46">
        <f t="shared" si="3"/>
        <v>0</v>
      </c>
      <c r="J46">
        <f t="shared" si="4"/>
        <v>0</v>
      </c>
    </row>
    <row r="47" spans="2:10">
      <c r="B47" t="s">
        <v>483</v>
      </c>
    </row>
    <row r="48" spans="2:10">
      <c r="B48" t="s">
        <v>506</v>
      </c>
      <c r="I48">
        <f>F48-H48</f>
        <v>0</v>
      </c>
      <c r="J48">
        <f t="shared" ref="J48:J51" si="5">F48-G48</f>
        <v>0</v>
      </c>
    </row>
    <row r="49" spans="2:10">
      <c r="B49" t="s">
        <v>568</v>
      </c>
      <c r="I49">
        <f>F49-H49</f>
        <v>0</v>
      </c>
      <c r="J49">
        <f t="shared" si="5"/>
        <v>0</v>
      </c>
    </row>
    <row r="50" spans="2:10">
      <c r="B50" t="s">
        <v>504</v>
      </c>
      <c r="I50">
        <f>F50-H50</f>
        <v>0</v>
      </c>
      <c r="J50">
        <f t="shared" si="5"/>
        <v>0</v>
      </c>
    </row>
    <row r="51" spans="2:10">
      <c r="B51" t="s">
        <v>569</v>
      </c>
      <c r="I51">
        <f>F51-H51</f>
        <v>0</v>
      </c>
      <c r="J51">
        <f t="shared" si="5"/>
        <v>0</v>
      </c>
    </row>
    <row r="52" spans="2:10">
      <c r="B52" t="s">
        <v>570</v>
      </c>
    </row>
    <row r="53" spans="2:10">
      <c r="B53" t="s">
        <v>571</v>
      </c>
      <c r="I53">
        <f t="shared" ref="I53:I78" si="6">F53-H53</f>
        <v>0</v>
      </c>
      <c r="J53">
        <f t="shared" ref="J53:J78" si="7">F53-G53</f>
        <v>0</v>
      </c>
    </row>
    <row r="54" spans="2:10">
      <c r="B54" t="s">
        <v>505</v>
      </c>
      <c r="I54">
        <f t="shared" si="6"/>
        <v>0</v>
      </c>
      <c r="J54">
        <f t="shared" si="7"/>
        <v>0</v>
      </c>
    </row>
    <row r="55" spans="2:10">
      <c r="B55" t="s">
        <v>572</v>
      </c>
      <c r="I55">
        <f t="shared" si="6"/>
        <v>0</v>
      </c>
      <c r="J55">
        <f t="shared" si="7"/>
        <v>0</v>
      </c>
    </row>
    <row r="56" spans="2:10">
      <c r="B56" t="s">
        <v>573</v>
      </c>
      <c r="I56">
        <f t="shared" si="6"/>
        <v>0</v>
      </c>
      <c r="J56">
        <f t="shared" si="7"/>
        <v>0</v>
      </c>
    </row>
    <row r="57" spans="2:10" ht="40.5" customHeight="1">
      <c r="B57" t="s">
        <v>574</v>
      </c>
      <c r="I57">
        <f t="shared" si="6"/>
        <v>0</v>
      </c>
      <c r="J57">
        <f t="shared" si="7"/>
        <v>0</v>
      </c>
    </row>
    <row r="58" spans="2:10">
      <c r="B58" t="s">
        <v>575</v>
      </c>
      <c r="I58">
        <f t="shared" si="6"/>
        <v>0</v>
      </c>
      <c r="J58">
        <f t="shared" si="7"/>
        <v>0</v>
      </c>
    </row>
    <row r="59" spans="2:10">
      <c r="B59" t="s">
        <v>576</v>
      </c>
      <c r="I59">
        <f t="shared" si="6"/>
        <v>0</v>
      </c>
      <c r="J59">
        <f t="shared" si="7"/>
        <v>0</v>
      </c>
    </row>
    <row r="60" spans="2:10">
      <c r="B60" t="s">
        <v>577</v>
      </c>
      <c r="I60">
        <f t="shared" si="6"/>
        <v>0</v>
      </c>
      <c r="J60">
        <f t="shared" si="7"/>
        <v>0</v>
      </c>
    </row>
    <row r="61" spans="2:10">
      <c r="B61" t="s">
        <v>578</v>
      </c>
      <c r="I61">
        <f t="shared" si="6"/>
        <v>0</v>
      </c>
      <c r="J61">
        <f t="shared" si="7"/>
        <v>0</v>
      </c>
    </row>
    <row r="62" spans="2:10">
      <c r="B62" t="s">
        <v>579</v>
      </c>
      <c r="I62">
        <f t="shared" si="6"/>
        <v>0</v>
      </c>
      <c r="J62">
        <f t="shared" si="7"/>
        <v>0</v>
      </c>
    </row>
    <row r="63" spans="2:10">
      <c r="B63" t="s">
        <v>580</v>
      </c>
      <c r="I63">
        <f t="shared" si="6"/>
        <v>0</v>
      </c>
      <c r="J63">
        <f t="shared" si="7"/>
        <v>0</v>
      </c>
    </row>
    <row r="64" spans="2:10">
      <c r="B64" t="s">
        <v>581</v>
      </c>
      <c r="I64">
        <f t="shared" si="6"/>
        <v>0</v>
      </c>
      <c r="J64">
        <f t="shared" si="7"/>
        <v>0</v>
      </c>
    </row>
    <row r="65" spans="2:10">
      <c r="B65" t="s">
        <v>582</v>
      </c>
      <c r="I65">
        <f t="shared" si="6"/>
        <v>0</v>
      </c>
      <c r="J65">
        <f t="shared" si="7"/>
        <v>0</v>
      </c>
    </row>
    <row r="66" spans="2:10">
      <c r="B66" t="s">
        <v>583</v>
      </c>
      <c r="I66">
        <f t="shared" si="6"/>
        <v>0</v>
      </c>
      <c r="J66">
        <f t="shared" si="7"/>
        <v>0</v>
      </c>
    </row>
    <row r="67" spans="2:10">
      <c r="B67" t="s">
        <v>788</v>
      </c>
      <c r="I67">
        <f t="shared" si="6"/>
        <v>0</v>
      </c>
      <c r="J67">
        <f t="shared" si="7"/>
        <v>0</v>
      </c>
    </row>
    <row r="68" spans="2:10">
      <c r="B68" t="s">
        <v>1012</v>
      </c>
      <c r="I68">
        <f t="shared" si="6"/>
        <v>0</v>
      </c>
      <c r="J68">
        <f t="shared" si="7"/>
        <v>0</v>
      </c>
    </row>
    <row r="69" spans="2:10">
      <c r="B69" t="s">
        <v>1013</v>
      </c>
      <c r="I69">
        <f t="shared" si="6"/>
        <v>0</v>
      </c>
      <c r="J69">
        <f t="shared" si="7"/>
        <v>0</v>
      </c>
    </row>
    <row r="70" spans="2:10">
      <c r="B70" t="s">
        <v>584</v>
      </c>
      <c r="I70">
        <f t="shared" si="6"/>
        <v>0</v>
      </c>
      <c r="J70">
        <f t="shared" si="7"/>
        <v>0</v>
      </c>
    </row>
    <row r="71" spans="2:10">
      <c r="B71" t="s">
        <v>585</v>
      </c>
      <c r="I71">
        <f t="shared" si="6"/>
        <v>0</v>
      </c>
      <c r="J71">
        <f t="shared" si="7"/>
        <v>0</v>
      </c>
    </row>
    <row r="72" spans="2:10">
      <c r="B72" t="s">
        <v>586</v>
      </c>
      <c r="I72">
        <f t="shared" si="6"/>
        <v>0</v>
      </c>
      <c r="J72">
        <f t="shared" si="7"/>
        <v>0</v>
      </c>
    </row>
    <row r="73" spans="2:10">
      <c r="B73" t="s">
        <v>1014</v>
      </c>
      <c r="I73">
        <f t="shared" si="6"/>
        <v>0</v>
      </c>
      <c r="J73">
        <f t="shared" si="7"/>
        <v>0</v>
      </c>
    </row>
    <row r="74" spans="2:10">
      <c r="I74">
        <f t="shared" si="6"/>
        <v>0</v>
      </c>
      <c r="J74">
        <f t="shared" si="7"/>
        <v>0</v>
      </c>
    </row>
    <row r="75" spans="2:10">
      <c r="I75">
        <f t="shared" si="6"/>
        <v>0</v>
      </c>
      <c r="J75">
        <f t="shared" si="7"/>
        <v>0</v>
      </c>
    </row>
    <row r="76" spans="2:10">
      <c r="I76">
        <f t="shared" si="6"/>
        <v>0</v>
      </c>
      <c r="J76">
        <f t="shared" si="7"/>
        <v>0</v>
      </c>
    </row>
    <row r="77" spans="2:10">
      <c r="I77">
        <f t="shared" si="6"/>
        <v>0</v>
      </c>
      <c r="J77">
        <f t="shared" si="7"/>
        <v>0</v>
      </c>
    </row>
    <row r="78" spans="2:10">
      <c r="I78">
        <f t="shared" si="6"/>
        <v>0</v>
      </c>
      <c r="J78">
        <f t="shared" si="7"/>
        <v>0</v>
      </c>
    </row>
    <row r="79" spans="2:10">
      <c r="I79">
        <f>F73-H79</f>
        <v>0</v>
      </c>
      <c r="J79">
        <f>F73-G79</f>
        <v>0</v>
      </c>
    </row>
    <row r="81" spans="1:13" ht="21" customHeight="1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534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>
      <c r="A82" s="1422" t="s">
        <v>1034</v>
      </c>
      <c r="B82" s="1422"/>
      <c r="C82" s="1422"/>
      <c r="D82" s="1422"/>
      <c r="E82" s="1422"/>
      <c r="F82" s="1422"/>
      <c r="G82" t="s">
        <v>995</v>
      </c>
    </row>
    <row r="83" spans="1:13" ht="21.6" customHeight="1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>
      <c r="B84" t="s">
        <v>378</v>
      </c>
      <c r="I84">
        <f>F84-H84</f>
        <v>0</v>
      </c>
      <c r="J84">
        <f>F84-G84</f>
        <v>0</v>
      </c>
    </row>
    <row r="85" spans="1:13">
      <c r="B85" t="s">
        <v>478</v>
      </c>
      <c r="I85">
        <f>F85-H85</f>
        <v>0</v>
      </c>
      <c r="J85">
        <f t="shared" ref="J85:J86" si="10">F85-G85</f>
        <v>0</v>
      </c>
    </row>
    <row r="86" spans="1:13">
      <c r="I86">
        <f>F86-H86</f>
        <v>0</v>
      </c>
      <c r="J86">
        <f t="shared" si="10"/>
        <v>0</v>
      </c>
    </row>
    <row r="87" spans="1:13" ht="39.75" customHeight="1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>
      <c r="B88" t="s">
        <v>199</v>
      </c>
      <c r="I88">
        <f>F88-H88</f>
        <v>0</v>
      </c>
      <c r="J88">
        <f t="shared" ref="J88:J90" si="11">F88-G88</f>
        <v>0</v>
      </c>
    </row>
    <row r="89" spans="1:13">
      <c r="I89">
        <f>F89-H89</f>
        <v>0</v>
      </c>
      <c r="J89">
        <f t="shared" si="11"/>
        <v>0</v>
      </c>
    </row>
    <row r="90" spans="1:13">
      <c r="I90">
        <f>F90-H90</f>
        <v>0</v>
      </c>
      <c r="J90">
        <f t="shared" si="11"/>
        <v>0</v>
      </c>
    </row>
    <row r="91" spans="1:13" ht="21.6" customHeight="1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>
      <c r="B92" t="s">
        <v>199</v>
      </c>
      <c r="I92">
        <f>F92-H92</f>
        <v>0</v>
      </c>
      <c r="J92">
        <f t="shared" ref="J92:J94" si="12">F92-G92</f>
        <v>0</v>
      </c>
    </row>
    <row r="93" spans="1:13">
      <c r="I93">
        <f>F93-H93</f>
        <v>0</v>
      </c>
      <c r="J93">
        <f t="shared" si="12"/>
        <v>0</v>
      </c>
    </row>
    <row r="94" spans="1:13">
      <c r="I94">
        <f>F94-H94</f>
        <v>0</v>
      </c>
      <c r="J94">
        <f t="shared" si="12"/>
        <v>0</v>
      </c>
    </row>
    <row r="95" spans="1:13" ht="21.6" customHeight="1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>
      <c r="B97" t="s">
        <v>479</v>
      </c>
      <c r="I97">
        <f t="shared" si="13"/>
        <v>0</v>
      </c>
      <c r="J97">
        <f t="shared" si="14"/>
        <v>0</v>
      </c>
    </row>
    <row r="98" spans="2:10">
      <c r="B98" t="s">
        <v>480</v>
      </c>
      <c r="I98">
        <f t="shared" si="13"/>
        <v>0</v>
      </c>
      <c r="J98">
        <f t="shared" si="14"/>
        <v>0</v>
      </c>
    </row>
    <row r="99" spans="2:10">
      <c r="B99" t="s">
        <v>552</v>
      </c>
      <c r="I99">
        <f t="shared" si="13"/>
        <v>0</v>
      </c>
      <c r="J99">
        <f t="shared" si="14"/>
        <v>0</v>
      </c>
    </row>
    <row r="100" spans="2:10">
      <c r="B100" t="s">
        <v>553</v>
      </c>
      <c r="I100">
        <f t="shared" si="13"/>
        <v>0</v>
      </c>
      <c r="J100">
        <f t="shared" si="14"/>
        <v>0</v>
      </c>
    </row>
    <row r="101" spans="2:10">
      <c r="B101" t="s">
        <v>554</v>
      </c>
      <c r="I101">
        <f t="shared" si="13"/>
        <v>0</v>
      </c>
      <c r="J101">
        <f t="shared" si="14"/>
        <v>0</v>
      </c>
    </row>
    <row r="102" spans="2:10">
      <c r="B102" t="s">
        <v>555</v>
      </c>
      <c r="I102">
        <f t="shared" si="13"/>
        <v>0</v>
      </c>
      <c r="J102">
        <f t="shared" si="14"/>
        <v>0</v>
      </c>
    </row>
    <row r="103" spans="2:10">
      <c r="B103" t="s">
        <v>556</v>
      </c>
      <c r="I103">
        <f t="shared" si="13"/>
        <v>0</v>
      </c>
      <c r="J103">
        <f t="shared" si="14"/>
        <v>0</v>
      </c>
    </row>
    <row r="104" spans="2:10">
      <c r="B104" t="s">
        <v>557</v>
      </c>
    </row>
    <row r="105" spans="2:10">
      <c r="B105" t="s">
        <v>558</v>
      </c>
      <c r="I105">
        <f>F105-H105</f>
        <v>0</v>
      </c>
      <c r="J105">
        <f t="shared" ref="J105:J107" si="15">F105-G105</f>
        <v>0</v>
      </c>
    </row>
    <row r="106" spans="2:10">
      <c r="B106" t="s">
        <v>559</v>
      </c>
      <c r="I106">
        <f>F106-H106</f>
        <v>0</v>
      </c>
      <c r="J106">
        <f t="shared" si="15"/>
        <v>0</v>
      </c>
    </row>
    <row r="107" spans="2:10">
      <c r="B107" t="s">
        <v>560</v>
      </c>
      <c r="I107">
        <f>F107-H107</f>
        <v>0</v>
      </c>
      <c r="J107">
        <f t="shared" si="15"/>
        <v>0</v>
      </c>
    </row>
    <row r="108" spans="2:10">
      <c r="B108" t="s">
        <v>561</v>
      </c>
    </row>
    <row r="109" spans="2:10">
      <c r="B109" t="s">
        <v>562</v>
      </c>
      <c r="I109">
        <f t="shared" ref="I109:I116" si="16">F109-H109</f>
        <v>0</v>
      </c>
      <c r="J109">
        <f t="shared" ref="J109:J116" si="17">F109-G109</f>
        <v>0</v>
      </c>
    </row>
    <row r="110" spans="2:10">
      <c r="B110" t="s">
        <v>563</v>
      </c>
      <c r="I110">
        <f t="shared" si="16"/>
        <v>0</v>
      </c>
      <c r="J110">
        <f t="shared" si="17"/>
        <v>0</v>
      </c>
    </row>
    <row r="111" spans="2:10">
      <c r="B111" t="s">
        <v>564</v>
      </c>
      <c r="I111">
        <f t="shared" si="16"/>
        <v>0</v>
      </c>
      <c r="J111">
        <f t="shared" si="17"/>
        <v>0</v>
      </c>
    </row>
    <row r="112" spans="2:10">
      <c r="B112" t="s">
        <v>565</v>
      </c>
      <c r="I112">
        <f t="shared" si="16"/>
        <v>0</v>
      </c>
      <c r="J112">
        <f t="shared" si="17"/>
        <v>0</v>
      </c>
    </row>
    <row r="113" spans="2:10">
      <c r="B113" t="s">
        <v>566</v>
      </c>
      <c r="I113">
        <f t="shared" si="16"/>
        <v>0</v>
      </c>
      <c r="J113">
        <f t="shared" si="17"/>
        <v>0</v>
      </c>
    </row>
    <row r="114" spans="2:10">
      <c r="B114" t="s">
        <v>567</v>
      </c>
      <c r="I114">
        <f t="shared" si="16"/>
        <v>0</v>
      </c>
      <c r="J114">
        <f t="shared" si="17"/>
        <v>0</v>
      </c>
    </row>
    <row r="115" spans="2:10">
      <c r="B115" t="s">
        <v>481</v>
      </c>
      <c r="I115">
        <f t="shared" si="16"/>
        <v>0</v>
      </c>
      <c r="J115">
        <f t="shared" si="17"/>
        <v>0</v>
      </c>
    </row>
    <row r="116" spans="2:10">
      <c r="B116" t="s">
        <v>482</v>
      </c>
      <c r="I116">
        <f t="shared" si="16"/>
        <v>0</v>
      </c>
      <c r="J116">
        <f t="shared" si="17"/>
        <v>0</v>
      </c>
    </row>
    <row r="117" spans="2:10">
      <c r="B117" t="s">
        <v>483</v>
      </c>
    </row>
    <row r="118" spans="2:10">
      <c r="B118" t="s">
        <v>506</v>
      </c>
      <c r="I118">
        <f>F118-H118</f>
        <v>0</v>
      </c>
      <c r="J118">
        <f t="shared" ref="J118:J121" si="18">F118-G118</f>
        <v>0</v>
      </c>
    </row>
    <row r="119" spans="2:10">
      <c r="B119" t="s">
        <v>568</v>
      </c>
      <c r="I119">
        <f>F119-H119</f>
        <v>0</v>
      </c>
      <c r="J119">
        <f t="shared" si="18"/>
        <v>0</v>
      </c>
    </row>
    <row r="120" spans="2:10">
      <c r="B120" t="s">
        <v>504</v>
      </c>
      <c r="I120">
        <f>F120-H120</f>
        <v>0</v>
      </c>
      <c r="J120">
        <f t="shared" si="18"/>
        <v>0</v>
      </c>
    </row>
    <row r="121" spans="2:10">
      <c r="B121" t="s">
        <v>569</v>
      </c>
      <c r="I121">
        <f>F121-H121</f>
        <v>0</v>
      </c>
      <c r="J121">
        <f t="shared" si="18"/>
        <v>0</v>
      </c>
    </row>
    <row r="122" spans="2:10">
      <c r="B122" t="s">
        <v>570</v>
      </c>
    </row>
    <row r="123" spans="2:10">
      <c r="B123" t="s">
        <v>571</v>
      </c>
      <c r="I123">
        <f t="shared" ref="I123:I149" si="19">F123-H123</f>
        <v>0</v>
      </c>
      <c r="J123">
        <f t="shared" ref="J123:J149" si="20">F123-G123</f>
        <v>0</v>
      </c>
    </row>
    <row r="124" spans="2:10">
      <c r="B124" t="s">
        <v>505</v>
      </c>
      <c r="I124">
        <f t="shared" si="19"/>
        <v>0</v>
      </c>
      <c r="J124">
        <f t="shared" si="20"/>
        <v>0</v>
      </c>
    </row>
    <row r="125" spans="2:10">
      <c r="B125" t="s">
        <v>572</v>
      </c>
      <c r="I125">
        <f t="shared" si="19"/>
        <v>0</v>
      </c>
      <c r="J125">
        <f t="shared" si="20"/>
        <v>0</v>
      </c>
    </row>
    <row r="126" spans="2:10">
      <c r="B126" t="s">
        <v>573</v>
      </c>
      <c r="I126">
        <f t="shared" si="19"/>
        <v>0</v>
      </c>
      <c r="J126">
        <f t="shared" si="20"/>
        <v>0</v>
      </c>
    </row>
    <row r="127" spans="2:10" ht="40.5" customHeight="1">
      <c r="B127" t="s">
        <v>574</v>
      </c>
      <c r="I127">
        <f t="shared" si="19"/>
        <v>0</v>
      </c>
      <c r="J127">
        <f t="shared" si="20"/>
        <v>0</v>
      </c>
    </row>
    <row r="128" spans="2:10">
      <c r="B128" t="s">
        <v>575</v>
      </c>
      <c r="I128">
        <f t="shared" si="19"/>
        <v>0</v>
      </c>
      <c r="J128">
        <f t="shared" si="20"/>
        <v>0</v>
      </c>
    </row>
    <row r="129" spans="2:10">
      <c r="B129" t="s">
        <v>576</v>
      </c>
      <c r="I129">
        <f t="shared" si="19"/>
        <v>0</v>
      </c>
      <c r="J129">
        <f t="shared" si="20"/>
        <v>0</v>
      </c>
    </row>
    <row r="130" spans="2:10">
      <c r="B130" t="s">
        <v>577</v>
      </c>
      <c r="I130">
        <f t="shared" si="19"/>
        <v>0</v>
      </c>
      <c r="J130">
        <f t="shared" si="20"/>
        <v>0</v>
      </c>
    </row>
    <row r="131" spans="2:10">
      <c r="B131" t="s">
        <v>578</v>
      </c>
      <c r="I131">
        <f t="shared" si="19"/>
        <v>0</v>
      </c>
      <c r="J131">
        <f t="shared" si="20"/>
        <v>0</v>
      </c>
    </row>
    <row r="132" spans="2:10">
      <c r="B132" t="s">
        <v>579</v>
      </c>
      <c r="I132">
        <f t="shared" si="19"/>
        <v>0</v>
      </c>
      <c r="J132">
        <f t="shared" si="20"/>
        <v>0</v>
      </c>
    </row>
    <row r="133" spans="2:10">
      <c r="B133" t="s">
        <v>580</v>
      </c>
      <c r="I133">
        <f t="shared" si="19"/>
        <v>0</v>
      </c>
      <c r="J133">
        <f t="shared" si="20"/>
        <v>0</v>
      </c>
    </row>
    <row r="134" spans="2:10">
      <c r="B134" t="s">
        <v>581</v>
      </c>
      <c r="I134">
        <f t="shared" si="19"/>
        <v>0</v>
      </c>
      <c r="J134">
        <f t="shared" si="20"/>
        <v>0</v>
      </c>
    </row>
    <row r="135" spans="2:10">
      <c r="B135" t="s">
        <v>582</v>
      </c>
      <c r="I135">
        <f t="shared" si="19"/>
        <v>0</v>
      </c>
      <c r="J135">
        <f t="shared" si="20"/>
        <v>0</v>
      </c>
    </row>
    <row r="136" spans="2:10">
      <c r="B136" t="s">
        <v>1015</v>
      </c>
      <c r="I136">
        <f t="shared" si="19"/>
        <v>0</v>
      </c>
      <c r="J136">
        <f t="shared" si="20"/>
        <v>0</v>
      </c>
    </row>
    <row r="137" spans="2:10">
      <c r="B137" t="s">
        <v>583</v>
      </c>
      <c r="I137">
        <f t="shared" si="19"/>
        <v>0</v>
      </c>
      <c r="J137">
        <f t="shared" si="20"/>
        <v>0</v>
      </c>
    </row>
    <row r="138" spans="2:10">
      <c r="B138" t="s">
        <v>788</v>
      </c>
      <c r="I138">
        <f t="shared" si="19"/>
        <v>0</v>
      </c>
      <c r="J138">
        <f t="shared" si="20"/>
        <v>0</v>
      </c>
    </row>
    <row r="139" spans="2:10">
      <c r="B139" t="s">
        <v>1012</v>
      </c>
      <c r="I139">
        <f t="shared" si="19"/>
        <v>0</v>
      </c>
      <c r="J139">
        <f t="shared" si="20"/>
        <v>0</v>
      </c>
    </row>
    <row r="140" spans="2:10">
      <c r="B140" t="s">
        <v>1013</v>
      </c>
      <c r="I140">
        <f t="shared" si="19"/>
        <v>0</v>
      </c>
      <c r="J140">
        <f t="shared" si="20"/>
        <v>0</v>
      </c>
    </row>
    <row r="141" spans="2:10">
      <c r="B141" t="s">
        <v>584</v>
      </c>
      <c r="I141">
        <f t="shared" si="19"/>
        <v>0</v>
      </c>
      <c r="J141">
        <f t="shared" si="20"/>
        <v>0</v>
      </c>
    </row>
    <row r="142" spans="2:10">
      <c r="B142" t="s">
        <v>585</v>
      </c>
      <c r="I142">
        <f t="shared" si="19"/>
        <v>0</v>
      </c>
      <c r="J142">
        <f t="shared" si="20"/>
        <v>0</v>
      </c>
    </row>
    <row r="143" spans="2:10">
      <c r="B143" t="s">
        <v>586</v>
      </c>
      <c r="I143">
        <f t="shared" si="19"/>
        <v>0</v>
      </c>
      <c r="J143">
        <f t="shared" si="20"/>
        <v>0</v>
      </c>
    </row>
    <row r="144" spans="2:10">
      <c r="I144">
        <f t="shared" si="19"/>
        <v>0</v>
      </c>
      <c r="J144">
        <f t="shared" si="20"/>
        <v>0</v>
      </c>
    </row>
    <row r="145" spans="1:13">
      <c r="I145">
        <f t="shared" si="19"/>
        <v>0</v>
      </c>
      <c r="J145">
        <f t="shared" si="20"/>
        <v>0</v>
      </c>
    </row>
    <row r="146" spans="1:13">
      <c r="I146">
        <f t="shared" si="19"/>
        <v>0</v>
      </c>
      <c r="J146">
        <f t="shared" si="20"/>
        <v>0</v>
      </c>
    </row>
    <row r="147" spans="1:13">
      <c r="I147">
        <f t="shared" si="19"/>
        <v>0</v>
      </c>
      <c r="J147">
        <f t="shared" si="20"/>
        <v>0</v>
      </c>
    </row>
    <row r="148" spans="1:13">
      <c r="I148">
        <f t="shared" si="19"/>
        <v>0</v>
      </c>
      <c r="J148">
        <f t="shared" si="20"/>
        <v>0</v>
      </c>
    </row>
    <row r="149" spans="1:13">
      <c r="I149">
        <f t="shared" si="19"/>
        <v>0</v>
      </c>
      <c r="J149">
        <f t="shared" si="20"/>
        <v>0</v>
      </c>
    </row>
    <row r="150" spans="1:13">
      <c r="I150">
        <f>F144-H150</f>
        <v>0</v>
      </c>
      <c r="J150">
        <f>F144-G150</f>
        <v>0</v>
      </c>
    </row>
    <row r="152" spans="1:13" ht="21" customHeight="1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535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>
      <c r="A156" t="s">
        <v>667</v>
      </c>
      <c r="F156" t="s">
        <v>1135</v>
      </c>
    </row>
    <row r="157" spans="1:13">
      <c r="D157" t="s">
        <v>131</v>
      </c>
      <c r="F157" t="s">
        <v>132</v>
      </c>
    </row>
    <row r="159" spans="1:13" ht="23.25" customHeight="1">
      <c r="A159" t="s">
        <v>133</v>
      </c>
      <c r="F159" t="s">
        <v>1136</v>
      </c>
    </row>
    <row r="160" spans="1:13">
      <c r="D160" t="s">
        <v>131</v>
      </c>
      <c r="F160" t="s">
        <v>132</v>
      </c>
    </row>
    <row r="162" spans="2:2">
      <c r="B162" t="s">
        <v>1038</v>
      </c>
    </row>
    <row r="163" spans="2:2">
      <c r="B163" t="s">
        <v>1032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Лист163">
    <tabColor rgb="FFCC9900"/>
    <pageSetUpPr fitToPage="1"/>
  </sheetPr>
  <dimension ref="A1:K36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29.5703125" customWidth="1"/>
    <col min="6" max="7" width="22.5703125" customWidth="1"/>
    <col min="8" max="8" width="38.42578125" customWidth="1"/>
    <col min="10" max="11" width="22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11">
      <c r="D1" t="s">
        <v>438</v>
      </c>
    </row>
    <row r="3" spans="1:11" ht="20.45" customHeight="1">
      <c r="A3" s="1422" t="s">
        <v>691</v>
      </c>
      <c r="B3" s="1422"/>
      <c r="C3" s="1422"/>
      <c r="D3" s="1422"/>
    </row>
    <row r="4" spans="1:11" ht="27" customHeight="1">
      <c r="A4" t="s">
        <v>1137</v>
      </c>
    </row>
    <row r="5" spans="1:11" ht="19.5" customHeight="1">
      <c r="A5" t="s">
        <v>382</v>
      </c>
    </row>
    <row r="6" spans="1:11" ht="39.75" customHeight="1">
      <c r="A6" s="1422" t="s">
        <v>486</v>
      </c>
      <c r="B6" s="1422"/>
      <c r="C6" s="1422"/>
      <c r="D6" s="1422"/>
    </row>
    <row r="7" spans="1:11" ht="17.25" customHeight="1">
      <c r="A7" t="s">
        <v>281</v>
      </c>
    </row>
    <row r="9" spans="1:11" ht="18.75" customHeight="1">
      <c r="A9" s="1422" t="s">
        <v>282</v>
      </c>
      <c r="B9" s="1422" t="s">
        <v>297</v>
      </c>
      <c r="C9" s="1422" t="s">
        <v>375</v>
      </c>
      <c r="D9" s="1422" t="s">
        <v>376</v>
      </c>
    </row>
    <row r="10" spans="1:11" ht="37.5" customHeight="1">
      <c r="A10" s="1422"/>
      <c r="B10" s="1422"/>
      <c r="C10" s="1422"/>
      <c r="D10" s="1422"/>
    </row>
    <row r="11" spans="1:11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549</v>
      </c>
      <c r="H11" t="s">
        <v>550</v>
      </c>
      <c r="J11" t="s">
        <v>1010</v>
      </c>
    </row>
    <row r="12" spans="1:11" ht="18.75" customHeight="1">
      <c r="A12" s="1422" t="s">
        <v>1033</v>
      </c>
      <c r="B12" s="1422"/>
      <c r="C12" s="1422"/>
      <c r="D12" s="1422"/>
      <c r="J12" t="s">
        <v>1005</v>
      </c>
      <c r="K12" t="s">
        <v>1006</v>
      </c>
    </row>
    <row r="13" spans="1:11">
      <c r="A13">
        <v>1</v>
      </c>
      <c r="G13">
        <f>D12-F13</f>
        <v>0</v>
      </c>
      <c r="H13">
        <f>D12-E13</f>
        <v>0</v>
      </c>
    </row>
    <row r="14" spans="1:11">
      <c r="G14">
        <f t="shared" ref="G14:G17" si="0">D13-F14</f>
        <v>0</v>
      </c>
      <c r="H14">
        <f t="shared" ref="H14:H17" si="1">D13-E14</f>
        <v>0</v>
      </c>
    </row>
    <row r="15" spans="1:11">
      <c r="G15">
        <f t="shared" si="0"/>
        <v>0</v>
      </c>
      <c r="H15">
        <f t="shared" si="1"/>
        <v>0</v>
      </c>
    </row>
    <row r="16" spans="1:11">
      <c r="G16">
        <f t="shared" si="0"/>
        <v>0</v>
      </c>
      <c r="H16">
        <f t="shared" si="1"/>
        <v>0</v>
      </c>
    </row>
    <row r="17" spans="1:11">
      <c r="G17">
        <f t="shared" si="0"/>
        <v>0</v>
      </c>
      <c r="H17">
        <f t="shared" si="1"/>
        <v>0</v>
      </c>
    </row>
    <row r="18" spans="1:11" ht="21" customHeight="1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>
      <c r="A19" s="1422" t="s">
        <v>1034</v>
      </c>
      <c r="B19" s="1422"/>
      <c r="C19" s="1422"/>
      <c r="D19" s="1422"/>
      <c r="E19" t="s">
        <v>995</v>
      </c>
    </row>
    <row r="20" spans="1:11">
      <c r="A20">
        <v>1</v>
      </c>
      <c r="G20">
        <f>D19-F20</f>
        <v>0</v>
      </c>
      <c r="H20">
        <f>D19-E20</f>
        <v>0</v>
      </c>
    </row>
    <row r="21" spans="1:11">
      <c r="G21">
        <f t="shared" ref="G21:G24" si="3">D20-F21</f>
        <v>0</v>
      </c>
      <c r="H21">
        <f t="shared" ref="H21:H24" si="4">D20-E21</f>
        <v>0</v>
      </c>
    </row>
    <row r="22" spans="1:11">
      <c r="G22">
        <f t="shared" si="3"/>
        <v>0</v>
      </c>
      <c r="H22">
        <f t="shared" si="4"/>
        <v>0</v>
      </c>
    </row>
    <row r="23" spans="1:11">
      <c r="G23">
        <f t="shared" si="3"/>
        <v>0</v>
      </c>
      <c r="H23">
        <f t="shared" si="4"/>
        <v>0</v>
      </c>
    </row>
    <row r="24" spans="1:11">
      <c r="G24">
        <f t="shared" si="3"/>
        <v>0</v>
      </c>
      <c r="H24">
        <f t="shared" si="4"/>
        <v>0</v>
      </c>
    </row>
    <row r="25" spans="1:11" ht="21" customHeight="1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>
      <c r="A29" t="s">
        <v>667</v>
      </c>
      <c r="D29" t="s">
        <v>1135</v>
      </c>
    </row>
    <row r="30" spans="1:11">
      <c r="C30" t="s">
        <v>131</v>
      </c>
      <c r="D30" t="s">
        <v>132</v>
      </c>
    </row>
    <row r="32" spans="1:11">
      <c r="A32" t="s">
        <v>133</v>
      </c>
      <c r="D32" t="s">
        <v>1136</v>
      </c>
    </row>
    <row r="33" spans="2:4">
      <c r="C33" t="s">
        <v>131</v>
      </c>
      <c r="D33" t="s">
        <v>132</v>
      </c>
    </row>
    <row r="35" spans="2:4">
      <c r="B35" t="s">
        <v>1038</v>
      </c>
    </row>
    <row r="36" spans="2:4">
      <c r="B36" t="s">
        <v>1032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Лист164"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customWidth="1"/>
    <col min="7" max="8" width="22.5703125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t="s">
        <v>439</v>
      </c>
    </row>
    <row r="3" spans="1:11" ht="21" customHeight="1">
      <c r="A3" s="1422" t="s">
        <v>607</v>
      </c>
      <c r="B3" s="1422"/>
      <c r="C3" s="1422"/>
      <c r="D3" s="1422"/>
      <c r="E3" s="1422"/>
    </row>
    <row r="4" spans="1:11" ht="27" customHeight="1">
      <c r="A4" t="s">
        <v>1137</v>
      </c>
    </row>
    <row r="5" spans="1:11" ht="19.5" customHeight="1">
      <c r="A5" t="s">
        <v>345</v>
      </c>
    </row>
    <row r="6" spans="1:11" ht="39.75" customHeight="1">
      <c r="A6" s="1422" t="s">
        <v>486</v>
      </c>
      <c r="B6" s="1422"/>
      <c r="C6" s="1422"/>
      <c r="D6" s="1422"/>
    </row>
    <row r="7" spans="1:11" ht="17.25" customHeight="1">
      <c r="A7" t="s">
        <v>281</v>
      </c>
    </row>
    <row r="9" spans="1:11">
      <c r="A9" t="s">
        <v>282</v>
      </c>
      <c r="B9" t="s">
        <v>297</v>
      </c>
      <c r="C9" t="s">
        <v>383</v>
      </c>
      <c r="D9" t="s">
        <v>384</v>
      </c>
      <c r="E9" t="s">
        <v>608</v>
      </c>
    </row>
    <row r="10" spans="1:11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1010</v>
      </c>
    </row>
    <row r="11" spans="1:11">
      <c r="A11" s="1422" t="s">
        <v>1033</v>
      </c>
      <c r="B11" s="1422"/>
      <c r="C11" s="1422"/>
      <c r="D11" s="1422"/>
      <c r="E11" s="1422"/>
      <c r="J11" t="s">
        <v>1005</v>
      </c>
      <c r="K11" t="s">
        <v>1006</v>
      </c>
    </row>
    <row r="12" spans="1:11">
      <c r="A12">
        <v>1</v>
      </c>
      <c r="B12" t="s">
        <v>492</v>
      </c>
      <c r="H12">
        <f>E12-G12</f>
        <v>0</v>
      </c>
    </row>
    <row r="13" spans="1:11">
      <c r="A13">
        <v>2</v>
      </c>
      <c r="H13">
        <f>E13-G13</f>
        <v>0</v>
      </c>
    </row>
    <row r="14" spans="1:11">
      <c r="A14">
        <v>3</v>
      </c>
      <c r="H14">
        <f>E14-G14</f>
        <v>0</v>
      </c>
    </row>
    <row r="15" spans="1:11">
      <c r="A15">
        <v>4</v>
      </c>
      <c r="H15">
        <f>E15-G15</f>
        <v>0</v>
      </c>
    </row>
    <row r="16" spans="1:11">
      <c r="H16">
        <f>E16-G16</f>
        <v>0</v>
      </c>
    </row>
    <row r="17" spans="1:11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>
      <c r="A18" s="1422" t="s">
        <v>1034</v>
      </c>
      <c r="B18" s="1422"/>
      <c r="C18" s="1422"/>
      <c r="D18" s="1422"/>
      <c r="E18" s="1422"/>
      <c r="F18" t="s">
        <v>995</v>
      </c>
    </row>
    <row r="19" spans="1:11">
      <c r="A19">
        <v>1</v>
      </c>
      <c r="B19" t="s">
        <v>492</v>
      </c>
      <c r="H19">
        <f>E19-G19</f>
        <v>0</v>
      </c>
    </row>
    <row r="20" spans="1:11" ht="18" customHeight="1">
      <c r="A20">
        <v>2</v>
      </c>
      <c r="H20">
        <f>E20-G20</f>
        <v>0</v>
      </c>
    </row>
    <row r="21" spans="1:11">
      <c r="A21">
        <v>3</v>
      </c>
      <c r="H21">
        <f>E21-G21</f>
        <v>0</v>
      </c>
    </row>
    <row r="22" spans="1:11">
      <c r="A22">
        <v>4</v>
      </c>
      <c r="H22">
        <f>E22-G22</f>
        <v>0</v>
      </c>
    </row>
    <row r="23" spans="1:11">
      <c r="H23">
        <f>E23-G23</f>
        <v>0</v>
      </c>
    </row>
    <row r="24" spans="1:11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>
      <c r="A27" t="s">
        <v>667</v>
      </c>
      <c r="E27" t="s">
        <v>1135</v>
      </c>
    </row>
    <row r="28" spans="1:11">
      <c r="C28" t="s">
        <v>131</v>
      </c>
      <c r="E28" t="s">
        <v>132</v>
      </c>
    </row>
    <row r="30" spans="1:11">
      <c r="A30" t="s">
        <v>133</v>
      </c>
      <c r="E30" t="s">
        <v>1136</v>
      </c>
    </row>
    <row r="31" spans="1:11">
      <c r="C31" t="s">
        <v>131</v>
      </c>
      <c r="E31" t="s">
        <v>132</v>
      </c>
    </row>
    <row r="33" spans="2:2">
      <c r="B33" t="s">
        <v>1038</v>
      </c>
    </row>
    <row r="34" spans="2:2">
      <c r="B34" t="s">
        <v>1032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Лист165">
    <tabColor rgb="FFCC9900"/>
    <pageSetUpPr fitToPage="1"/>
  </sheetPr>
  <dimension ref="A1:J79"/>
  <sheetViews>
    <sheetView view="pageBreakPreview" zoomScale="70" zoomScaleSheetLayoutView="7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7.5703125" customWidth="1"/>
    <col min="5" max="5" width="25.7109375" customWidth="1"/>
    <col min="6" max="7" width="24.42578125" customWidth="1"/>
    <col min="8" max="8" width="17.140625" customWidth="1"/>
    <col min="9" max="10" width="25.42578125" customWidth="1"/>
    <col min="256" max="256" width="7.28515625" customWidth="1"/>
    <col min="257" max="257" width="91.28515625" customWidth="1"/>
    <col min="258" max="258" width="20.28515625" customWidth="1"/>
    <col min="259" max="259" width="22.7109375" customWidth="1"/>
    <col min="260" max="260" width="27.5703125" customWidth="1"/>
    <col min="261" max="263" width="24.42578125" customWidth="1"/>
    <col min="264" max="264" width="17.140625" customWidth="1"/>
    <col min="512" max="512" width="7.28515625" customWidth="1"/>
    <col min="513" max="513" width="91.28515625" customWidth="1"/>
    <col min="514" max="514" width="20.28515625" customWidth="1"/>
    <col min="515" max="515" width="22.7109375" customWidth="1"/>
    <col min="516" max="516" width="27.5703125" customWidth="1"/>
    <col min="517" max="519" width="24.42578125" customWidth="1"/>
    <col min="520" max="520" width="17.140625" customWidth="1"/>
    <col min="768" max="768" width="7.28515625" customWidth="1"/>
    <col min="769" max="769" width="91.28515625" customWidth="1"/>
    <col min="770" max="770" width="20.28515625" customWidth="1"/>
    <col min="771" max="771" width="22.7109375" customWidth="1"/>
    <col min="772" max="772" width="27.5703125" customWidth="1"/>
    <col min="773" max="775" width="24.42578125" customWidth="1"/>
    <col min="776" max="776" width="17.140625" customWidth="1"/>
    <col min="1024" max="1024" width="7.28515625" customWidth="1"/>
    <col min="1025" max="1025" width="91.28515625" customWidth="1"/>
    <col min="1026" max="1026" width="20.28515625" customWidth="1"/>
    <col min="1027" max="1027" width="22.7109375" customWidth="1"/>
    <col min="1028" max="1028" width="27.5703125" customWidth="1"/>
    <col min="1029" max="1031" width="24.42578125" customWidth="1"/>
    <col min="1032" max="1032" width="17.140625" customWidth="1"/>
    <col min="1280" max="1280" width="7.28515625" customWidth="1"/>
    <col min="1281" max="1281" width="91.28515625" customWidth="1"/>
    <col min="1282" max="1282" width="20.28515625" customWidth="1"/>
    <col min="1283" max="1283" width="22.7109375" customWidth="1"/>
    <col min="1284" max="1284" width="27.5703125" customWidth="1"/>
    <col min="1285" max="1287" width="24.42578125" customWidth="1"/>
    <col min="1288" max="1288" width="17.140625" customWidth="1"/>
    <col min="1536" max="1536" width="7.28515625" customWidth="1"/>
    <col min="1537" max="1537" width="91.28515625" customWidth="1"/>
    <col min="1538" max="1538" width="20.28515625" customWidth="1"/>
    <col min="1539" max="1539" width="22.7109375" customWidth="1"/>
    <col min="1540" max="1540" width="27.5703125" customWidth="1"/>
    <col min="1541" max="1543" width="24.42578125" customWidth="1"/>
    <col min="1544" max="1544" width="17.140625" customWidth="1"/>
    <col min="1792" max="1792" width="7.28515625" customWidth="1"/>
    <col min="1793" max="1793" width="91.28515625" customWidth="1"/>
    <col min="1794" max="1794" width="20.28515625" customWidth="1"/>
    <col min="1795" max="1795" width="22.7109375" customWidth="1"/>
    <col min="1796" max="1796" width="27.5703125" customWidth="1"/>
    <col min="1797" max="1799" width="24.42578125" customWidth="1"/>
    <col min="1800" max="1800" width="17.140625" customWidth="1"/>
    <col min="2048" max="2048" width="7.28515625" customWidth="1"/>
    <col min="2049" max="2049" width="91.28515625" customWidth="1"/>
    <col min="2050" max="2050" width="20.28515625" customWidth="1"/>
    <col min="2051" max="2051" width="22.7109375" customWidth="1"/>
    <col min="2052" max="2052" width="27.5703125" customWidth="1"/>
    <col min="2053" max="2055" width="24.42578125" customWidth="1"/>
    <col min="2056" max="2056" width="17.140625" customWidth="1"/>
    <col min="2304" max="2304" width="7.28515625" customWidth="1"/>
    <col min="2305" max="2305" width="91.28515625" customWidth="1"/>
    <col min="2306" max="2306" width="20.28515625" customWidth="1"/>
    <col min="2307" max="2307" width="22.7109375" customWidth="1"/>
    <col min="2308" max="2308" width="27.5703125" customWidth="1"/>
    <col min="2309" max="2311" width="24.42578125" customWidth="1"/>
    <col min="2312" max="2312" width="17.140625" customWidth="1"/>
    <col min="2560" max="2560" width="7.28515625" customWidth="1"/>
    <col min="2561" max="2561" width="91.28515625" customWidth="1"/>
    <col min="2562" max="2562" width="20.28515625" customWidth="1"/>
    <col min="2563" max="2563" width="22.7109375" customWidth="1"/>
    <col min="2564" max="2564" width="27.5703125" customWidth="1"/>
    <col min="2565" max="2567" width="24.42578125" customWidth="1"/>
    <col min="2568" max="2568" width="17.140625" customWidth="1"/>
    <col min="2816" max="2816" width="7.28515625" customWidth="1"/>
    <col min="2817" max="2817" width="91.28515625" customWidth="1"/>
    <col min="2818" max="2818" width="20.28515625" customWidth="1"/>
    <col min="2819" max="2819" width="22.7109375" customWidth="1"/>
    <col min="2820" max="2820" width="27.5703125" customWidth="1"/>
    <col min="2821" max="2823" width="24.42578125" customWidth="1"/>
    <col min="2824" max="2824" width="17.140625" customWidth="1"/>
    <col min="3072" max="3072" width="7.28515625" customWidth="1"/>
    <col min="3073" max="3073" width="91.28515625" customWidth="1"/>
    <col min="3074" max="3074" width="20.28515625" customWidth="1"/>
    <col min="3075" max="3075" width="22.7109375" customWidth="1"/>
    <col min="3076" max="3076" width="27.5703125" customWidth="1"/>
    <col min="3077" max="3079" width="24.42578125" customWidth="1"/>
    <col min="3080" max="3080" width="17.140625" customWidth="1"/>
    <col min="3328" max="3328" width="7.28515625" customWidth="1"/>
    <col min="3329" max="3329" width="91.28515625" customWidth="1"/>
    <col min="3330" max="3330" width="20.28515625" customWidth="1"/>
    <col min="3331" max="3331" width="22.7109375" customWidth="1"/>
    <col min="3332" max="3332" width="27.5703125" customWidth="1"/>
    <col min="3333" max="3335" width="24.42578125" customWidth="1"/>
    <col min="3336" max="3336" width="17.140625" customWidth="1"/>
    <col min="3584" max="3584" width="7.28515625" customWidth="1"/>
    <col min="3585" max="3585" width="91.28515625" customWidth="1"/>
    <col min="3586" max="3586" width="20.28515625" customWidth="1"/>
    <col min="3587" max="3587" width="22.7109375" customWidth="1"/>
    <col min="3588" max="3588" width="27.5703125" customWidth="1"/>
    <col min="3589" max="3591" width="24.42578125" customWidth="1"/>
    <col min="3592" max="3592" width="17.140625" customWidth="1"/>
    <col min="3840" max="3840" width="7.28515625" customWidth="1"/>
    <col min="3841" max="3841" width="91.28515625" customWidth="1"/>
    <col min="3842" max="3842" width="20.28515625" customWidth="1"/>
    <col min="3843" max="3843" width="22.7109375" customWidth="1"/>
    <col min="3844" max="3844" width="27.5703125" customWidth="1"/>
    <col min="3845" max="3847" width="24.42578125" customWidth="1"/>
    <col min="3848" max="3848" width="17.140625" customWidth="1"/>
    <col min="4096" max="4096" width="7.28515625" customWidth="1"/>
    <col min="4097" max="4097" width="91.28515625" customWidth="1"/>
    <col min="4098" max="4098" width="20.28515625" customWidth="1"/>
    <col min="4099" max="4099" width="22.7109375" customWidth="1"/>
    <col min="4100" max="4100" width="27.5703125" customWidth="1"/>
    <col min="4101" max="4103" width="24.42578125" customWidth="1"/>
    <col min="4104" max="4104" width="17.140625" customWidth="1"/>
    <col min="4352" max="4352" width="7.28515625" customWidth="1"/>
    <col min="4353" max="4353" width="91.28515625" customWidth="1"/>
    <col min="4354" max="4354" width="20.28515625" customWidth="1"/>
    <col min="4355" max="4355" width="22.7109375" customWidth="1"/>
    <col min="4356" max="4356" width="27.5703125" customWidth="1"/>
    <col min="4357" max="4359" width="24.42578125" customWidth="1"/>
    <col min="4360" max="4360" width="17.140625" customWidth="1"/>
    <col min="4608" max="4608" width="7.28515625" customWidth="1"/>
    <col min="4609" max="4609" width="91.28515625" customWidth="1"/>
    <col min="4610" max="4610" width="20.28515625" customWidth="1"/>
    <col min="4611" max="4611" width="22.7109375" customWidth="1"/>
    <col min="4612" max="4612" width="27.5703125" customWidth="1"/>
    <col min="4613" max="4615" width="24.42578125" customWidth="1"/>
    <col min="4616" max="4616" width="17.140625" customWidth="1"/>
    <col min="4864" max="4864" width="7.28515625" customWidth="1"/>
    <col min="4865" max="4865" width="91.28515625" customWidth="1"/>
    <col min="4866" max="4866" width="20.28515625" customWidth="1"/>
    <col min="4867" max="4867" width="22.7109375" customWidth="1"/>
    <col min="4868" max="4868" width="27.5703125" customWidth="1"/>
    <col min="4869" max="4871" width="24.42578125" customWidth="1"/>
    <col min="4872" max="4872" width="17.140625" customWidth="1"/>
    <col min="5120" max="5120" width="7.28515625" customWidth="1"/>
    <col min="5121" max="5121" width="91.28515625" customWidth="1"/>
    <col min="5122" max="5122" width="20.28515625" customWidth="1"/>
    <col min="5123" max="5123" width="22.7109375" customWidth="1"/>
    <col min="5124" max="5124" width="27.5703125" customWidth="1"/>
    <col min="5125" max="5127" width="24.42578125" customWidth="1"/>
    <col min="5128" max="5128" width="17.140625" customWidth="1"/>
    <col min="5376" max="5376" width="7.28515625" customWidth="1"/>
    <col min="5377" max="5377" width="91.28515625" customWidth="1"/>
    <col min="5378" max="5378" width="20.28515625" customWidth="1"/>
    <col min="5379" max="5379" width="22.7109375" customWidth="1"/>
    <col min="5380" max="5380" width="27.5703125" customWidth="1"/>
    <col min="5381" max="5383" width="24.42578125" customWidth="1"/>
    <col min="5384" max="5384" width="17.140625" customWidth="1"/>
    <col min="5632" max="5632" width="7.28515625" customWidth="1"/>
    <col min="5633" max="5633" width="91.28515625" customWidth="1"/>
    <col min="5634" max="5634" width="20.28515625" customWidth="1"/>
    <col min="5635" max="5635" width="22.7109375" customWidth="1"/>
    <col min="5636" max="5636" width="27.5703125" customWidth="1"/>
    <col min="5637" max="5639" width="24.42578125" customWidth="1"/>
    <col min="5640" max="5640" width="17.140625" customWidth="1"/>
    <col min="5888" max="5888" width="7.28515625" customWidth="1"/>
    <col min="5889" max="5889" width="91.28515625" customWidth="1"/>
    <col min="5890" max="5890" width="20.28515625" customWidth="1"/>
    <col min="5891" max="5891" width="22.7109375" customWidth="1"/>
    <col min="5892" max="5892" width="27.5703125" customWidth="1"/>
    <col min="5893" max="5895" width="24.42578125" customWidth="1"/>
    <col min="5896" max="5896" width="17.140625" customWidth="1"/>
    <col min="6144" max="6144" width="7.28515625" customWidth="1"/>
    <col min="6145" max="6145" width="91.28515625" customWidth="1"/>
    <col min="6146" max="6146" width="20.28515625" customWidth="1"/>
    <col min="6147" max="6147" width="22.7109375" customWidth="1"/>
    <col min="6148" max="6148" width="27.5703125" customWidth="1"/>
    <col min="6149" max="6151" width="24.42578125" customWidth="1"/>
    <col min="6152" max="6152" width="17.140625" customWidth="1"/>
    <col min="6400" max="6400" width="7.28515625" customWidth="1"/>
    <col min="6401" max="6401" width="91.28515625" customWidth="1"/>
    <col min="6402" max="6402" width="20.28515625" customWidth="1"/>
    <col min="6403" max="6403" width="22.7109375" customWidth="1"/>
    <col min="6404" max="6404" width="27.5703125" customWidth="1"/>
    <col min="6405" max="6407" width="24.42578125" customWidth="1"/>
    <col min="6408" max="6408" width="17.140625" customWidth="1"/>
    <col min="6656" max="6656" width="7.28515625" customWidth="1"/>
    <col min="6657" max="6657" width="91.28515625" customWidth="1"/>
    <col min="6658" max="6658" width="20.28515625" customWidth="1"/>
    <col min="6659" max="6659" width="22.7109375" customWidth="1"/>
    <col min="6660" max="6660" width="27.5703125" customWidth="1"/>
    <col min="6661" max="6663" width="24.42578125" customWidth="1"/>
    <col min="6664" max="6664" width="17.140625" customWidth="1"/>
    <col min="6912" max="6912" width="7.28515625" customWidth="1"/>
    <col min="6913" max="6913" width="91.28515625" customWidth="1"/>
    <col min="6914" max="6914" width="20.28515625" customWidth="1"/>
    <col min="6915" max="6915" width="22.7109375" customWidth="1"/>
    <col min="6916" max="6916" width="27.5703125" customWidth="1"/>
    <col min="6917" max="6919" width="24.42578125" customWidth="1"/>
    <col min="6920" max="6920" width="17.140625" customWidth="1"/>
    <col min="7168" max="7168" width="7.28515625" customWidth="1"/>
    <col min="7169" max="7169" width="91.28515625" customWidth="1"/>
    <col min="7170" max="7170" width="20.28515625" customWidth="1"/>
    <col min="7171" max="7171" width="22.7109375" customWidth="1"/>
    <col min="7172" max="7172" width="27.5703125" customWidth="1"/>
    <col min="7173" max="7175" width="24.42578125" customWidth="1"/>
    <col min="7176" max="7176" width="17.140625" customWidth="1"/>
    <col min="7424" max="7424" width="7.28515625" customWidth="1"/>
    <col min="7425" max="7425" width="91.28515625" customWidth="1"/>
    <col min="7426" max="7426" width="20.28515625" customWidth="1"/>
    <col min="7427" max="7427" width="22.7109375" customWidth="1"/>
    <col min="7428" max="7428" width="27.5703125" customWidth="1"/>
    <col min="7429" max="7431" width="24.42578125" customWidth="1"/>
    <col min="7432" max="7432" width="17.140625" customWidth="1"/>
    <col min="7680" max="7680" width="7.28515625" customWidth="1"/>
    <col min="7681" max="7681" width="91.28515625" customWidth="1"/>
    <col min="7682" max="7682" width="20.28515625" customWidth="1"/>
    <col min="7683" max="7683" width="22.7109375" customWidth="1"/>
    <col min="7684" max="7684" width="27.5703125" customWidth="1"/>
    <col min="7685" max="7687" width="24.42578125" customWidth="1"/>
    <col min="7688" max="7688" width="17.140625" customWidth="1"/>
    <col min="7936" max="7936" width="7.28515625" customWidth="1"/>
    <col min="7937" max="7937" width="91.28515625" customWidth="1"/>
    <col min="7938" max="7938" width="20.28515625" customWidth="1"/>
    <col min="7939" max="7939" width="22.7109375" customWidth="1"/>
    <col min="7940" max="7940" width="27.5703125" customWidth="1"/>
    <col min="7941" max="7943" width="24.42578125" customWidth="1"/>
    <col min="7944" max="7944" width="17.140625" customWidth="1"/>
    <col min="8192" max="8192" width="7.28515625" customWidth="1"/>
    <col min="8193" max="8193" width="91.28515625" customWidth="1"/>
    <col min="8194" max="8194" width="20.28515625" customWidth="1"/>
    <col min="8195" max="8195" width="22.7109375" customWidth="1"/>
    <col min="8196" max="8196" width="27.5703125" customWidth="1"/>
    <col min="8197" max="8199" width="24.42578125" customWidth="1"/>
    <col min="8200" max="8200" width="17.140625" customWidth="1"/>
    <col min="8448" max="8448" width="7.28515625" customWidth="1"/>
    <col min="8449" max="8449" width="91.28515625" customWidth="1"/>
    <col min="8450" max="8450" width="20.28515625" customWidth="1"/>
    <col min="8451" max="8451" width="22.7109375" customWidth="1"/>
    <col min="8452" max="8452" width="27.5703125" customWidth="1"/>
    <col min="8453" max="8455" width="24.42578125" customWidth="1"/>
    <col min="8456" max="8456" width="17.140625" customWidth="1"/>
    <col min="8704" max="8704" width="7.28515625" customWidth="1"/>
    <col min="8705" max="8705" width="91.28515625" customWidth="1"/>
    <col min="8706" max="8706" width="20.28515625" customWidth="1"/>
    <col min="8707" max="8707" width="22.7109375" customWidth="1"/>
    <col min="8708" max="8708" width="27.5703125" customWidth="1"/>
    <col min="8709" max="8711" width="24.42578125" customWidth="1"/>
    <col min="8712" max="8712" width="17.140625" customWidth="1"/>
    <col min="8960" max="8960" width="7.28515625" customWidth="1"/>
    <col min="8961" max="8961" width="91.28515625" customWidth="1"/>
    <col min="8962" max="8962" width="20.28515625" customWidth="1"/>
    <col min="8963" max="8963" width="22.7109375" customWidth="1"/>
    <col min="8964" max="8964" width="27.5703125" customWidth="1"/>
    <col min="8965" max="8967" width="24.42578125" customWidth="1"/>
    <col min="8968" max="8968" width="17.140625" customWidth="1"/>
    <col min="9216" max="9216" width="7.28515625" customWidth="1"/>
    <col min="9217" max="9217" width="91.28515625" customWidth="1"/>
    <col min="9218" max="9218" width="20.28515625" customWidth="1"/>
    <col min="9219" max="9219" width="22.7109375" customWidth="1"/>
    <col min="9220" max="9220" width="27.5703125" customWidth="1"/>
    <col min="9221" max="9223" width="24.42578125" customWidth="1"/>
    <col min="9224" max="9224" width="17.140625" customWidth="1"/>
    <col min="9472" max="9472" width="7.28515625" customWidth="1"/>
    <col min="9473" max="9473" width="91.28515625" customWidth="1"/>
    <col min="9474" max="9474" width="20.28515625" customWidth="1"/>
    <col min="9475" max="9475" width="22.7109375" customWidth="1"/>
    <col min="9476" max="9476" width="27.5703125" customWidth="1"/>
    <col min="9477" max="9479" width="24.42578125" customWidth="1"/>
    <col min="9480" max="9480" width="17.140625" customWidth="1"/>
    <col min="9728" max="9728" width="7.28515625" customWidth="1"/>
    <col min="9729" max="9729" width="91.28515625" customWidth="1"/>
    <col min="9730" max="9730" width="20.28515625" customWidth="1"/>
    <col min="9731" max="9731" width="22.7109375" customWidth="1"/>
    <col min="9732" max="9732" width="27.5703125" customWidth="1"/>
    <col min="9733" max="9735" width="24.42578125" customWidth="1"/>
    <col min="9736" max="9736" width="17.140625" customWidth="1"/>
    <col min="9984" max="9984" width="7.28515625" customWidth="1"/>
    <col min="9985" max="9985" width="91.28515625" customWidth="1"/>
    <col min="9986" max="9986" width="20.28515625" customWidth="1"/>
    <col min="9987" max="9987" width="22.7109375" customWidth="1"/>
    <col min="9988" max="9988" width="27.5703125" customWidth="1"/>
    <col min="9989" max="9991" width="24.42578125" customWidth="1"/>
    <col min="9992" max="9992" width="17.140625" customWidth="1"/>
    <col min="10240" max="10240" width="7.28515625" customWidth="1"/>
    <col min="10241" max="10241" width="91.28515625" customWidth="1"/>
    <col min="10242" max="10242" width="20.28515625" customWidth="1"/>
    <col min="10243" max="10243" width="22.7109375" customWidth="1"/>
    <col min="10244" max="10244" width="27.5703125" customWidth="1"/>
    <col min="10245" max="10247" width="24.42578125" customWidth="1"/>
    <col min="10248" max="10248" width="17.140625" customWidth="1"/>
    <col min="10496" max="10496" width="7.28515625" customWidth="1"/>
    <col min="10497" max="10497" width="91.28515625" customWidth="1"/>
    <col min="10498" max="10498" width="20.28515625" customWidth="1"/>
    <col min="10499" max="10499" width="22.7109375" customWidth="1"/>
    <col min="10500" max="10500" width="27.5703125" customWidth="1"/>
    <col min="10501" max="10503" width="24.42578125" customWidth="1"/>
    <col min="10504" max="10504" width="17.140625" customWidth="1"/>
    <col min="10752" max="10752" width="7.28515625" customWidth="1"/>
    <col min="10753" max="10753" width="91.28515625" customWidth="1"/>
    <col min="10754" max="10754" width="20.28515625" customWidth="1"/>
    <col min="10755" max="10755" width="22.7109375" customWidth="1"/>
    <col min="10756" max="10756" width="27.5703125" customWidth="1"/>
    <col min="10757" max="10759" width="24.42578125" customWidth="1"/>
    <col min="10760" max="10760" width="17.140625" customWidth="1"/>
    <col min="11008" max="11008" width="7.28515625" customWidth="1"/>
    <col min="11009" max="11009" width="91.28515625" customWidth="1"/>
    <col min="11010" max="11010" width="20.28515625" customWidth="1"/>
    <col min="11011" max="11011" width="22.7109375" customWidth="1"/>
    <col min="11012" max="11012" width="27.5703125" customWidth="1"/>
    <col min="11013" max="11015" width="24.42578125" customWidth="1"/>
    <col min="11016" max="11016" width="17.140625" customWidth="1"/>
    <col min="11264" max="11264" width="7.28515625" customWidth="1"/>
    <col min="11265" max="11265" width="91.28515625" customWidth="1"/>
    <col min="11266" max="11266" width="20.28515625" customWidth="1"/>
    <col min="11267" max="11267" width="22.7109375" customWidth="1"/>
    <col min="11268" max="11268" width="27.5703125" customWidth="1"/>
    <col min="11269" max="11271" width="24.42578125" customWidth="1"/>
    <col min="11272" max="11272" width="17.140625" customWidth="1"/>
    <col min="11520" max="11520" width="7.28515625" customWidth="1"/>
    <col min="11521" max="11521" width="91.28515625" customWidth="1"/>
    <col min="11522" max="11522" width="20.28515625" customWidth="1"/>
    <col min="11523" max="11523" width="22.7109375" customWidth="1"/>
    <col min="11524" max="11524" width="27.5703125" customWidth="1"/>
    <col min="11525" max="11527" width="24.42578125" customWidth="1"/>
    <col min="11528" max="11528" width="17.140625" customWidth="1"/>
    <col min="11776" max="11776" width="7.28515625" customWidth="1"/>
    <col min="11777" max="11777" width="91.28515625" customWidth="1"/>
    <col min="11778" max="11778" width="20.28515625" customWidth="1"/>
    <col min="11779" max="11779" width="22.7109375" customWidth="1"/>
    <col min="11780" max="11780" width="27.5703125" customWidth="1"/>
    <col min="11781" max="11783" width="24.42578125" customWidth="1"/>
    <col min="11784" max="11784" width="17.140625" customWidth="1"/>
    <col min="12032" max="12032" width="7.28515625" customWidth="1"/>
    <col min="12033" max="12033" width="91.28515625" customWidth="1"/>
    <col min="12034" max="12034" width="20.28515625" customWidth="1"/>
    <col min="12035" max="12035" width="22.7109375" customWidth="1"/>
    <col min="12036" max="12036" width="27.5703125" customWidth="1"/>
    <col min="12037" max="12039" width="24.42578125" customWidth="1"/>
    <col min="12040" max="12040" width="17.140625" customWidth="1"/>
    <col min="12288" max="12288" width="7.28515625" customWidth="1"/>
    <col min="12289" max="12289" width="91.28515625" customWidth="1"/>
    <col min="12290" max="12290" width="20.28515625" customWidth="1"/>
    <col min="12291" max="12291" width="22.7109375" customWidth="1"/>
    <col min="12292" max="12292" width="27.5703125" customWidth="1"/>
    <col min="12293" max="12295" width="24.42578125" customWidth="1"/>
    <col min="12296" max="12296" width="17.140625" customWidth="1"/>
    <col min="12544" max="12544" width="7.28515625" customWidth="1"/>
    <col min="12545" max="12545" width="91.28515625" customWidth="1"/>
    <col min="12546" max="12546" width="20.28515625" customWidth="1"/>
    <col min="12547" max="12547" width="22.7109375" customWidth="1"/>
    <col min="12548" max="12548" width="27.5703125" customWidth="1"/>
    <col min="12549" max="12551" width="24.42578125" customWidth="1"/>
    <col min="12552" max="12552" width="17.140625" customWidth="1"/>
    <col min="12800" max="12800" width="7.28515625" customWidth="1"/>
    <col min="12801" max="12801" width="91.28515625" customWidth="1"/>
    <col min="12802" max="12802" width="20.28515625" customWidth="1"/>
    <col min="12803" max="12803" width="22.7109375" customWidth="1"/>
    <col min="12804" max="12804" width="27.5703125" customWidth="1"/>
    <col min="12805" max="12807" width="24.42578125" customWidth="1"/>
    <col min="12808" max="12808" width="17.140625" customWidth="1"/>
    <col min="13056" max="13056" width="7.28515625" customWidth="1"/>
    <col min="13057" max="13057" width="91.28515625" customWidth="1"/>
    <col min="13058" max="13058" width="20.28515625" customWidth="1"/>
    <col min="13059" max="13059" width="22.7109375" customWidth="1"/>
    <col min="13060" max="13060" width="27.5703125" customWidth="1"/>
    <col min="13061" max="13063" width="24.42578125" customWidth="1"/>
    <col min="13064" max="13064" width="17.140625" customWidth="1"/>
    <col min="13312" max="13312" width="7.28515625" customWidth="1"/>
    <col min="13313" max="13313" width="91.28515625" customWidth="1"/>
    <col min="13314" max="13314" width="20.28515625" customWidth="1"/>
    <col min="13315" max="13315" width="22.7109375" customWidth="1"/>
    <col min="13316" max="13316" width="27.5703125" customWidth="1"/>
    <col min="13317" max="13319" width="24.42578125" customWidth="1"/>
    <col min="13320" max="13320" width="17.140625" customWidth="1"/>
    <col min="13568" max="13568" width="7.28515625" customWidth="1"/>
    <col min="13569" max="13569" width="91.28515625" customWidth="1"/>
    <col min="13570" max="13570" width="20.28515625" customWidth="1"/>
    <col min="13571" max="13571" width="22.7109375" customWidth="1"/>
    <col min="13572" max="13572" width="27.5703125" customWidth="1"/>
    <col min="13573" max="13575" width="24.42578125" customWidth="1"/>
    <col min="13576" max="13576" width="17.140625" customWidth="1"/>
    <col min="13824" max="13824" width="7.28515625" customWidth="1"/>
    <col min="13825" max="13825" width="91.28515625" customWidth="1"/>
    <col min="13826" max="13826" width="20.28515625" customWidth="1"/>
    <col min="13827" max="13827" width="22.7109375" customWidth="1"/>
    <col min="13828" max="13828" width="27.5703125" customWidth="1"/>
    <col min="13829" max="13831" width="24.42578125" customWidth="1"/>
    <col min="13832" max="13832" width="17.140625" customWidth="1"/>
    <col min="14080" max="14080" width="7.28515625" customWidth="1"/>
    <col min="14081" max="14081" width="91.28515625" customWidth="1"/>
    <col min="14082" max="14082" width="20.28515625" customWidth="1"/>
    <col min="14083" max="14083" width="22.7109375" customWidth="1"/>
    <col min="14084" max="14084" width="27.5703125" customWidth="1"/>
    <col min="14085" max="14087" width="24.42578125" customWidth="1"/>
    <col min="14088" max="14088" width="17.140625" customWidth="1"/>
    <col min="14336" max="14336" width="7.28515625" customWidth="1"/>
    <col min="14337" max="14337" width="91.28515625" customWidth="1"/>
    <col min="14338" max="14338" width="20.28515625" customWidth="1"/>
    <col min="14339" max="14339" width="22.7109375" customWidth="1"/>
    <col min="14340" max="14340" width="27.5703125" customWidth="1"/>
    <col min="14341" max="14343" width="24.42578125" customWidth="1"/>
    <col min="14344" max="14344" width="17.140625" customWidth="1"/>
    <col min="14592" max="14592" width="7.28515625" customWidth="1"/>
    <col min="14593" max="14593" width="91.28515625" customWidth="1"/>
    <col min="14594" max="14594" width="20.28515625" customWidth="1"/>
    <col min="14595" max="14595" width="22.7109375" customWidth="1"/>
    <col min="14596" max="14596" width="27.5703125" customWidth="1"/>
    <col min="14597" max="14599" width="24.42578125" customWidth="1"/>
    <col min="14600" max="14600" width="17.140625" customWidth="1"/>
    <col min="14848" max="14848" width="7.28515625" customWidth="1"/>
    <col min="14849" max="14849" width="91.28515625" customWidth="1"/>
    <col min="14850" max="14850" width="20.28515625" customWidth="1"/>
    <col min="14851" max="14851" width="22.7109375" customWidth="1"/>
    <col min="14852" max="14852" width="27.5703125" customWidth="1"/>
    <col min="14853" max="14855" width="24.42578125" customWidth="1"/>
    <col min="14856" max="14856" width="17.140625" customWidth="1"/>
    <col min="15104" max="15104" width="7.28515625" customWidth="1"/>
    <col min="15105" max="15105" width="91.28515625" customWidth="1"/>
    <col min="15106" max="15106" width="20.28515625" customWidth="1"/>
    <col min="15107" max="15107" width="22.7109375" customWidth="1"/>
    <col min="15108" max="15108" width="27.5703125" customWidth="1"/>
    <col min="15109" max="15111" width="24.42578125" customWidth="1"/>
    <col min="15112" max="15112" width="17.140625" customWidth="1"/>
    <col min="15360" max="15360" width="7.28515625" customWidth="1"/>
    <col min="15361" max="15361" width="91.28515625" customWidth="1"/>
    <col min="15362" max="15362" width="20.28515625" customWidth="1"/>
    <col min="15363" max="15363" width="22.7109375" customWidth="1"/>
    <col min="15364" max="15364" width="27.5703125" customWidth="1"/>
    <col min="15365" max="15367" width="24.42578125" customWidth="1"/>
    <col min="15368" max="15368" width="17.140625" customWidth="1"/>
    <col min="15616" max="15616" width="7.28515625" customWidth="1"/>
    <col min="15617" max="15617" width="91.28515625" customWidth="1"/>
    <col min="15618" max="15618" width="20.28515625" customWidth="1"/>
    <col min="15619" max="15619" width="22.7109375" customWidth="1"/>
    <col min="15620" max="15620" width="27.5703125" customWidth="1"/>
    <col min="15621" max="15623" width="24.42578125" customWidth="1"/>
    <col min="15624" max="15624" width="17.140625" customWidth="1"/>
    <col min="15872" max="15872" width="7.28515625" customWidth="1"/>
    <col min="15873" max="15873" width="91.28515625" customWidth="1"/>
    <col min="15874" max="15874" width="20.28515625" customWidth="1"/>
    <col min="15875" max="15875" width="22.7109375" customWidth="1"/>
    <col min="15876" max="15876" width="27.5703125" customWidth="1"/>
    <col min="15877" max="15879" width="24.42578125" customWidth="1"/>
    <col min="15880" max="15880" width="17.140625" customWidth="1"/>
    <col min="16128" max="16128" width="7.28515625" customWidth="1"/>
    <col min="16129" max="16129" width="91.28515625" customWidth="1"/>
    <col min="16130" max="16130" width="20.28515625" customWidth="1"/>
    <col min="16131" max="16131" width="22.7109375" customWidth="1"/>
    <col min="16132" max="16132" width="27.5703125" customWidth="1"/>
    <col min="16133" max="16135" width="24.42578125" customWidth="1"/>
    <col min="16136" max="16136" width="17.140625" customWidth="1"/>
  </cols>
  <sheetData>
    <row r="1" spans="1:10">
      <c r="D1" t="s">
        <v>444</v>
      </c>
    </row>
    <row r="2" spans="1:10" ht="12.75" customHeight="1"/>
    <row r="3" spans="1:10" ht="29.25" customHeight="1">
      <c r="A3" s="1422" t="s">
        <v>987</v>
      </c>
      <c r="B3" s="1422"/>
      <c r="C3" s="1422"/>
      <c r="D3" s="1422"/>
    </row>
    <row r="4" spans="1:10" ht="27" customHeight="1">
      <c r="A4" t="s">
        <v>1137</v>
      </c>
    </row>
    <row r="5" spans="1:10" ht="19.5" customHeight="1">
      <c r="A5" t="s">
        <v>345</v>
      </c>
    </row>
    <row r="6" spans="1:10" ht="39.75" customHeight="1">
      <c r="A6" s="1422" t="s">
        <v>486</v>
      </c>
      <c r="B6" s="1422"/>
      <c r="C6" s="1422"/>
    </row>
    <row r="7" spans="1:10" ht="17.25" customHeight="1">
      <c r="A7" t="s">
        <v>281</v>
      </c>
    </row>
    <row r="9" spans="1:10" ht="15.75" customHeight="1">
      <c r="A9" s="1422" t="s">
        <v>282</v>
      </c>
      <c r="B9" s="1422" t="s">
        <v>385</v>
      </c>
      <c r="C9" s="1422" t="s">
        <v>261</v>
      </c>
      <c r="D9" s="1422" t="s">
        <v>349</v>
      </c>
    </row>
    <row r="10" spans="1:10" ht="15.75" customHeight="1">
      <c r="A10" s="1422"/>
      <c r="B10" s="1422"/>
      <c r="C10" s="1422"/>
      <c r="D10" s="1422"/>
    </row>
    <row r="11" spans="1:10" ht="15.75" customHeight="1">
      <c r="A11" s="1422"/>
      <c r="B11" s="1422"/>
      <c r="C11" s="1422"/>
      <c r="D11" s="1422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1010</v>
      </c>
    </row>
    <row r="13" spans="1:10">
      <c r="A13" s="1422" t="s">
        <v>1033</v>
      </c>
      <c r="B13" s="1422"/>
      <c r="C13" s="1422"/>
      <c r="D13" s="1422"/>
      <c r="I13" t="s">
        <v>1005</v>
      </c>
      <c r="J13" t="s">
        <v>1006</v>
      </c>
    </row>
    <row r="14" spans="1:10">
      <c r="A14">
        <v>1</v>
      </c>
      <c r="B14" t="s">
        <v>493</v>
      </c>
      <c r="G14">
        <f>D14-F14</f>
        <v>0</v>
      </c>
    </row>
    <row r="15" spans="1:10">
      <c r="A15">
        <v>2</v>
      </c>
      <c r="B15" t="s">
        <v>494</v>
      </c>
      <c r="G15">
        <f t="shared" ref="G15:G19" si="0">D15-F15</f>
        <v>0</v>
      </c>
    </row>
    <row r="16" spans="1:10">
      <c r="A16">
        <v>3</v>
      </c>
      <c r="B16" t="s">
        <v>495</v>
      </c>
      <c r="G16">
        <f t="shared" si="0"/>
        <v>0</v>
      </c>
    </row>
    <row r="17" spans="1:10">
      <c r="A17">
        <v>4</v>
      </c>
      <c r="B17" t="s">
        <v>496</v>
      </c>
      <c r="G17">
        <f t="shared" si="0"/>
        <v>0</v>
      </c>
    </row>
    <row r="18" spans="1:10">
      <c r="A18">
        <v>5</v>
      </c>
      <c r="B18" t="s">
        <v>497</v>
      </c>
      <c r="G18">
        <f t="shared" si="0"/>
        <v>0</v>
      </c>
    </row>
    <row r="19" spans="1:10">
      <c r="G19">
        <f t="shared" si="0"/>
        <v>0</v>
      </c>
    </row>
    <row r="20" spans="1:10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>
      <c r="A21" s="1422" t="s">
        <v>1034</v>
      </c>
      <c r="B21" s="1422"/>
      <c r="C21" s="1422"/>
      <c r="D21" s="1422"/>
      <c r="E21" t="s">
        <v>995</v>
      </c>
    </row>
    <row r="22" spans="1:10">
      <c r="A22">
        <v>1</v>
      </c>
      <c r="B22" t="s">
        <v>493</v>
      </c>
      <c r="G22">
        <f>D22-F22</f>
        <v>0</v>
      </c>
    </row>
    <row r="23" spans="1:10">
      <c r="A23">
        <v>2</v>
      </c>
      <c r="B23" t="s">
        <v>494</v>
      </c>
      <c r="G23">
        <f t="shared" ref="G23:G27" si="2">D23-F23</f>
        <v>0</v>
      </c>
    </row>
    <row r="24" spans="1:10">
      <c r="A24">
        <v>3</v>
      </c>
      <c r="B24" t="s">
        <v>495</v>
      </c>
      <c r="G24">
        <f t="shared" si="2"/>
        <v>0</v>
      </c>
    </row>
    <row r="25" spans="1:10">
      <c r="A25">
        <v>4</v>
      </c>
      <c r="B25" t="s">
        <v>496</v>
      </c>
      <c r="G25">
        <f t="shared" si="2"/>
        <v>0</v>
      </c>
    </row>
    <row r="26" spans="1:10">
      <c r="A26">
        <v>5</v>
      </c>
      <c r="B26" t="s">
        <v>497</v>
      </c>
      <c r="G26">
        <f t="shared" si="2"/>
        <v>0</v>
      </c>
    </row>
    <row r="27" spans="1:10">
      <c r="G27">
        <f t="shared" si="2"/>
        <v>0</v>
      </c>
    </row>
    <row r="28" spans="1:10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>
      <c r="A32" t="s">
        <v>667</v>
      </c>
      <c r="D32" t="s">
        <v>1135</v>
      </c>
    </row>
    <row r="33" spans="1:4">
      <c r="C33" t="s">
        <v>131</v>
      </c>
      <c r="D33" t="s">
        <v>132</v>
      </c>
    </row>
    <row r="35" spans="1:4">
      <c r="A35" t="s">
        <v>133</v>
      </c>
      <c r="D35" t="s">
        <v>1136</v>
      </c>
    </row>
    <row r="36" spans="1:4">
      <c r="C36" t="s">
        <v>131</v>
      </c>
      <c r="D36" t="s">
        <v>132</v>
      </c>
    </row>
    <row r="38" spans="1:4">
      <c r="B38" t="s">
        <v>1038</v>
      </c>
    </row>
    <row r="39" spans="1:4">
      <c r="B39" t="s">
        <v>1032</v>
      </c>
    </row>
    <row r="75" spans="2:2">
      <c r="B75" t="s">
        <v>493</v>
      </c>
    </row>
    <row r="76" spans="2:2">
      <c r="B76" t="s">
        <v>494</v>
      </c>
    </row>
    <row r="77" spans="2:2">
      <c r="B77" t="s">
        <v>495</v>
      </c>
    </row>
    <row r="78" spans="2:2">
      <c r="B78" t="s">
        <v>496</v>
      </c>
    </row>
    <row r="79" spans="2:2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Лист166">
    <tabColor rgb="FF00FFCC"/>
    <pageSetUpPr fitToPage="1"/>
  </sheetPr>
  <dimension ref="A1:H36"/>
  <sheetViews>
    <sheetView view="pageBreakPreview" topLeftCell="A4" zoomScale="70" zoomScaleSheetLayoutView="70" workbookViewId="0"/>
  </sheetViews>
  <sheetFormatPr defaultColWidth="8.85546875" defaultRowHeight="15"/>
  <cols>
    <col min="1" max="1" width="6.42578125" customWidth="1"/>
    <col min="2" max="2" width="66.42578125" customWidth="1"/>
    <col min="3" max="3" width="26.85546875" customWidth="1"/>
    <col min="4" max="4" width="21.7109375" customWidth="1"/>
    <col min="5" max="5" width="40.28515625" customWidth="1"/>
    <col min="6" max="6" width="27.85546875" customWidth="1"/>
    <col min="7" max="8" width="19.85546875" customWidth="1"/>
    <col min="9" max="9" width="17.42578125" customWidth="1"/>
    <col min="10" max="19" width="8.85546875" customWidth="1"/>
    <col min="20" max="20" width="12.28515625" customWidth="1"/>
    <col min="21" max="21" width="5.5703125" customWidth="1"/>
    <col min="22" max="22" width="12.28515625" customWidth="1"/>
    <col min="23" max="23" width="6" customWidth="1"/>
    <col min="24" max="24" width="13.28515625" customWidth="1"/>
    <col min="257" max="257" width="6.42578125" customWidth="1"/>
    <col min="258" max="258" width="66.42578125" customWidth="1"/>
    <col min="259" max="259" width="26.85546875" customWidth="1"/>
    <col min="260" max="260" width="21.7109375" customWidth="1"/>
    <col min="261" max="261" width="40.28515625" customWidth="1"/>
    <col min="262" max="264" width="19.85546875" customWidth="1"/>
    <col min="265" max="265" width="17.42578125" customWidth="1"/>
    <col min="266" max="275" width="8.85546875" customWidth="1"/>
    <col min="276" max="276" width="12.28515625" customWidth="1"/>
    <col min="277" max="277" width="5.5703125" customWidth="1"/>
    <col min="278" max="278" width="12.28515625" customWidth="1"/>
    <col min="279" max="279" width="6" customWidth="1"/>
    <col min="280" max="280" width="13.28515625" customWidth="1"/>
    <col min="513" max="513" width="6.42578125" customWidth="1"/>
    <col min="514" max="514" width="66.42578125" customWidth="1"/>
    <col min="515" max="515" width="26.85546875" customWidth="1"/>
    <col min="516" max="516" width="21.7109375" customWidth="1"/>
    <col min="517" max="517" width="40.28515625" customWidth="1"/>
    <col min="518" max="520" width="19.85546875" customWidth="1"/>
    <col min="521" max="521" width="17.42578125" customWidth="1"/>
    <col min="522" max="531" width="8.85546875" customWidth="1"/>
    <col min="532" max="532" width="12.28515625" customWidth="1"/>
    <col min="533" max="533" width="5.5703125" customWidth="1"/>
    <col min="534" max="534" width="12.28515625" customWidth="1"/>
    <col min="535" max="535" width="6" customWidth="1"/>
    <col min="536" max="536" width="13.28515625" customWidth="1"/>
    <col min="769" max="769" width="6.42578125" customWidth="1"/>
    <col min="770" max="770" width="66.42578125" customWidth="1"/>
    <col min="771" max="771" width="26.85546875" customWidth="1"/>
    <col min="772" max="772" width="21.7109375" customWidth="1"/>
    <col min="773" max="773" width="40.28515625" customWidth="1"/>
    <col min="774" max="776" width="19.85546875" customWidth="1"/>
    <col min="777" max="777" width="17.42578125" customWidth="1"/>
    <col min="778" max="787" width="8.85546875" customWidth="1"/>
    <col min="788" max="788" width="12.28515625" customWidth="1"/>
    <col min="789" max="789" width="5.5703125" customWidth="1"/>
    <col min="790" max="790" width="12.28515625" customWidth="1"/>
    <col min="791" max="791" width="6" customWidth="1"/>
    <col min="792" max="792" width="13.28515625" customWidth="1"/>
    <col min="1025" max="1025" width="6.42578125" customWidth="1"/>
    <col min="1026" max="1026" width="66.42578125" customWidth="1"/>
    <col min="1027" max="1027" width="26.85546875" customWidth="1"/>
    <col min="1028" max="1028" width="21.7109375" customWidth="1"/>
    <col min="1029" max="1029" width="40.28515625" customWidth="1"/>
    <col min="1030" max="1032" width="19.85546875" customWidth="1"/>
    <col min="1033" max="1033" width="17.42578125" customWidth="1"/>
    <col min="1034" max="1043" width="8.85546875" customWidth="1"/>
    <col min="1044" max="1044" width="12.28515625" customWidth="1"/>
    <col min="1045" max="1045" width="5.5703125" customWidth="1"/>
    <col min="1046" max="1046" width="12.28515625" customWidth="1"/>
    <col min="1047" max="1047" width="6" customWidth="1"/>
    <col min="1048" max="1048" width="13.28515625" customWidth="1"/>
    <col min="1281" max="1281" width="6.42578125" customWidth="1"/>
    <col min="1282" max="1282" width="66.42578125" customWidth="1"/>
    <col min="1283" max="1283" width="26.85546875" customWidth="1"/>
    <col min="1284" max="1284" width="21.7109375" customWidth="1"/>
    <col min="1285" max="1285" width="40.28515625" customWidth="1"/>
    <col min="1286" max="1288" width="19.85546875" customWidth="1"/>
    <col min="1289" max="1289" width="17.42578125" customWidth="1"/>
    <col min="1290" max="1299" width="8.85546875" customWidth="1"/>
    <col min="1300" max="1300" width="12.28515625" customWidth="1"/>
    <col min="1301" max="1301" width="5.5703125" customWidth="1"/>
    <col min="1302" max="1302" width="12.28515625" customWidth="1"/>
    <col min="1303" max="1303" width="6" customWidth="1"/>
    <col min="1304" max="1304" width="13.28515625" customWidth="1"/>
    <col min="1537" max="1537" width="6.42578125" customWidth="1"/>
    <col min="1538" max="1538" width="66.42578125" customWidth="1"/>
    <col min="1539" max="1539" width="26.85546875" customWidth="1"/>
    <col min="1540" max="1540" width="21.7109375" customWidth="1"/>
    <col min="1541" max="1541" width="40.28515625" customWidth="1"/>
    <col min="1542" max="1544" width="19.85546875" customWidth="1"/>
    <col min="1545" max="1545" width="17.42578125" customWidth="1"/>
    <col min="1546" max="1555" width="8.85546875" customWidth="1"/>
    <col min="1556" max="1556" width="12.28515625" customWidth="1"/>
    <col min="1557" max="1557" width="5.5703125" customWidth="1"/>
    <col min="1558" max="1558" width="12.28515625" customWidth="1"/>
    <col min="1559" max="1559" width="6" customWidth="1"/>
    <col min="1560" max="1560" width="13.28515625" customWidth="1"/>
    <col min="1793" max="1793" width="6.42578125" customWidth="1"/>
    <col min="1794" max="1794" width="66.42578125" customWidth="1"/>
    <col min="1795" max="1795" width="26.85546875" customWidth="1"/>
    <col min="1796" max="1796" width="21.7109375" customWidth="1"/>
    <col min="1797" max="1797" width="40.28515625" customWidth="1"/>
    <col min="1798" max="1800" width="19.85546875" customWidth="1"/>
    <col min="1801" max="1801" width="17.42578125" customWidth="1"/>
    <col min="1802" max="1811" width="8.85546875" customWidth="1"/>
    <col min="1812" max="1812" width="12.28515625" customWidth="1"/>
    <col min="1813" max="1813" width="5.5703125" customWidth="1"/>
    <col min="1814" max="1814" width="12.28515625" customWidth="1"/>
    <col min="1815" max="1815" width="6" customWidth="1"/>
    <col min="1816" max="1816" width="13.28515625" customWidth="1"/>
    <col min="2049" max="2049" width="6.42578125" customWidth="1"/>
    <col min="2050" max="2050" width="66.42578125" customWidth="1"/>
    <col min="2051" max="2051" width="26.85546875" customWidth="1"/>
    <col min="2052" max="2052" width="21.7109375" customWidth="1"/>
    <col min="2053" max="2053" width="40.28515625" customWidth="1"/>
    <col min="2054" max="2056" width="19.85546875" customWidth="1"/>
    <col min="2057" max="2057" width="17.42578125" customWidth="1"/>
    <col min="2058" max="2067" width="8.85546875" customWidth="1"/>
    <col min="2068" max="2068" width="12.28515625" customWidth="1"/>
    <col min="2069" max="2069" width="5.5703125" customWidth="1"/>
    <col min="2070" max="2070" width="12.28515625" customWidth="1"/>
    <col min="2071" max="2071" width="6" customWidth="1"/>
    <col min="2072" max="2072" width="13.28515625" customWidth="1"/>
    <col min="2305" max="2305" width="6.42578125" customWidth="1"/>
    <col min="2306" max="2306" width="66.42578125" customWidth="1"/>
    <col min="2307" max="2307" width="26.85546875" customWidth="1"/>
    <col min="2308" max="2308" width="21.7109375" customWidth="1"/>
    <col min="2309" max="2309" width="40.28515625" customWidth="1"/>
    <col min="2310" max="2312" width="19.85546875" customWidth="1"/>
    <col min="2313" max="2313" width="17.42578125" customWidth="1"/>
    <col min="2314" max="2323" width="8.85546875" customWidth="1"/>
    <col min="2324" max="2324" width="12.28515625" customWidth="1"/>
    <col min="2325" max="2325" width="5.5703125" customWidth="1"/>
    <col min="2326" max="2326" width="12.28515625" customWidth="1"/>
    <col min="2327" max="2327" width="6" customWidth="1"/>
    <col min="2328" max="2328" width="13.28515625" customWidth="1"/>
    <col min="2561" max="2561" width="6.42578125" customWidth="1"/>
    <col min="2562" max="2562" width="66.42578125" customWidth="1"/>
    <col min="2563" max="2563" width="26.85546875" customWidth="1"/>
    <col min="2564" max="2564" width="21.7109375" customWidth="1"/>
    <col min="2565" max="2565" width="40.28515625" customWidth="1"/>
    <col min="2566" max="2568" width="19.85546875" customWidth="1"/>
    <col min="2569" max="2569" width="17.42578125" customWidth="1"/>
    <col min="2570" max="2579" width="8.85546875" customWidth="1"/>
    <col min="2580" max="2580" width="12.28515625" customWidth="1"/>
    <col min="2581" max="2581" width="5.5703125" customWidth="1"/>
    <col min="2582" max="2582" width="12.28515625" customWidth="1"/>
    <col min="2583" max="2583" width="6" customWidth="1"/>
    <col min="2584" max="2584" width="13.28515625" customWidth="1"/>
    <col min="2817" max="2817" width="6.42578125" customWidth="1"/>
    <col min="2818" max="2818" width="66.42578125" customWidth="1"/>
    <col min="2819" max="2819" width="26.85546875" customWidth="1"/>
    <col min="2820" max="2820" width="21.7109375" customWidth="1"/>
    <col min="2821" max="2821" width="40.28515625" customWidth="1"/>
    <col min="2822" max="2824" width="19.85546875" customWidth="1"/>
    <col min="2825" max="2825" width="17.42578125" customWidth="1"/>
    <col min="2826" max="2835" width="8.85546875" customWidth="1"/>
    <col min="2836" max="2836" width="12.28515625" customWidth="1"/>
    <col min="2837" max="2837" width="5.5703125" customWidth="1"/>
    <col min="2838" max="2838" width="12.28515625" customWidth="1"/>
    <col min="2839" max="2839" width="6" customWidth="1"/>
    <col min="2840" max="2840" width="13.28515625" customWidth="1"/>
    <col min="3073" max="3073" width="6.42578125" customWidth="1"/>
    <col min="3074" max="3074" width="66.42578125" customWidth="1"/>
    <col min="3075" max="3075" width="26.85546875" customWidth="1"/>
    <col min="3076" max="3076" width="21.7109375" customWidth="1"/>
    <col min="3077" max="3077" width="40.28515625" customWidth="1"/>
    <col min="3078" max="3080" width="19.85546875" customWidth="1"/>
    <col min="3081" max="3081" width="17.42578125" customWidth="1"/>
    <col min="3082" max="3091" width="8.85546875" customWidth="1"/>
    <col min="3092" max="3092" width="12.28515625" customWidth="1"/>
    <col min="3093" max="3093" width="5.5703125" customWidth="1"/>
    <col min="3094" max="3094" width="12.28515625" customWidth="1"/>
    <col min="3095" max="3095" width="6" customWidth="1"/>
    <col min="3096" max="3096" width="13.28515625" customWidth="1"/>
    <col min="3329" max="3329" width="6.42578125" customWidth="1"/>
    <col min="3330" max="3330" width="66.42578125" customWidth="1"/>
    <col min="3331" max="3331" width="26.85546875" customWidth="1"/>
    <col min="3332" max="3332" width="21.7109375" customWidth="1"/>
    <col min="3333" max="3333" width="40.28515625" customWidth="1"/>
    <col min="3334" max="3336" width="19.85546875" customWidth="1"/>
    <col min="3337" max="3337" width="17.42578125" customWidth="1"/>
    <col min="3338" max="3347" width="8.85546875" customWidth="1"/>
    <col min="3348" max="3348" width="12.28515625" customWidth="1"/>
    <col min="3349" max="3349" width="5.5703125" customWidth="1"/>
    <col min="3350" max="3350" width="12.28515625" customWidth="1"/>
    <col min="3351" max="3351" width="6" customWidth="1"/>
    <col min="3352" max="3352" width="13.28515625" customWidth="1"/>
    <col min="3585" max="3585" width="6.42578125" customWidth="1"/>
    <col min="3586" max="3586" width="66.42578125" customWidth="1"/>
    <col min="3587" max="3587" width="26.85546875" customWidth="1"/>
    <col min="3588" max="3588" width="21.7109375" customWidth="1"/>
    <col min="3589" max="3589" width="40.28515625" customWidth="1"/>
    <col min="3590" max="3592" width="19.85546875" customWidth="1"/>
    <col min="3593" max="3593" width="17.42578125" customWidth="1"/>
    <col min="3594" max="3603" width="8.85546875" customWidth="1"/>
    <col min="3604" max="3604" width="12.28515625" customWidth="1"/>
    <col min="3605" max="3605" width="5.5703125" customWidth="1"/>
    <col min="3606" max="3606" width="12.28515625" customWidth="1"/>
    <col min="3607" max="3607" width="6" customWidth="1"/>
    <col min="3608" max="3608" width="13.28515625" customWidth="1"/>
    <col min="3841" max="3841" width="6.42578125" customWidth="1"/>
    <col min="3842" max="3842" width="66.42578125" customWidth="1"/>
    <col min="3843" max="3843" width="26.85546875" customWidth="1"/>
    <col min="3844" max="3844" width="21.7109375" customWidth="1"/>
    <col min="3845" max="3845" width="40.28515625" customWidth="1"/>
    <col min="3846" max="3848" width="19.85546875" customWidth="1"/>
    <col min="3849" max="3849" width="17.42578125" customWidth="1"/>
    <col min="3850" max="3859" width="8.85546875" customWidth="1"/>
    <col min="3860" max="3860" width="12.28515625" customWidth="1"/>
    <col min="3861" max="3861" width="5.5703125" customWidth="1"/>
    <col min="3862" max="3862" width="12.28515625" customWidth="1"/>
    <col min="3863" max="3863" width="6" customWidth="1"/>
    <col min="3864" max="3864" width="13.28515625" customWidth="1"/>
    <col min="4097" max="4097" width="6.42578125" customWidth="1"/>
    <col min="4098" max="4098" width="66.42578125" customWidth="1"/>
    <col min="4099" max="4099" width="26.85546875" customWidth="1"/>
    <col min="4100" max="4100" width="21.7109375" customWidth="1"/>
    <col min="4101" max="4101" width="40.28515625" customWidth="1"/>
    <col min="4102" max="4104" width="19.85546875" customWidth="1"/>
    <col min="4105" max="4105" width="17.42578125" customWidth="1"/>
    <col min="4106" max="4115" width="8.85546875" customWidth="1"/>
    <col min="4116" max="4116" width="12.28515625" customWidth="1"/>
    <col min="4117" max="4117" width="5.5703125" customWidth="1"/>
    <col min="4118" max="4118" width="12.28515625" customWidth="1"/>
    <col min="4119" max="4119" width="6" customWidth="1"/>
    <col min="4120" max="4120" width="13.28515625" customWidth="1"/>
    <col min="4353" max="4353" width="6.42578125" customWidth="1"/>
    <col min="4354" max="4354" width="66.42578125" customWidth="1"/>
    <col min="4355" max="4355" width="26.85546875" customWidth="1"/>
    <col min="4356" max="4356" width="21.7109375" customWidth="1"/>
    <col min="4357" max="4357" width="40.28515625" customWidth="1"/>
    <col min="4358" max="4360" width="19.85546875" customWidth="1"/>
    <col min="4361" max="4361" width="17.42578125" customWidth="1"/>
    <col min="4362" max="4371" width="8.85546875" customWidth="1"/>
    <col min="4372" max="4372" width="12.28515625" customWidth="1"/>
    <col min="4373" max="4373" width="5.5703125" customWidth="1"/>
    <col min="4374" max="4374" width="12.28515625" customWidth="1"/>
    <col min="4375" max="4375" width="6" customWidth="1"/>
    <col min="4376" max="4376" width="13.28515625" customWidth="1"/>
    <col min="4609" max="4609" width="6.42578125" customWidth="1"/>
    <col min="4610" max="4610" width="66.42578125" customWidth="1"/>
    <col min="4611" max="4611" width="26.85546875" customWidth="1"/>
    <col min="4612" max="4612" width="21.7109375" customWidth="1"/>
    <col min="4613" max="4613" width="40.28515625" customWidth="1"/>
    <col min="4614" max="4616" width="19.85546875" customWidth="1"/>
    <col min="4617" max="4617" width="17.42578125" customWidth="1"/>
    <col min="4618" max="4627" width="8.85546875" customWidth="1"/>
    <col min="4628" max="4628" width="12.28515625" customWidth="1"/>
    <col min="4629" max="4629" width="5.5703125" customWidth="1"/>
    <col min="4630" max="4630" width="12.28515625" customWidth="1"/>
    <col min="4631" max="4631" width="6" customWidth="1"/>
    <col min="4632" max="4632" width="13.28515625" customWidth="1"/>
    <col min="4865" max="4865" width="6.42578125" customWidth="1"/>
    <col min="4866" max="4866" width="66.42578125" customWidth="1"/>
    <col min="4867" max="4867" width="26.85546875" customWidth="1"/>
    <col min="4868" max="4868" width="21.7109375" customWidth="1"/>
    <col min="4869" max="4869" width="40.28515625" customWidth="1"/>
    <col min="4870" max="4872" width="19.85546875" customWidth="1"/>
    <col min="4873" max="4873" width="17.42578125" customWidth="1"/>
    <col min="4874" max="4883" width="8.85546875" customWidth="1"/>
    <col min="4884" max="4884" width="12.28515625" customWidth="1"/>
    <col min="4885" max="4885" width="5.5703125" customWidth="1"/>
    <col min="4886" max="4886" width="12.28515625" customWidth="1"/>
    <col min="4887" max="4887" width="6" customWidth="1"/>
    <col min="4888" max="4888" width="13.28515625" customWidth="1"/>
    <col min="5121" max="5121" width="6.42578125" customWidth="1"/>
    <col min="5122" max="5122" width="66.42578125" customWidth="1"/>
    <col min="5123" max="5123" width="26.85546875" customWidth="1"/>
    <col min="5124" max="5124" width="21.7109375" customWidth="1"/>
    <col min="5125" max="5125" width="40.28515625" customWidth="1"/>
    <col min="5126" max="5128" width="19.85546875" customWidth="1"/>
    <col min="5129" max="5129" width="17.42578125" customWidth="1"/>
    <col min="5130" max="5139" width="8.85546875" customWidth="1"/>
    <col min="5140" max="5140" width="12.28515625" customWidth="1"/>
    <col min="5141" max="5141" width="5.5703125" customWidth="1"/>
    <col min="5142" max="5142" width="12.28515625" customWidth="1"/>
    <col min="5143" max="5143" width="6" customWidth="1"/>
    <col min="5144" max="5144" width="13.28515625" customWidth="1"/>
    <col min="5377" max="5377" width="6.42578125" customWidth="1"/>
    <col min="5378" max="5378" width="66.42578125" customWidth="1"/>
    <col min="5379" max="5379" width="26.85546875" customWidth="1"/>
    <col min="5380" max="5380" width="21.7109375" customWidth="1"/>
    <col min="5381" max="5381" width="40.28515625" customWidth="1"/>
    <col min="5382" max="5384" width="19.85546875" customWidth="1"/>
    <col min="5385" max="5385" width="17.42578125" customWidth="1"/>
    <col min="5386" max="5395" width="8.85546875" customWidth="1"/>
    <col min="5396" max="5396" width="12.28515625" customWidth="1"/>
    <col min="5397" max="5397" width="5.5703125" customWidth="1"/>
    <col min="5398" max="5398" width="12.28515625" customWidth="1"/>
    <col min="5399" max="5399" width="6" customWidth="1"/>
    <col min="5400" max="5400" width="13.28515625" customWidth="1"/>
    <col min="5633" max="5633" width="6.42578125" customWidth="1"/>
    <col min="5634" max="5634" width="66.42578125" customWidth="1"/>
    <col min="5635" max="5635" width="26.85546875" customWidth="1"/>
    <col min="5636" max="5636" width="21.7109375" customWidth="1"/>
    <col min="5637" max="5637" width="40.28515625" customWidth="1"/>
    <col min="5638" max="5640" width="19.85546875" customWidth="1"/>
    <col min="5641" max="5641" width="17.42578125" customWidth="1"/>
    <col min="5642" max="5651" width="8.85546875" customWidth="1"/>
    <col min="5652" max="5652" width="12.28515625" customWidth="1"/>
    <col min="5653" max="5653" width="5.5703125" customWidth="1"/>
    <col min="5654" max="5654" width="12.28515625" customWidth="1"/>
    <col min="5655" max="5655" width="6" customWidth="1"/>
    <col min="5656" max="5656" width="13.28515625" customWidth="1"/>
    <col min="5889" max="5889" width="6.42578125" customWidth="1"/>
    <col min="5890" max="5890" width="66.42578125" customWidth="1"/>
    <col min="5891" max="5891" width="26.85546875" customWidth="1"/>
    <col min="5892" max="5892" width="21.7109375" customWidth="1"/>
    <col min="5893" max="5893" width="40.28515625" customWidth="1"/>
    <col min="5894" max="5896" width="19.85546875" customWidth="1"/>
    <col min="5897" max="5897" width="17.42578125" customWidth="1"/>
    <col min="5898" max="5907" width="8.85546875" customWidth="1"/>
    <col min="5908" max="5908" width="12.28515625" customWidth="1"/>
    <col min="5909" max="5909" width="5.5703125" customWidth="1"/>
    <col min="5910" max="5910" width="12.28515625" customWidth="1"/>
    <col min="5911" max="5911" width="6" customWidth="1"/>
    <col min="5912" max="5912" width="13.28515625" customWidth="1"/>
    <col min="6145" max="6145" width="6.42578125" customWidth="1"/>
    <col min="6146" max="6146" width="66.42578125" customWidth="1"/>
    <col min="6147" max="6147" width="26.85546875" customWidth="1"/>
    <col min="6148" max="6148" width="21.7109375" customWidth="1"/>
    <col min="6149" max="6149" width="40.28515625" customWidth="1"/>
    <col min="6150" max="6152" width="19.85546875" customWidth="1"/>
    <col min="6153" max="6153" width="17.42578125" customWidth="1"/>
    <col min="6154" max="6163" width="8.85546875" customWidth="1"/>
    <col min="6164" max="6164" width="12.28515625" customWidth="1"/>
    <col min="6165" max="6165" width="5.5703125" customWidth="1"/>
    <col min="6166" max="6166" width="12.28515625" customWidth="1"/>
    <col min="6167" max="6167" width="6" customWidth="1"/>
    <col min="6168" max="6168" width="13.28515625" customWidth="1"/>
    <col min="6401" max="6401" width="6.42578125" customWidth="1"/>
    <col min="6402" max="6402" width="66.42578125" customWidth="1"/>
    <col min="6403" max="6403" width="26.85546875" customWidth="1"/>
    <col min="6404" max="6404" width="21.7109375" customWidth="1"/>
    <col min="6405" max="6405" width="40.28515625" customWidth="1"/>
    <col min="6406" max="6408" width="19.85546875" customWidth="1"/>
    <col min="6409" max="6409" width="17.42578125" customWidth="1"/>
    <col min="6410" max="6419" width="8.85546875" customWidth="1"/>
    <col min="6420" max="6420" width="12.28515625" customWidth="1"/>
    <col min="6421" max="6421" width="5.5703125" customWidth="1"/>
    <col min="6422" max="6422" width="12.28515625" customWidth="1"/>
    <col min="6423" max="6423" width="6" customWidth="1"/>
    <col min="6424" max="6424" width="13.28515625" customWidth="1"/>
    <col min="6657" max="6657" width="6.42578125" customWidth="1"/>
    <col min="6658" max="6658" width="66.42578125" customWidth="1"/>
    <col min="6659" max="6659" width="26.85546875" customWidth="1"/>
    <col min="6660" max="6660" width="21.7109375" customWidth="1"/>
    <col min="6661" max="6661" width="40.28515625" customWidth="1"/>
    <col min="6662" max="6664" width="19.85546875" customWidth="1"/>
    <col min="6665" max="6665" width="17.42578125" customWidth="1"/>
    <col min="6666" max="6675" width="8.85546875" customWidth="1"/>
    <col min="6676" max="6676" width="12.28515625" customWidth="1"/>
    <col min="6677" max="6677" width="5.5703125" customWidth="1"/>
    <col min="6678" max="6678" width="12.28515625" customWidth="1"/>
    <col min="6679" max="6679" width="6" customWidth="1"/>
    <col min="6680" max="6680" width="13.28515625" customWidth="1"/>
    <col min="6913" max="6913" width="6.42578125" customWidth="1"/>
    <col min="6914" max="6914" width="66.42578125" customWidth="1"/>
    <col min="6915" max="6915" width="26.85546875" customWidth="1"/>
    <col min="6916" max="6916" width="21.7109375" customWidth="1"/>
    <col min="6917" max="6917" width="40.28515625" customWidth="1"/>
    <col min="6918" max="6920" width="19.85546875" customWidth="1"/>
    <col min="6921" max="6921" width="17.42578125" customWidth="1"/>
    <col min="6922" max="6931" width="8.85546875" customWidth="1"/>
    <col min="6932" max="6932" width="12.28515625" customWidth="1"/>
    <col min="6933" max="6933" width="5.5703125" customWidth="1"/>
    <col min="6934" max="6934" width="12.28515625" customWidth="1"/>
    <col min="6935" max="6935" width="6" customWidth="1"/>
    <col min="6936" max="6936" width="13.28515625" customWidth="1"/>
    <col min="7169" max="7169" width="6.42578125" customWidth="1"/>
    <col min="7170" max="7170" width="66.42578125" customWidth="1"/>
    <col min="7171" max="7171" width="26.85546875" customWidth="1"/>
    <col min="7172" max="7172" width="21.7109375" customWidth="1"/>
    <col min="7173" max="7173" width="40.28515625" customWidth="1"/>
    <col min="7174" max="7176" width="19.85546875" customWidth="1"/>
    <col min="7177" max="7177" width="17.42578125" customWidth="1"/>
    <col min="7178" max="7187" width="8.85546875" customWidth="1"/>
    <col min="7188" max="7188" width="12.28515625" customWidth="1"/>
    <col min="7189" max="7189" width="5.5703125" customWidth="1"/>
    <col min="7190" max="7190" width="12.28515625" customWidth="1"/>
    <col min="7191" max="7191" width="6" customWidth="1"/>
    <col min="7192" max="7192" width="13.28515625" customWidth="1"/>
    <col min="7425" max="7425" width="6.42578125" customWidth="1"/>
    <col min="7426" max="7426" width="66.42578125" customWidth="1"/>
    <col min="7427" max="7427" width="26.85546875" customWidth="1"/>
    <col min="7428" max="7428" width="21.7109375" customWidth="1"/>
    <col min="7429" max="7429" width="40.28515625" customWidth="1"/>
    <col min="7430" max="7432" width="19.85546875" customWidth="1"/>
    <col min="7433" max="7433" width="17.42578125" customWidth="1"/>
    <col min="7434" max="7443" width="8.85546875" customWidth="1"/>
    <col min="7444" max="7444" width="12.28515625" customWidth="1"/>
    <col min="7445" max="7445" width="5.5703125" customWidth="1"/>
    <col min="7446" max="7446" width="12.28515625" customWidth="1"/>
    <col min="7447" max="7447" width="6" customWidth="1"/>
    <col min="7448" max="7448" width="13.28515625" customWidth="1"/>
    <col min="7681" max="7681" width="6.42578125" customWidth="1"/>
    <col min="7682" max="7682" width="66.42578125" customWidth="1"/>
    <col min="7683" max="7683" width="26.85546875" customWidth="1"/>
    <col min="7684" max="7684" width="21.7109375" customWidth="1"/>
    <col min="7685" max="7685" width="40.28515625" customWidth="1"/>
    <col min="7686" max="7688" width="19.85546875" customWidth="1"/>
    <col min="7689" max="7689" width="17.42578125" customWidth="1"/>
    <col min="7690" max="7699" width="8.85546875" customWidth="1"/>
    <col min="7700" max="7700" width="12.28515625" customWidth="1"/>
    <col min="7701" max="7701" width="5.5703125" customWidth="1"/>
    <col min="7702" max="7702" width="12.28515625" customWidth="1"/>
    <col min="7703" max="7703" width="6" customWidth="1"/>
    <col min="7704" max="7704" width="13.28515625" customWidth="1"/>
    <col min="7937" max="7937" width="6.42578125" customWidth="1"/>
    <col min="7938" max="7938" width="66.42578125" customWidth="1"/>
    <col min="7939" max="7939" width="26.85546875" customWidth="1"/>
    <col min="7940" max="7940" width="21.7109375" customWidth="1"/>
    <col min="7941" max="7941" width="40.28515625" customWidth="1"/>
    <col min="7942" max="7944" width="19.85546875" customWidth="1"/>
    <col min="7945" max="7945" width="17.42578125" customWidth="1"/>
    <col min="7946" max="7955" width="8.85546875" customWidth="1"/>
    <col min="7956" max="7956" width="12.28515625" customWidth="1"/>
    <col min="7957" max="7957" width="5.5703125" customWidth="1"/>
    <col min="7958" max="7958" width="12.28515625" customWidth="1"/>
    <col min="7959" max="7959" width="6" customWidth="1"/>
    <col min="7960" max="7960" width="13.28515625" customWidth="1"/>
    <col min="8193" max="8193" width="6.42578125" customWidth="1"/>
    <col min="8194" max="8194" width="66.42578125" customWidth="1"/>
    <col min="8195" max="8195" width="26.85546875" customWidth="1"/>
    <col min="8196" max="8196" width="21.7109375" customWidth="1"/>
    <col min="8197" max="8197" width="40.28515625" customWidth="1"/>
    <col min="8198" max="8200" width="19.85546875" customWidth="1"/>
    <col min="8201" max="8201" width="17.42578125" customWidth="1"/>
    <col min="8202" max="8211" width="8.85546875" customWidth="1"/>
    <col min="8212" max="8212" width="12.28515625" customWidth="1"/>
    <col min="8213" max="8213" width="5.5703125" customWidth="1"/>
    <col min="8214" max="8214" width="12.28515625" customWidth="1"/>
    <col min="8215" max="8215" width="6" customWidth="1"/>
    <col min="8216" max="8216" width="13.28515625" customWidth="1"/>
    <col min="8449" max="8449" width="6.42578125" customWidth="1"/>
    <col min="8450" max="8450" width="66.42578125" customWidth="1"/>
    <col min="8451" max="8451" width="26.85546875" customWidth="1"/>
    <col min="8452" max="8452" width="21.7109375" customWidth="1"/>
    <col min="8453" max="8453" width="40.28515625" customWidth="1"/>
    <col min="8454" max="8456" width="19.85546875" customWidth="1"/>
    <col min="8457" max="8457" width="17.42578125" customWidth="1"/>
    <col min="8458" max="8467" width="8.85546875" customWidth="1"/>
    <col min="8468" max="8468" width="12.28515625" customWidth="1"/>
    <col min="8469" max="8469" width="5.5703125" customWidth="1"/>
    <col min="8470" max="8470" width="12.28515625" customWidth="1"/>
    <col min="8471" max="8471" width="6" customWidth="1"/>
    <col min="8472" max="8472" width="13.28515625" customWidth="1"/>
    <col min="8705" max="8705" width="6.42578125" customWidth="1"/>
    <col min="8706" max="8706" width="66.42578125" customWidth="1"/>
    <col min="8707" max="8707" width="26.85546875" customWidth="1"/>
    <col min="8708" max="8708" width="21.7109375" customWidth="1"/>
    <col min="8709" max="8709" width="40.28515625" customWidth="1"/>
    <col min="8710" max="8712" width="19.85546875" customWidth="1"/>
    <col min="8713" max="8713" width="17.42578125" customWidth="1"/>
    <col min="8714" max="8723" width="8.85546875" customWidth="1"/>
    <col min="8724" max="8724" width="12.28515625" customWidth="1"/>
    <col min="8725" max="8725" width="5.5703125" customWidth="1"/>
    <col min="8726" max="8726" width="12.28515625" customWidth="1"/>
    <col min="8727" max="8727" width="6" customWidth="1"/>
    <col min="8728" max="8728" width="13.28515625" customWidth="1"/>
    <col min="8961" max="8961" width="6.42578125" customWidth="1"/>
    <col min="8962" max="8962" width="66.42578125" customWidth="1"/>
    <col min="8963" max="8963" width="26.85546875" customWidth="1"/>
    <col min="8964" max="8964" width="21.7109375" customWidth="1"/>
    <col min="8965" max="8965" width="40.28515625" customWidth="1"/>
    <col min="8966" max="8968" width="19.85546875" customWidth="1"/>
    <col min="8969" max="8969" width="17.42578125" customWidth="1"/>
    <col min="8970" max="8979" width="8.85546875" customWidth="1"/>
    <col min="8980" max="8980" width="12.28515625" customWidth="1"/>
    <col min="8981" max="8981" width="5.5703125" customWidth="1"/>
    <col min="8982" max="8982" width="12.28515625" customWidth="1"/>
    <col min="8983" max="8983" width="6" customWidth="1"/>
    <col min="8984" max="8984" width="13.28515625" customWidth="1"/>
    <col min="9217" max="9217" width="6.42578125" customWidth="1"/>
    <col min="9218" max="9218" width="66.42578125" customWidth="1"/>
    <col min="9219" max="9219" width="26.85546875" customWidth="1"/>
    <col min="9220" max="9220" width="21.7109375" customWidth="1"/>
    <col min="9221" max="9221" width="40.28515625" customWidth="1"/>
    <col min="9222" max="9224" width="19.85546875" customWidth="1"/>
    <col min="9225" max="9225" width="17.42578125" customWidth="1"/>
    <col min="9226" max="9235" width="8.85546875" customWidth="1"/>
    <col min="9236" max="9236" width="12.28515625" customWidth="1"/>
    <col min="9237" max="9237" width="5.5703125" customWidth="1"/>
    <col min="9238" max="9238" width="12.28515625" customWidth="1"/>
    <col min="9239" max="9239" width="6" customWidth="1"/>
    <col min="9240" max="9240" width="13.28515625" customWidth="1"/>
    <col min="9473" max="9473" width="6.42578125" customWidth="1"/>
    <col min="9474" max="9474" width="66.42578125" customWidth="1"/>
    <col min="9475" max="9475" width="26.85546875" customWidth="1"/>
    <col min="9476" max="9476" width="21.7109375" customWidth="1"/>
    <col min="9477" max="9477" width="40.28515625" customWidth="1"/>
    <col min="9478" max="9480" width="19.85546875" customWidth="1"/>
    <col min="9481" max="9481" width="17.42578125" customWidth="1"/>
    <col min="9482" max="9491" width="8.85546875" customWidth="1"/>
    <col min="9492" max="9492" width="12.28515625" customWidth="1"/>
    <col min="9493" max="9493" width="5.5703125" customWidth="1"/>
    <col min="9494" max="9494" width="12.28515625" customWidth="1"/>
    <col min="9495" max="9495" width="6" customWidth="1"/>
    <col min="9496" max="9496" width="13.28515625" customWidth="1"/>
    <col min="9729" max="9729" width="6.42578125" customWidth="1"/>
    <col min="9730" max="9730" width="66.42578125" customWidth="1"/>
    <col min="9731" max="9731" width="26.85546875" customWidth="1"/>
    <col min="9732" max="9732" width="21.7109375" customWidth="1"/>
    <col min="9733" max="9733" width="40.28515625" customWidth="1"/>
    <col min="9734" max="9736" width="19.85546875" customWidth="1"/>
    <col min="9737" max="9737" width="17.42578125" customWidth="1"/>
    <col min="9738" max="9747" width="8.85546875" customWidth="1"/>
    <col min="9748" max="9748" width="12.28515625" customWidth="1"/>
    <col min="9749" max="9749" width="5.5703125" customWidth="1"/>
    <col min="9750" max="9750" width="12.28515625" customWidth="1"/>
    <col min="9751" max="9751" width="6" customWidth="1"/>
    <col min="9752" max="9752" width="13.28515625" customWidth="1"/>
    <col min="9985" max="9985" width="6.42578125" customWidth="1"/>
    <col min="9986" max="9986" width="66.42578125" customWidth="1"/>
    <col min="9987" max="9987" width="26.85546875" customWidth="1"/>
    <col min="9988" max="9988" width="21.7109375" customWidth="1"/>
    <col min="9989" max="9989" width="40.28515625" customWidth="1"/>
    <col min="9990" max="9992" width="19.85546875" customWidth="1"/>
    <col min="9993" max="9993" width="17.42578125" customWidth="1"/>
    <col min="9994" max="10003" width="8.85546875" customWidth="1"/>
    <col min="10004" max="10004" width="12.28515625" customWidth="1"/>
    <col min="10005" max="10005" width="5.5703125" customWidth="1"/>
    <col min="10006" max="10006" width="12.28515625" customWidth="1"/>
    <col min="10007" max="10007" width="6" customWidth="1"/>
    <col min="10008" max="10008" width="13.28515625" customWidth="1"/>
    <col min="10241" max="10241" width="6.42578125" customWidth="1"/>
    <col min="10242" max="10242" width="66.42578125" customWidth="1"/>
    <col min="10243" max="10243" width="26.85546875" customWidth="1"/>
    <col min="10244" max="10244" width="21.7109375" customWidth="1"/>
    <col min="10245" max="10245" width="40.28515625" customWidth="1"/>
    <col min="10246" max="10248" width="19.85546875" customWidth="1"/>
    <col min="10249" max="10249" width="17.42578125" customWidth="1"/>
    <col min="10250" max="10259" width="8.85546875" customWidth="1"/>
    <col min="10260" max="10260" width="12.28515625" customWidth="1"/>
    <col min="10261" max="10261" width="5.5703125" customWidth="1"/>
    <col min="10262" max="10262" width="12.28515625" customWidth="1"/>
    <col min="10263" max="10263" width="6" customWidth="1"/>
    <col min="10264" max="10264" width="13.28515625" customWidth="1"/>
    <col min="10497" max="10497" width="6.42578125" customWidth="1"/>
    <col min="10498" max="10498" width="66.42578125" customWidth="1"/>
    <col min="10499" max="10499" width="26.85546875" customWidth="1"/>
    <col min="10500" max="10500" width="21.7109375" customWidth="1"/>
    <col min="10501" max="10501" width="40.28515625" customWidth="1"/>
    <col min="10502" max="10504" width="19.85546875" customWidth="1"/>
    <col min="10505" max="10505" width="17.42578125" customWidth="1"/>
    <col min="10506" max="10515" width="8.85546875" customWidth="1"/>
    <col min="10516" max="10516" width="12.28515625" customWidth="1"/>
    <col min="10517" max="10517" width="5.5703125" customWidth="1"/>
    <col min="10518" max="10518" width="12.28515625" customWidth="1"/>
    <col min="10519" max="10519" width="6" customWidth="1"/>
    <col min="10520" max="10520" width="13.28515625" customWidth="1"/>
    <col min="10753" max="10753" width="6.42578125" customWidth="1"/>
    <col min="10754" max="10754" width="66.42578125" customWidth="1"/>
    <col min="10755" max="10755" width="26.85546875" customWidth="1"/>
    <col min="10756" max="10756" width="21.7109375" customWidth="1"/>
    <col min="10757" max="10757" width="40.28515625" customWidth="1"/>
    <col min="10758" max="10760" width="19.85546875" customWidth="1"/>
    <col min="10761" max="10761" width="17.42578125" customWidth="1"/>
    <col min="10762" max="10771" width="8.85546875" customWidth="1"/>
    <col min="10772" max="10772" width="12.28515625" customWidth="1"/>
    <col min="10773" max="10773" width="5.5703125" customWidth="1"/>
    <col min="10774" max="10774" width="12.28515625" customWidth="1"/>
    <col min="10775" max="10775" width="6" customWidth="1"/>
    <col min="10776" max="10776" width="13.28515625" customWidth="1"/>
    <col min="11009" max="11009" width="6.42578125" customWidth="1"/>
    <col min="11010" max="11010" width="66.42578125" customWidth="1"/>
    <col min="11011" max="11011" width="26.85546875" customWidth="1"/>
    <col min="11012" max="11012" width="21.7109375" customWidth="1"/>
    <col min="11013" max="11013" width="40.28515625" customWidth="1"/>
    <col min="11014" max="11016" width="19.85546875" customWidth="1"/>
    <col min="11017" max="11017" width="17.42578125" customWidth="1"/>
    <col min="11018" max="11027" width="8.85546875" customWidth="1"/>
    <col min="11028" max="11028" width="12.28515625" customWidth="1"/>
    <col min="11029" max="11029" width="5.5703125" customWidth="1"/>
    <col min="11030" max="11030" width="12.28515625" customWidth="1"/>
    <col min="11031" max="11031" width="6" customWidth="1"/>
    <col min="11032" max="11032" width="13.28515625" customWidth="1"/>
    <col min="11265" max="11265" width="6.42578125" customWidth="1"/>
    <col min="11266" max="11266" width="66.42578125" customWidth="1"/>
    <col min="11267" max="11267" width="26.85546875" customWidth="1"/>
    <col min="11268" max="11268" width="21.7109375" customWidth="1"/>
    <col min="11269" max="11269" width="40.28515625" customWidth="1"/>
    <col min="11270" max="11272" width="19.85546875" customWidth="1"/>
    <col min="11273" max="11273" width="17.42578125" customWidth="1"/>
    <col min="11274" max="11283" width="8.85546875" customWidth="1"/>
    <col min="11284" max="11284" width="12.28515625" customWidth="1"/>
    <col min="11285" max="11285" width="5.5703125" customWidth="1"/>
    <col min="11286" max="11286" width="12.28515625" customWidth="1"/>
    <col min="11287" max="11287" width="6" customWidth="1"/>
    <col min="11288" max="11288" width="13.28515625" customWidth="1"/>
    <col min="11521" max="11521" width="6.42578125" customWidth="1"/>
    <col min="11522" max="11522" width="66.42578125" customWidth="1"/>
    <col min="11523" max="11523" width="26.85546875" customWidth="1"/>
    <col min="11524" max="11524" width="21.7109375" customWidth="1"/>
    <col min="11525" max="11525" width="40.28515625" customWidth="1"/>
    <col min="11526" max="11528" width="19.85546875" customWidth="1"/>
    <col min="11529" max="11529" width="17.42578125" customWidth="1"/>
    <col min="11530" max="11539" width="8.85546875" customWidth="1"/>
    <col min="11540" max="11540" width="12.28515625" customWidth="1"/>
    <col min="11541" max="11541" width="5.5703125" customWidth="1"/>
    <col min="11542" max="11542" width="12.28515625" customWidth="1"/>
    <col min="11543" max="11543" width="6" customWidth="1"/>
    <col min="11544" max="11544" width="13.28515625" customWidth="1"/>
    <col min="11777" max="11777" width="6.42578125" customWidth="1"/>
    <col min="11778" max="11778" width="66.42578125" customWidth="1"/>
    <col min="11779" max="11779" width="26.85546875" customWidth="1"/>
    <col min="11780" max="11780" width="21.7109375" customWidth="1"/>
    <col min="11781" max="11781" width="40.28515625" customWidth="1"/>
    <col min="11782" max="11784" width="19.85546875" customWidth="1"/>
    <col min="11785" max="11785" width="17.42578125" customWidth="1"/>
    <col min="11786" max="11795" width="8.85546875" customWidth="1"/>
    <col min="11796" max="11796" width="12.28515625" customWidth="1"/>
    <col min="11797" max="11797" width="5.5703125" customWidth="1"/>
    <col min="11798" max="11798" width="12.28515625" customWidth="1"/>
    <col min="11799" max="11799" width="6" customWidth="1"/>
    <col min="11800" max="11800" width="13.28515625" customWidth="1"/>
    <col min="12033" max="12033" width="6.42578125" customWidth="1"/>
    <col min="12034" max="12034" width="66.42578125" customWidth="1"/>
    <col min="12035" max="12035" width="26.85546875" customWidth="1"/>
    <col min="12036" max="12036" width="21.7109375" customWidth="1"/>
    <col min="12037" max="12037" width="40.28515625" customWidth="1"/>
    <col min="12038" max="12040" width="19.85546875" customWidth="1"/>
    <col min="12041" max="12041" width="17.42578125" customWidth="1"/>
    <col min="12042" max="12051" width="8.85546875" customWidth="1"/>
    <col min="12052" max="12052" width="12.28515625" customWidth="1"/>
    <col min="12053" max="12053" width="5.5703125" customWidth="1"/>
    <col min="12054" max="12054" width="12.28515625" customWidth="1"/>
    <col min="12055" max="12055" width="6" customWidth="1"/>
    <col min="12056" max="12056" width="13.28515625" customWidth="1"/>
    <col min="12289" max="12289" width="6.42578125" customWidth="1"/>
    <col min="12290" max="12290" width="66.42578125" customWidth="1"/>
    <col min="12291" max="12291" width="26.85546875" customWidth="1"/>
    <col min="12292" max="12292" width="21.7109375" customWidth="1"/>
    <col min="12293" max="12293" width="40.28515625" customWidth="1"/>
    <col min="12294" max="12296" width="19.85546875" customWidth="1"/>
    <col min="12297" max="12297" width="17.42578125" customWidth="1"/>
    <col min="12298" max="12307" width="8.85546875" customWidth="1"/>
    <col min="12308" max="12308" width="12.28515625" customWidth="1"/>
    <col min="12309" max="12309" width="5.5703125" customWidth="1"/>
    <col min="12310" max="12310" width="12.28515625" customWidth="1"/>
    <col min="12311" max="12311" width="6" customWidth="1"/>
    <col min="12312" max="12312" width="13.28515625" customWidth="1"/>
    <col min="12545" max="12545" width="6.42578125" customWidth="1"/>
    <col min="12546" max="12546" width="66.42578125" customWidth="1"/>
    <col min="12547" max="12547" width="26.85546875" customWidth="1"/>
    <col min="12548" max="12548" width="21.7109375" customWidth="1"/>
    <col min="12549" max="12549" width="40.28515625" customWidth="1"/>
    <col min="12550" max="12552" width="19.85546875" customWidth="1"/>
    <col min="12553" max="12553" width="17.42578125" customWidth="1"/>
    <col min="12554" max="12563" width="8.85546875" customWidth="1"/>
    <col min="12564" max="12564" width="12.28515625" customWidth="1"/>
    <col min="12565" max="12565" width="5.5703125" customWidth="1"/>
    <col min="12566" max="12566" width="12.28515625" customWidth="1"/>
    <col min="12567" max="12567" width="6" customWidth="1"/>
    <col min="12568" max="12568" width="13.28515625" customWidth="1"/>
    <col min="12801" max="12801" width="6.42578125" customWidth="1"/>
    <col min="12802" max="12802" width="66.42578125" customWidth="1"/>
    <col min="12803" max="12803" width="26.85546875" customWidth="1"/>
    <col min="12804" max="12804" width="21.7109375" customWidth="1"/>
    <col min="12805" max="12805" width="40.28515625" customWidth="1"/>
    <col min="12806" max="12808" width="19.85546875" customWidth="1"/>
    <col min="12809" max="12809" width="17.42578125" customWidth="1"/>
    <col min="12810" max="12819" width="8.85546875" customWidth="1"/>
    <col min="12820" max="12820" width="12.28515625" customWidth="1"/>
    <col min="12821" max="12821" width="5.5703125" customWidth="1"/>
    <col min="12822" max="12822" width="12.28515625" customWidth="1"/>
    <col min="12823" max="12823" width="6" customWidth="1"/>
    <col min="12824" max="12824" width="13.28515625" customWidth="1"/>
    <col min="13057" max="13057" width="6.42578125" customWidth="1"/>
    <col min="13058" max="13058" width="66.42578125" customWidth="1"/>
    <col min="13059" max="13059" width="26.85546875" customWidth="1"/>
    <col min="13060" max="13060" width="21.7109375" customWidth="1"/>
    <col min="13061" max="13061" width="40.28515625" customWidth="1"/>
    <col min="13062" max="13064" width="19.85546875" customWidth="1"/>
    <col min="13065" max="13065" width="17.42578125" customWidth="1"/>
    <col min="13066" max="13075" width="8.85546875" customWidth="1"/>
    <col min="13076" max="13076" width="12.28515625" customWidth="1"/>
    <col min="13077" max="13077" width="5.5703125" customWidth="1"/>
    <col min="13078" max="13078" width="12.28515625" customWidth="1"/>
    <col min="13079" max="13079" width="6" customWidth="1"/>
    <col min="13080" max="13080" width="13.28515625" customWidth="1"/>
    <col min="13313" max="13313" width="6.42578125" customWidth="1"/>
    <col min="13314" max="13314" width="66.42578125" customWidth="1"/>
    <col min="13315" max="13315" width="26.85546875" customWidth="1"/>
    <col min="13316" max="13316" width="21.7109375" customWidth="1"/>
    <col min="13317" max="13317" width="40.28515625" customWidth="1"/>
    <col min="13318" max="13320" width="19.85546875" customWidth="1"/>
    <col min="13321" max="13321" width="17.42578125" customWidth="1"/>
    <col min="13322" max="13331" width="8.85546875" customWidth="1"/>
    <col min="13332" max="13332" width="12.28515625" customWidth="1"/>
    <col min="13333" max="13333" width="5.5703125" customWidth="1"/>
    <col min="13334" max="13334" width="12.28515625" customWidth="1"/>
    <col min="13335" max="13335" width="6" customWidth="1"/>
    <col min="13336" max="13336" width="13.28515625" customWidth="1"/>
    <col min="13569" max="13569" width="6.42578125" customWidth="1"/>
    <col min="13570" max="13570" width="66.42578125" customWidth="1"/>
    <col min="13571" max="13571" width="26.85546875" customWidth="1"/>
    <col min="13572" max="13572" width="21.7109375" customWidth="1"/>
    <col min="13573" max="13573" width="40.28515625" customWidth="1"/>
    <col min="13574" max="13576" width="19.85546875" customWidth="1"/>
    <col min="13577" max="13577" width="17.42578125" customWidth="1"/>
    <col min="13578" max="13587" width="8.85546875" customWidth="1"/>
    <col min="13588" max="13588" width="12.28515625" customWidth="1"/>
    <col min="13589" max="13589" width="5.5703125" customWidth="1"/>
    <col min="13590" max="13590" width="12.28515625" customWidth="1"/>
    <col min="13591" max="13591" width="6" customWidth="1"/>
    <col min="13592" max="13592" width="13.28515625" customWidth="1"/>
    <col min="13825" max="13825" width="6.42578125" customWidth="1"/>
    <col min="13826" max="13826" width="66.42578125" customWidth="1"/>
    <col min="13827" max="13827" width="26.85546875" customWidth="1"/>
    <col min="13828" max="13828" width="21.7109375" customWidth="1"/>
    <col min="13829" max="13829" width="40.28515625" customWidth="1"/>
    <col min="13830" max="13832" width="19.85546875" customWidth="1"/>
    <col min="13833" max="13833" width="17.42578125" customWidth="1"/>
    <col min="13834" max="13843" width="8.85546875" customWidth="1"/>
    <col min="13844" max="13844" width="12.28515625" customWidth="1"/>
    <col min="13845" max="13845" width="5.5703125" customWidth="1"/>
    <col min="13846" max="13846" width="12.28515625" customWidth="1"/>
    <col min="13847" max="13847" width="6" customWidth="1"/>
    <col min="13848" max="13848" width="13.28515625" customWidth="1"/>
    <col min="14081" max="14081" width="6.42578125" customWidth="1"/>
    <col min="14082" max="14082" width="66.42578125" customWidth="1"/>
    <col min="14083" max="14083" width="26.85546875" customWidth="1"/>
    <col min="14084" max="14084" width="21.7109375" customWidth="1"/>
    <col min="14085" max="14085" width="40.28515625" customWidth="1"/>
    <col min="14086" max="14088" width="19.85546875" customWidth="1"/>
    <col min="14089" max="14089" width="17.42578125" customWidth="1"/>
    <col min="14090" max="14099" width="8.85546875" customWidth="1"/>
    <col min="14100" max="14100" width="12.28515625" customWidth="1"/>
    <col min="14101" max="14101" width="5.5703125" customWidth="1"/>
    <col min="14102" max="14102" width="12.28515625" customWidth="1"/>
    <col min="14103" max="14103" width="6" customWidth="1"/>
    <col min="14104" max="14104" width="13.28515625" customWidth="1"/>
    <col min="14337" max="14337" width="6.42578125" customWidth="1"/>
    <col min="14338" max="14338" width="66.42578125" customWidth="1"/>
    <col min="14339" max="14339" width="26.85546875" customWidth="1"/>
    <col min="14340" max="14340" width="21.7109375" customWidth="1"/>
    <col min="14341" max="14341" width="40.28515625" customWidth="1"/>
    <col min="14342" max="14344" width="19.85546875" customWidth="1"/>
    <col min="14345" max="14345" width="17.42578125" customWidth="1"/>
    <col min="14346" max="14355" width="8.85546875" customWidth="1"/>
    <col min="14356" max="14356" width="12.28515625" customWidth="1"/>
    <col min="14357" max="14357" width="5.5703125" customWidth="1"/>
    <col min="14358" max="14358" width="12.28515625" customWidth="1"/>
    <col min="14359" max="14359" width="6" customWidth="1"/>
    <col min="14360" max="14360" width="13.28515625" customWidth="1"/>
    <col min="14593" max="14593" width="6.42578125" customWidth="1"/>
    <col min="14594" max="14594" width="66.42578125" customWidth="1"/>
    <col min="14595" max="14595" width="26.85546875" customWidth="1"/>
    <col min="14596" max="14596" width="21.7109375" customWidth="1"/>
    <col min="14597" max="14597" width="40.28515625" customWidth="1"/>
    <col min="14598" max="14600" width="19.85546875" customWidth="1"/>
    <col min="14601" max="14601" width="17.42578125" customWidth="1"/>
    <col min="14602" max="14611" width="8.85546875" customWidth="1"/>
    <col min="14612" max="14612" width="12.28515625" customWidth="1"/>
    <col min="14613" max="14613" width="5.5703125" customWidth="1"/>
    <col min="14614" max="14614" width="12.28515625" customWidth="1"/>
    <col min="14615" max="14615" width="6" customWidth="1"/>
    <col min="14616" max="14616" width="13.28515625" customWidth="1"/>
    <col min="14849" max="14849" width="6.42578125" customWidth="1"/>
    <col min="14850" max="14850" width="66.42578125" customWidth="1"/>
    <col min="14851" max="14851" width="26.85546875" customWidth="1"/>
    <col min="14852" max="14852" width="21.7109375" customWidth="1"/>
    <col min="14853" max="14853" width="40.28515625" customWidth="1"/>
    <col min="14854" max="14856" width="19.85546875" customWidth="1"/>
    <col min="14857" max="14857" width="17.42578125" customWidth="1"/>
    <col min="14858" max="14867" width="8.85546875" customWidth="1"/>
    <col min="14868" max="14868" width="12.28515625" customWidth="1"/>
    <col min="14869" max="14869" width="5.5703125" customWidth="1"/>
    <col min="14870" max="14870" width="12.28515625" customWidth="1"/>
    <col min="14871" max="14871" width="6" customWidth="1"/>
    <col min="14872" max="14872" width="13.28515625" customWidth="1"/>
    <col min="15105" max="15105" width="6.42578125" customWidth="1"/>
    <col min="15106" max="15106" width="66.42578125" customWidth="1"/>
    <col min="15107" max="15107" width="26.85546875" customWidth="1"/>
    <col min="15108" max="15108" width="21.7109375" customWidth="1"/>
    <col min="15109" max="15109" width="40.28515625" customWidth="1"/>
    <col min="15110" max="15112" width="19.85546875" customWidth="1"/>
    <col min="15113" max="15113" width="17.42578125" customWidth="1"/>
    <col min="15114" max="15123" width="8.85546875" customWidth="1"/>
    <col min="15124" max="15124" width="12.28515625" customWidth="1"/>
    <col min="15125" max="15125" width="5.5703125" customWidth="1"/>
    <col min="15126" max="15126" width="12.28515625" customWidth="1"/>
    <col min="15127" max="15127" width="6" customWidth="1"/>
    <col min="15128" max="15128" width="13.28515625" customWidth="1"/>
    <col min="15361" max="15361" width="6.42578125" customWidth="1"/>
    <col min="15362" max="15362" width="66.42578125" customWidth="1"/>
    <col min="15363" max="15363" width="26.85546875" customWidth="1"/>
    <col min="15364" max="15364" width="21.7109375" customWidth="1"/>
    <col min="15365" max="15365" width="40.28515625" customWidth="1"/>
    <col min="15366" max="15368" width="19.85546875" customWidth="1"/>
    <col min="15369" max="15369" width="17.42578125" customWidth="1"/>
    <col min="15370" max="15379" width="8.85546875" customWidth="1"/>
    <col min="15380" max="15380" width="12.28515625" customWidth="1"/>
    <col min="15381" max="15381" width="5.5703125" customWidth="1"/>
    <col min="15382" max="15382" width="12.28515625" customWidth="1"/>
    <col min="15383" max="15383" width="6" customWidth="1"/>
    <col min="15384" max="15384" width="13.28515625" customWidth="1"/>
    <col min="15617" max="15617" width="6.42578125" customWidth="1"/>
    <col min="15618" max="15618" width="66.42578125" customWidth="1"/>
    <col min="15619" max="15619" width="26.85546875" customWidth="1"/>
    <col min="15620" max="15620" width="21.7109375" customWidth="1"/>
    <col min="15621" max="15621" width="40.28515625" customWidth="1"/>
    <col min="15622" max="15624" width="19.85546875" customWidth="1"/>
    <col min="15625" max="15625" width="17.42578125" customWidth="1"/>
    <col min="15626" max="15635" width="8.85546875" customWidth="1"/>
    <col min="15636" max="15636" width="12.28515625" customWidth="1"/>
    <col min="15637" max="15637" width="5.5703125" customWidth="1"/>
    <col min="15638" max="15638" width="12.28515625" customWidth="1"/>
    <col min="15639" max="15639" width="6" customWidth="1"/>
    <col min="15640" max="15640" width="13.28515625" customWidth="1"/>
    <col min="15873" max="15873" width="6.42578125" customWidth="1"/>
    <col min="15874" max="15874" width="66.42578125" customWidth="1"/>
    <col min="15875" max="15875" width="26.85546875" customWidth="1"/>
    <col min="15876" max="15876" width="21.7109375" customWidth="1"/>
    <col min="15877" max="15877" width="40.28515625" customWidth="1"/>
    <col min="15878" max="15880" width="19.85546875" customWidth="1"/>
    <col min="15881" max="15881" width="17.42578125" customWidth="1"/>
    <col min="15882" max="15891" width="8.85546875" customWidth="1"/>
    <col min="15892" max="15892" width="12.28515625" customWidth="1"/>
    <col min="15893" max="15893" width="5.5703125" customWidth="1"/>
    <col min="15894" max="15894" width="12.28515625" customWidth="1"/>
    <col min="15895" max="15895" width="6" customWidth="1"/>
    <col min="15896" max="15896" width="13.28515625" customWidth="1"/>
    <col min="16129" max="16129" width="6.42578125" customWidth="1"/>
    <col min="16130" max="16130" width="66.42578125" customWidth="1"/>
    <col min="16131" max="16131" width="26.85546875" customWidth="1"/>
    <col min="16132" max="16132" width="21.7109375" customWidth="1"/>
    <col min="16133" max="16133" width="40.28515625" customWidth="1"/>
    <col min="16134" max="16136" width="19.85546875" customWidth="1"/>
    <col min="16137" max="16137" width="17.42578125" customWidth="1"/>
    <col min="16138" max="16147" width="8.85546875" customWidth="1"/>
    <col min="16148" max="16148" width="12.28515625" customWidth="1"/>
    <col min="16149" max="16149" width="5.5703125" customWidth="1"/>
    <col min="16150" max="16150" width="12.28515625" customWidth="1"/>
    <col min="16151" max="16151" width="6" customWidth="1"/>
    <col min="16152" max="16152" width="13.28515625" customWidth="1"/>
  </cols>
  <sheetData>
    <row r="1" spans="1:8">
      <c r="E1" t="s">
        <v>434</v>
      </c>
    </row>
    <row r="3" spans="1:8">
      <c r="A3" s="1422" t="s">
        <v>536</v>
      </c>
      <c r="B3" s="1422"/>
      <c r="C3" s="1422"/>
      <c r="D3" s="1422"/>
      <c r="E3" s="1422"/>
    </row>
    <row r="4" spans="1:8" ht="27" customHeight="1">
      <c r="A4" t="s">
        <v>1137</v>
      </c>
    </row>
    <row r="5" spans="1:8" ht="19.5" customHeight="1">
      <c r="A5" t="s">
        <v>345</v>
      </c>
    </row>
    <row r="6" spans="1:8" ht="39.75" customHeight="1">
      <c r="A6" s="1422" t="s">
        <v>610</v>
      </c>
      <c r="B6" s="1422"/>
      <c r="C6" s="1422"/>
      <c r="D6" s="1422"/>
      <c r="E6" s="1422"/>
    </row>
    <row r="7" spans="1:8" ht="17.25" customHeight="1">
      <c r="A7" t="s">
        <v>281</v>
      </c>
    </row>
    <row r="9" spans="1:8" ht="56.25" customHeight="1">
      <c r="A9" t="s">
        <v>282</v>
      </c>
      <c r="B9" t="s">
        <v>0</v>
      </c>
      <c r="C9" t="s">
        <v>355</v>
      </c>
      <c r="D9" t="s">
        <v>356</v>
      </c>
      <c r="E9" t="s">
        <v>614</v>
      </c>
    </row>
    <row r="10" spans="1:8" ht="16.5" customHeight="1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>
      <c r="A11" s="1422" t="s">
        <v>1033</v>
      </c>
      <c r="B11" s="1422"/>
      <c r="C11" s="1422"/>
      <c r="D11" s="1422"/>
      <c r="E11" s="1422"/>
      <c r="F11" t="s">
        <v>357</v>
      </c>
      <c r="G11" t="s">
        <v>302</v>
      </c>
      <c r="H11" t="s">
        <v>303</v>
      </c>
    </row>
    <row r="12" spans="1:8" ht="24" customHeight="1">
      <c r="A12">
        <v>1</v>
      </c>
      <c r="B12" t="s">
        <v>362</v>
      </c>
      <c r="C12" t="e">
        <f t="shared" ref="C12:C16" si="0">E12/D12</f>
        <v>#DIV/0!</v>
      </c>
      <c r="H12">
        <f t="shared" ref="H12:H16" si="1">E12-G12</f>
        <v>0</v>
      </c>
    </row>
    <row r="13" spans="1:8" ht="23.25" customHeight="1">
      <c r="A13">
        <v>2</v>
      </c>
      <c r="B13" t="s">
        <v>361</v>
      </c>
      <c r="C13" t="e">
        <f t="shared" si="0"/>
        <v>#DIV/0!</v>
      </c>
      <c r="H13">
        <f t="shared" si="1"/>
        <v>0</v>
      </c>
    </row>
    <row r="14" spans="1:8" ht="26.25" customHeight="1">
      <c r="A14">
        <v>3</v>
      </c>
      <c r="B14" t="s">
        <v>363</v>
      </c>
      <c r="C14" t="e">
        <f t="shared" si="0"/>
        <v>#DIV/0!</v>
      </c>
      <c r="H14">
        <f t="shared" si="1"/>
        <v>0</v>
      </c>
    </row>
    <row r="15" spans="1:8" ht="26.25" customHeight="1">
      <c r="A15">
        <v>4</v>
      </c>
      <c r="B15" t="s">
        <v>364</v>
      </c>
      <c r="C15" t="e">
        <f t="shared" si="0"/>
        <v>#DIV/0!</v>
      </c>
      <c r="H15">
        <f t="shared" si="1"/>
        <v>0</v>
      </c>
    </row>
    <row r="16" spans="1:8" ht="26.25" customHeight="1">
      <c r="A16">
        <v>5</v>
      </c>
      <c r="B16" t="s">
        <v>509</v>
      </c>
      <c r="C16" t="e">
        <f t="shared" si="0"/>
        <v>#DIV/0!</v>
      </c>
      <c r="H16">
        <f t="shared" si="1"/>
        <v>0</v>
      </c>
    </row>
    <row r="17" spans="1:8">
      <c r="E17" t="str">
        <f>IF(C17*D17=0," ",C17*D17)</f>
        <v xml:space="preserve"> </v>
      </c>
    </row>
    <row r="18" spans="1:8" ht="22.15" customHeight="1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15" customHeight="1">
      <c r="A19" s="1422" t="s">
        <v>1034</v>
      </c>
      <c r="B19" s="1422"/>
      <c r="C19" s="1422"/>
      <c r="D19" s="1422"/>
      <c r="E19" s="1422"/>
      <c r="F19" t="s">
        <v>995</v>
      </c>
    </row>
    <row r="20" spans="1:8" ht="24" customHeight="1">
      <c r="A20">
        <v>1</v>
      </c>
      <c r="B20" t="s">
        <v>362</v>
      </c>
      <c r="C20" t="e">
        <f t="shared" ref="C20:C24" si="2">E20/D20</f>
        <v>#DIV/0!</v>
      </c>
      <c r="H20">
        <f t="shared" ref="H20:H24" si="3">E20-G20</f>
        <v>0</v>
      </c>
    </row>
    <row r="21" spans="1:8" ht="23.25" customHeight="1">
      <c r="A21">
        <v>2</v>
      </c>
      <c r="B21" t="s">
        <v>361</v>
      </c>
      <c r="C21" t="e">
        <f t="shared" si="2"/>
        <v>#DIV/0!</v>
      </c>
      <c r="H21">
        <f t="shared" si="3"/>
        <v>0</v>
      </c>
    </row>
    <row r="22" spans="1:8" ht="26.25" customHeight="1">
      <c r="A22">
        <v>3</v>
      </c>
      <c r="B22" t="s">
        <v>363</v>
      </c>
      <c r="C22" t="e">
        <f t="shared" si="2"/>
        <v>#DIV/0!</v>
      </c>
      <c r="H22">
        <f t="shared" si="3"/>
        <v>0</v>
      </c>
    </row>
    <row r="23" spans="1:8" ht="26.25" customHeight="1">
      <c r="A23">
        <v>4</v>
      </c>
      <c r="B23" t="s">
        <v>364</v>
      </c>
      <c r="C23" t="e">
        <f t="shared" si="2"/>
        <v>#DIV/0!</v>
      </c>
      <c r="H23">
        <f t="shared" si="3"/>
        <v>0</v>
      </c>
    </row>
    <row r="24" spans="1:8" ht="26.25" customHeight="1">
      <c r="A24">
        <v>5</v>
      </c>
      <c r="B24" t="s">
        <v>509</v>
      </c>
      <c r="C24" t="e">
        <f t="shared" si="2"/>
        <v>#DIV/0!</v>
      </c>
      <c r="H24">
        <f t="shared" si="3"/>
        <v>0</v>
      </c>
    </row>
    <row r="25" spans="1:8" ht="26.25" customHeight="1"/>
    <row r="26" spans="1:8" ht="22.15" customHeight="1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15" customHeight="1">
      <c r="F27" t="s">
        <v>457</v>
      </c>
      <c r="G27">
        <f>G18+G26</f>
        <v>0</v>
      </c>
      <c r="H27">
        <f>H18+H26</f>
        <v>0</v>
      </c>
    </row>
    <row r="28" spans="1:8" ht="22.15" customHeight="1"/>
    <row r="29" spans="1:8" ht="23.25" customHeight="1">
      <c r="A29" t="s">
        <v>667</v>
      </c>
      <c r="E29" t="s">
        <v>1135</v>
      </c>
    </row>
    <row r="30" spans="1:8">
      <c r="C30" t="s">
        <v>131</v>
      </c>
      <c r="E30" t="s">
        <v>132</v>
      </c>
    </row>
    <row r="32" spans="1:8" ht="23.25" customHeight="1">
      <c r="A32" t="s">
        <v>133</v>
      </c>
      <c r="E32" t="s">
        <v>1136</v>
      </c>
    </row>
    <row r="33" spans="2:5">
      <c r="C33" t="s">
        <v>131</v>
      </c>
      <c r="E33" t="s">
        <v>132</v>
      </c>
    </row>
    <row r="35" spans="2:5">
      <c r="B35" t="s">
        <v>1038</v>
      </c>
    </row>
    <row r="36" spans="2:5">
      <c r="B36" t="s">
        <v>1032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Лист167">
    <tabColor rgb="FF00FFCC"/>
    <pageSetUpPr fitToPage="1"/>
  </sheetPr>
  <dimension ref="A1:H36"/>
  <sheetViews>
    <sheetView view="pageBreakPreview" zoomScale="70" zoomScaleSheetLayoutView="70" workbookViewId="0"/>
  </sheetViews>
  <sheetFormatPr defaultColWidth="8.85546875" defaultRowHeight="15"/>
  <cols>
    <col min="1" max="1" width="6.42578125" customWidth="1"/>
    <col min="2" max="2" width="66.42578125" customWidth="1"/>
    <col min="3" max="3" width="26.85546875" customWidth="1"/>
    <col min="4" max="4" width="21.7109375" customWidth="1"/>
    <col min="5" max="5" width="40.28515625" customWidth="1"/>
    <col min="6" max="6" width="27.85546875" customWidth="1"/>
    <col min="7" max="8" width="19.85546875" customWidth="1"/>
    <col min="9" max="9" width="17.42578125" customWidth="1"/>
    <col min="10" max="19" width="8.85546875" customWidth="1"/>
    <col min="20" max="20" width="12.28515625" customWidth="1"/>
    <col min="21" max="21" width="5.5703125" customWidth="1"/>
    <col min="22" max="22" width="12.28515625" customWidth="1"/>
    <col min="23" max="23" width="6" customWidth="1"/>
    <col min="24" max="24" width="13.28515625" customWidth="1"/>
    <col min="257" max="257" width="6.42578125" customWidth="1"/>
    <col min="258" max="258" width="66.42578125" customWidth="1"/>
    <col min="259" max="259" width="26.85546875" customWidth="1"/>
    <col min="260" max="260" width="21.7109375" customWidth="1"/>
    <col min="261" max="261" width="40.28515625" customWidth="1"/>
    <col min="262" max="264" width="19.85546875" customWidth="1"/>
    <col min="265" max="265" width="17.42578125" customWidth="1"/>
    <col min="266" max="275" width="8.85546875" customWidth="1"/>
    <col min="276" max="276" width="12.28515625" customWidth="1"/>
    <col min="277" max="277" width="5.5703125" customWidth="1"/>
    <col min="278" max="278" width="12.28515625" customWidth="1"/>
    <col min="279" max="279" width="6" customWidth="1"/>
    <col min="280" max="280" width="13.28515625" customWidth="1"/>
    <col min="513" max="513" width="6.42578125" customWidth="1"/>
    <col min="514" max="514" width="66.42578125" customWidth="1"/>
    <col min="515" max="515" width="26.85546875" customWidth="1"/>
    <col min="516" max="516" width="21.7109375" customWidth="1"/>
    <col min="517" max="517" width="40.28515625" customWidth="1"/>
    <col min="518" max="520" width="19.85546875" customWidth="1"/>
    <col min="521" max="521" width="17.42578125" customWidth="1"/>
    <col min="522" max="531" width="8.85546875" customWidth="1"/>
    <col min="532" max="532" width="12.28515625" customWidth="1"/>
    <col min="533" max="533" width="5.5703125" customWidth="1"/>
    <col min="534" max="534" width="12.28515625" customWidth="1"/>
    <col min="535" max="535" width="6" customWidth="1"/>
    <col min="536" max="536" width="13.28515625" customWidth="1"/>
    <col min="769" max="769" width="6.42578125" customWidth="1"/>
    <col min="770" max="770" width="66.42578125" customWidth="1"/>
    <col min="771" max="771" width="26.85546875" customWidth="1"/>
    <col min="772" max="772" width="21.7109375" customWidth="1"/>
    <col min="773" max="773" width="40.28515625" customWidth="1"/>
    <col min="774" max="776" width="19.85546875" customWidth="1"/>
    <col min="777" max="777" width="17.42578125" customWidth="1"/>
    <col min="778" max="787" width="8.85546875" customWidth="1"/>
    <col min="788" max="788" width="12.28515625" customWidth="1"/>
    <col min="789" max="789" width="5.5703125" customWidth="1"/>
    <col min="790" max="790" width="12.28515625" customWidth="1"/>
    <col min="791" max="791" width="6" customWidth="1"/>
    <col min="792" max="792" width="13.28515625" customWidth="1"/>
    <col min="1025" max="1025" width="6.42578125" customWidth="1"/>
    <col min="1026" max="1026" width="66.42578125" customWidth="1"/>
    <col min="1027" max="1027" width="26.85546875" customWidth="1"/>
    <col min="1028" max="1028" width="21.7109375" customWidth="1"/>
    <col min="1029" max="1029" width="40.28515625" customWidth="1"/>
    <col min="1030" max="1032" width="19.85546875" customWidth="1"/>
    <col min="1033" max="1033" width="17.42578125" customWidth="1"/>
    <col min="1034" max="1043" width="8.85546875" customWidth="1"/>
    <col min="1044" max="1044" width="12.28515625" customWidth="1"/>
    <col min="1045" max="1045" width="5.5703125" customWidth="1"/>
    <col min="1046" max="1046" width="12.28515625" customWidth="1"/>
    <col min="1047" max="1047" width="6" customWidth="1"/>
    <col min="1048" max="1048" width="13.28515625" customWidth="1"/>
    <col min="1281" max="1281" width="6.42578125" customWidth="1"/>
    <col min="1282" max="1282" width="66.42578125" customWidth="1"/>
    <col min="1283" max="1283" width="26.85546875" customWidth="1"/>
    <col min="1284" max="1284" width="21.7109375" customWidth="1"/>
    <col min="1285" max="1285" width="40.28515625" customWidth="1"/>
    <col min="1286" max="1288" width="19.85546875" customWidth="1"/>
    <col min="1289" max="1289" width="17.42578125" customWidth="1"/>
    <col min="1290" max="1299" width="8.85546875" customWidth="1"/>
    <col min="1300" max="1300" width="12.28515625" customWidth="1"/>
    <col min="1301" max="1301" width="5.5703125" customWidth="1"/>
    <col min="1302" max="1302" width="12.28515625" customWidth="1"/>
    <col min="1303" max="1303" width="6" customWidth="1"/>
    <col min="1304" max="1304" width="13.28515625" customWidth="1"/>
    <col min="1537" max="1537" width="6.42578125" customWidth="1"/>
    <col min="1538" max="1538" width="66.42578125" customWidth="1"/>
    <col min="1539" max="1539" width="26.85546875" customWidth="1"/>
    <col min="1540" max="1540" width="21.7109375" customWidth="1"/>
    <col min="1541" max="1541" width="40.28515625" customWidth="1"/>
    <col min="1542" max="1544" width="19.85546875" customWidth="1"/>
    <col min="1545" max="1545" width="17.42578125" customWidth="1"/>
    <col min="1546" max="1555" width="8.85546875" customWidth="1"/>
    <col min="1556" max="1556" width="12.28515625" customWidth="1"/>
    <col min="1557" max="1557" width="5.5703125" customWidth="1"/>
    <col min="1558" max="1558" width="12.28515625" customWidth="1"/>
    <col min="1559" max="1559" width="6" customWidth="1"/>
    <col min="1560" max="1560" width="13.28515625" customWidth="1"/>
    <col min="1793" max="1793" width="6.42578125" customWidth="1"/>
    <col min="1794" max="1794" width="66.42578125" customWidth="1"/>
    <col min="1795" max="1795" width="26.85546875" customWidth="1"/>
    <col min="1796" max="1796" width="21.7109375" customWidth="1"/>
    <col min="1797" max="1797" width="40.28515625" customWidth="1"/>
    <col min="1798" max="1800" width="19.85546875" customWidth="1"/>
    <col min="1801" max="1801" width="17.42578125" customWidth="1"/>
    <col min="1802" max="1811" width="8.85546875" customWidth="1"/>
    <col min="1812" max="1812" width="12.28515625" customWidth="1"/>
    <col min="1813" max="1813" width="5.5703125" customWidth="1"/>
    <col min="1814" max="1814" width="12.28515625" customWidth="1"/>
    <col min="1815" max="1815" width="6" customWidth="1"/>
    <col min="1816" max="1816" width="13.28515625" customWidth="1"/>
    <col min="2049" max="2049" width="6.42578125" customWidth="1"/>
    <col min="2050" max="2050" width="66.42578125" customWidth="1"/>
    <col min="2051" max="2051" width="26.85546875" customWidth="1"/>
    <col min="2052" max="2052" width="21.7109375" customWidth="1"/>
    <col min="2053" max="2053" width="40.28515625" customWidth="1"/>
    <col min="2054" max="2056" width="19.85546875" customWidth="1"/>
    <col min="2057" max="2057" width="17.42578125" customWidth="1"/>
    <col min="2058" max="2067" width="8.85546875" customWidth="1"/>
    <col min="2068" max="2068" width="12.28515625" customWidth="1"/>
    <col min="2069" max="2069" width="5.5703125" customWidth="1"/>
    <col min="2070" max="2070" width="12.28515625" customWidth="1"/>
    <col min="2071" max="2071" width="6" customWidth="1"/>
    <col min="2072" max="2072" width="13.28515625" customWidth="1"/>
    <col min="2305" max="2305" width="6.42578125" customWidth="1"/>
    <col min="2306" max="2306" width="66.42578125" customWidth="1"/>
    <col min="2307" max="2307" width="26.85546875" customWidth="1"/>
    <col min="2308" max="2308" width="21.7109375" customWidth="1"/>
    <col min="2309" max="2309" width="40.28515625" customWidth="1"/>
    <col min="2310" max="2312" width="19.85546875" customWidth="1"/>
    <col min="2313" max="2313" width="17.42578125" customWidth="1"/>
    <col min="2314" max="2323" width="8.85546875" customWidth="1"/>
    <col min="2324" max="2324" width="12.28515625" customWidth="1"/>
    <col min="2325" max="2325" width="5.5703125" customWidth="1"/>
    <col min="2326" max="2326" width="12.28515625" customWidth="1"/>
    <col min="2327" max="2327" width="6" customWidth="1"/>
    <col min="2328" max="2328" width="13.28515625" customWidth="1"/>
    <col min="2561" max="2561" width="6.42578125" customWidth="1"/>
    <col min="2562" max="2562" width="66.42578125" customWidth="1"/>
    <col min="2563" max="2563" width="26.85546875" customWidth="1"/>
    <col min="2564" max="2564" width="21.7109375" customWidth="1"/>
    <col min="2565" max="2565" width="40.28515625" customWidth="1"/>
    <col min="2566" max="2568" width="19.85546875" customWidth="1"/>
    <col min="2569" max="2569" width="17.42578125" customWidth="1"/>
    <col min="2570" max="2579" width="8.85546875" customWidth="1"/>
    <col min="2580" max="2580" width="12.28515625" customWidth="1"/>
    <col min="2581" max="2581" width="5.5703125" customWidth="1"/>
    <col min="2582" max="2582" width="12.28515625" customWidth="1"/>
    <col min="2583" max="2583" width="6" customWidth="1"/>
    <col min="2584" max="2584" width="13.28515625" customWidth="1"/>
    <col min="2817" max="2817" width="6.42578125" customWidth="1"/>
    <col min="2818" max="2818" width="66.42578125" customWidth="1"/>
    <col min="2819" max="2819" width="26.85546875" customWidth="1"/>
    <col min="2820" max="2820" width="21.7109375" customWidth="1"/>
    <col min="2821" max="2821" width="40.28515625" customWidth="1"/>
    <col min="2822" max="2824" width="19.85546875" customWidth="1"/>
    <col min="2825" max="2825" width="17.42578125" customWidth="1"/>
    <col min="2826" max="2835" width="8.85546875" customWidth="1"/>
    <col min="2836" max="2836" width="12.28515625" customWidth="1"/>
    <col min="2837" max="2837" width="5.5703125" customWidth="1"/>
    <col min="2838" max="2838" width="12.28515625" customWidth="1"/>
    <col min="2839" max="2839" width="6" customWidth="1"/>
    <col min="2840" max="2840" width="13.28515625" customWidth="1"/>
    <col min="3073" max="3073" width="6.42578125" customWidth="1"/>
    <col min="3074" max="3074" width="66.42578125" customWidth="1"/>
    <col min="3075" max="3075" width="26.85546875" customWidth="1"/>
    <col min="3076" max="3076" width="21.7109375" customWidth="1"/>
    <col min="3077" max="3077" width="40.28515625" customWidth="1"/>
    <col min="3078" max="3080" width="19.85546875" customWidth="1"/>
    <col min="3081" max="3081" width="17.42578125" customWidth="1"/>
    <col min="3082" max="3091" width="8.85546875" customWidth="1"/>
    <col min="3092" max="3092" width="12.28515625" customWidth="1"/>
    <col min="3093" max="3093" width="5.5703125" customWidth="1"/>
    <col min="3094" max="3094" width="12.28515625" customWidth="1"/>
    <col min="3095" max="3095" width="6" customWidth="1"/>
    <col min="3096" max="3096" width="13.28515625" customWidth="1"/>
    <col min="3329" max="3329" width="6.42578125" customWidth="1"/>
    <col min="3330" max="3330" width="66.42578125" customWidth="1"/>
    <col min="3331" max="3331" width="26.85546875" customWidth="1"/>
    <col min="3332" max="3332" width="21.7109375" customWidth="1"/>
    <col min="3333" max="3333" width="40.28515625" customWidth="1"/>
    <col min="3334" max="3336" width="19.85546875" customWidth="1"/>
    <col min="3337" max="3337" width="17.42578125" customWidth="1"/>
    <col min="3338" max="3347" width="8.85546875" customWidth="1"/>
    <col min="3348" max="3348" width="12.28515625" customWidth="1"/>
    <col min="3349" max="3349" width="5.5703125" customWidth="1"/>
    <col min="3350" max="3350" width="12.28515625" customWidth="1"/>
    <col min="3351" max="3351" width="6" customWidth="1"/>
    <col min="3352" max="3352" width="13.28515625" customWidth="1"/>
    <col min="3585" max="3585" width="6.42578125" customWidth="1"/>
    <col min="3586" max="3586" width="66.42578125" customWidth="1"/>
    <col min="3587" max="3587" width="26.85546875" customWidth="1"/>
    <col min="3588" max="3588" width="21.7109375" customWidth="1"/>
    <col min="3589" max="3589" width="40.28515625" customWidth="1"/>
    <col min="3590" max="3592" width="19.85546875" customWidth="1"/>
    <col min="3593" max="3593" width="17.42578125" customWidth="1"/>
    <col min="3594" max="3603" width="8.85546875" customWidth="1"/>
    <col min="3604" max="3604" width="12.28515625" customWidth="1"/>
    <col min="3605" max="3605" width="5.5703125" customWidth="1"/>
    <col min="3606" max="3606" width="12.28515625" customWidth="1"/>
    <col min="3607" max="3607" width="6" customWidth="1"/>
    <col min="3608" max="3608" width="13.28515625" customWidth="1"/>
    <col min="3841" max="3841" width="6.42578125" customWidth="1"/>
    <col min="3842" max="3842" width="66.42578125" customWidth="1"/>
    <col min="3843" max="3843" width="26.85546875" customWidth="1"/>
    <col min="3844" max="3844" width="21.7109375" customWidth="1"/>
    <col min="3845" max="3845" width="40.28515625" customWidth="1"/>
    <col min="3846" max="3848" width="19.85546875" customWidth="1"/>
    <col min="3849" max="3849" width="17.42578125" customWidth="1"/>
    <col min="3850" max="3859" width="8.85546875" customWidth="1"/>
    <col min="3860" max="3860" width="12.28515625" customWidth="1"/>
    <col min="3861" max="3861" width="5.5703125" customWidth="1"/>
    <col min="3862" max="3862" width="12.28515625" customWidth="1"/>
    <col min="3863" max="3863" width="6" customWidth="1"/>
    <col min="3864" max="3864" width="13.28515625" customWidth="1"/>
    <col min="4097" max="4097" width="6.42578125" customWidth="1"/>
    <col min="4098" max="4098" width="66.42578125" customWidth="1"/>
    <col min="4099" max="4099" width="26.85546875" customWidth="1"/>
    <col min="4100" max="4100" width="21.7109375" customWidth="1"/>
    <col min="4101" max="4101" width="40.28515625" customWidth="1"/>
    <col min="4102" max="4104" width="19.85546875" customWidth="1"/>
    <col min="4105" max="4105" width="17.42578125" customWidth="1"/>
    <col min="4106" max="4115" width="8.85546875" customWidth="1"/>
    <col min="4116" max="4116" width="12.28515625" customWidth="1"/>
    <col min="4117" max="4117" width="5.5703125" customWidth="1"/>
    <col min="4118" max="4118" width="12.28515625" customWidth="1"/>
    <col min="4119" max="4119" width="6" customWidth="1"/>
    <col min="4120" max="4120" width="13.28515625" customWidth="1"/>
    <col min="4353" max="4353" width="6.42578125" customWidth="1"/>
    <col min="4354" max="4354" width="66.42578125" customWidth="1"/>
    <col min="4355" max="4355" width="26.85546875" customWidth="1"/>
    <col min="4356" max="4356" width="21.7109375" customWidth="1"/>
    <col min="4357" max="4357" width="40.28515625" customWidth="1"/>
    <col min="4358" max="4360" width="19.85546875" customWidth="1"/>
    <col min="4361" max="4361" width="17.42578125" customWidth="1"/>
    <col min="4362" max="4371" width="8.85546875" customWidth="1"/>
    <col min="4372" max="4372" width="12.28515625" customWidth="1"/>
    <col min="4373" max="4373" width="5.5703125" customWidth="1"/>
    <col min="4374" max="4374" width="12.28515625" customWidth="1"/>
    <col min="4375" max="4375" width="6" customWidth="1"/>
    <col min="4376" max="4376" width="13.28515625" customWidth="1"/>
    <col min="4609" max="4609" width="6.42578125" customWidth="1"/>
    <col min="4610" max="4610" width="66.42578125" customWidth="1"/>
    <col min="4611" max="4611" width="26.85546875" customWidth="1"/>
    <col min="4612" max="4612" width="21.7109375" customWidth="1"/>
    <col min="4613" max="4613" width="40.28515625" customWidth="1"/>
    <col min="4614" max="4616" width="19.85546875" customWidth="1"/>
    <col min="4617" max="4617" width="17.42578125" customWidth="1"/>
    <col min="4618" max="4627" width="8.85546875" customWidth="1"/>
    <col min="4628" max="4628" width="12.28515625" customWidth="1"/>
    <col min="4629" max="4629" width="5.5703125" customWidth="1"/>
    <col min="4630" max="4630" width="12.28515625" customWidth="1"/>
    <col min="4631" max="4631" width="6" customWidth="1"/>
    <col min="4632" max="4632" width="13.28515625" customWidth="1"/>
    <col min="4865" max="4865" width="6.42578125" customWidth="1"/>
    <col min="4866" max="4866" width="66.42578125" customWidth="1"/>
    <col min="4867" max="4867" width="26.85546875" customWidth="1"/>
    <col min="4868" max="4868" width="21.7109375" customWidth="1"/>
    <col min="4869" max="4869" width="40.28515625" customWidth="1"/>
    <col min="4870" max="4872" width="19.85546875" customWidth="1"/>
    <col min="4873" max="4873" width="17.42578125" customWidth="1"/>
    <col min="4874" max="4883" width="8.85546875" customWidth="1"/>
    <col min="4884" max="4884" width="12.28515625" customWidth="1"/>
    <col min="4885" max="4885" width="5.5703125" customWidth="1"/>
    <col min="4886" max="4886" width="12.28515625" customWidth="1"/>
    <col min="4887" max="4887" width="6" customWidth="1"/>
    <col min="4888" max="4888" width="13.28515625" customWidth="1"/>
    <col min="5121" max="5121" width="6.42578125" customWidth="1"/>
    <col min="5122" max="5122" width="66.42578125" customWidth="1"/>
    <col min="5123" max="5123" width="26.85546875" customWidth="1"/>
    <col min="5124" max="5124" width="21.7109375" customWidth="1"/>
    <col min="5125" max="5125" width="40.28515625" customWidth="1"/>
    <col min="5126" max="5128" width="19.85546875" customWidth="1"/>
    <col min="5129" max="5129" width="17.42578125" customWidth="1"/>
    <col min="5130" max="5139" width="8.85546875" customWidth="1"/>
    <col min="5140" max="5140" width="12.28515625" customWidth="1"/>
    <col min="5141" max="5141" width="5.5703125" customWidth="1"/>
    <col min="5142" max="5142" width="12.28515625" customWidth="1"/>
    <col min="5143" max="5143" width="6" customWidth="1"/>
    <col min="5144" max="5144" width="13.28515625" customWidth="1"/>
    <col min="5377" max="5377" width="6.42578125" customWidth="1"/>
    <col min="5378" max="5378" width="66.42578125" customWidth="1"/>
    <col min="5379" max="5379" width="26.85546875" customWidth="1"/>
    <col min="5380" max="5380" width="21.7109375" customWidth="1"/>
    <col min="5381" max="5381" width="40.28515625" customWidth="1"/>
    <col min="5382" max="5384" width="19.85546875" customWidth="1"/>
    <col min="5385" max="5385" width="17.42578125" customWidth="1"/>
    <col min="5386" max="5395" width="8.85546875" customWidth="1"/>
    <col min="5396" max="5396" width="12.28515625" customWidth="1"/>
    <col min="5397" max="5397" width="5.5703125" customWidth="1"/>
    <col min="5398" max="5398" width="12.28515625" customWidth="1"/>
    <col min="5399" max="5399" width="6" customWidth="1"/>
    <col min="5400" max="5400" width="13.28515625" customWidth="1"/>
    <col min="5633" max="5633" width="6.42578125" customWidth="1"/>
    <col min="5634" max="5634" width="66.42578125" customWidth="1"/>
    <col min="5635" max="5635" width="26.85546875" customWidth="1"/>
    <col min="5636" max="5636" width="21.7109375" customWidth="1"/>
    <col min="5637" max="5637" width="40.28515625" customWidth="1"/>
    <col min="5638" max="5640" width="19.85546875" customWidth="1"/>
    <col min="5641" max="5641" width="17.42578125" customWidth="1"/>
    <col min="5642" max="5651" width="8.85546875" customWidth="1"/>
    <col min="5652" max="5652" width="12.28515625" customWidth="1"/>
    <col min="5653" max="5653" width="5.5703125" customWidth="1"/>
    <col min="5654" max="5654" width="12.28515625" customWidth="1"/>
    <col min="5655" max="5655" width="6" customWidth="1"/>
    <col min="5656" max="5656" width="13.28515625" customWidth="1"/>
    <col min="5889" max="5889" width="6.42578125" customWidth="1"/>
    <col min="5890" max="5890" width="66.42578125" customWidth="1"/>
    <col min="5891" max="5891" width="26.85546875" customWidth="1"/>
    <col min="5892" max="5892" width="21.7109375" customWidth="1"/>
    <col min="5893" max="5893" width="40.28515625" customWidth="1"/>
    <col min="5894" max="5896" width="19.85546875" customWidth="1"/>
    <col min="5897" max="5897" width="17.42578125" customWidth="1"/>
    <col min="5898" max="5907" width="8.85546875" customWidth="1"/>
    <col min="5908" max="5908" width="12.28515625" customWidth="1"/>
    <col min="5909" max="5909" width="5.5703125" customWidth="1"/>
    <col min="5910" max="5910" width="12.28515625" customWidth="1"/>
    <col min="5911" max="5911" width="6" customWidth="1"/>
    <col min="5912" max="5912" width="13.28515625" customWidth="1"/>
    <col min="6145" max="6145" width="6.42578125" customWidth="1"/>
    <col min="6146" max="6146" width="66.42578125" customWidth="1"/>
    <col min="6147" max="6147" width="26.85546875" customWidth="1"/>
    <col min="6148" max="6148" width="21.7109375" customWidth="1"/>
    <col min="6149" max="6149" width="40.28515625" customWidth="1"/>
    <col min="6150" max="6152" width="19.85546875" customWidth="1"/>
    <col min="6153" max="6153" width="17.42578125" customWidth="1"/>
    <col min="6154" max="6163" width="8.85546875" customWidth="1"/>
    <col min="6164" max="6164" width="12.28515625" customWidth="1"/>
    <col min="6165" max="6165" width="5.5703125" customWidth="1"/>
    <col min="6166" max="6166" width="12.28515625" customWidth="1"/>
    <col min="6167" max="6167" width="6" customWidth="1"/>
    <col min="6168" max="6168" width="13.28515625" customWidth="1"/>
    <col min="6401" max="6401" width="6.42578125" customWidth="1"/>
    <col min="6402" max="6402" width="66.42578125" customWidth="1"/>
    <col min="6403" max="6403" width="26.85546875" customWidth="1"/>
    <col min="6404" max="6404" width="21.7109375" customWidth="1"/>
    <col min="6405" max="6405" width="40.28515625" customWidth="1"/>
    <col min="6406" max="6408" width="19.85546875" customWidth="1"/>
    <col min="6409" max="6409" width="17.42578125" customWidth="1"/>
    <col min="6410" max="6419" width="8.85546875" customWidth="1"/>
    <col min="6420" max="6420" width="12.28515625" customWidth="1"/>
    <col min="6421" max="6421" width="5.5703125" customWidth="1"/>
    <col min="6422" max="6422" width="12.28515625" customWidth="1"/>
    <col min="6423" max="6423" width="6" customWidth="1"/>
    <col min="6424" max="6424" width="13.28515625" customWidth="1"/>
    <col min="6657" max="6657" width="6.42578125" customWidth="1"/>
    <col min="6658" max="6658" width="66.42578125" customWidth="1"/>
    <col min="6659" max="6659" width="26.85546875" customWidth="1"/>
    <col min="6660" max="6660" width="21.7109375" customWidth="1"/>
    <col min="6661" max="6661" width="40.28515625" customWidth="1"/>
    <col min="6662" max="6664" width="19.85546875" customWidth="1"/>
    <col min="6665" max="6665" width="17.42578125" customWidth="1"/>
    <col min="6666" max="6675" width="8.85546875" customWidth="1"/>
    <col min="6676" max="6676" width="12.28515625" customWidth="1"/>
    <col min="6677" max="6677" width="5.5703125" customWidth="1"/>
    <col min="6678" max="6678" width="12.28515625" customWidth="1"/>
    <col min="6679" max="6679" width="6" customWidth="1"/>
    <col min="6680" max="6680" width="13.28515625" customWidth="1"/>
    <col min="6913" max="6913" width="6.42578125" customWidth="1"/>
    <col min="6914" max="6914" width="66.42578125" customWidth="1"/>
    <col min="6915" max="6915" width="26.85546875" customWidth="1"/>
    <col min="6916" max="6916" width="21.7109375" customWidth="1"/>
    <col min="6917" max="6917" width="40.28515625" customWidth="1"/>
    <col min="6918" max="6920" width="19.85546875" customWidth="1"/>
    <col min="6921" max="6921" width="17.42578125" customWidth="1"/>
    <col min="6922" max="6931" width="8.85546875" customWidth="1"/>
    <col min="6932" max="6932" width="12.28515625" customWidth="1"/>
    <col min="6933" max="6933" width="5.5703125" customWidth="1"/>
    <col min="6934" max="6934" width="12.28515625" customWidth="1"/>
    <col min="6935" max="6935" width="6" customWidth="1"/>
    <col min="6936" max="6936" width="13.28515625" customWidth="1"/>
    <col min="7169" max="7169" width="6.42578125" customWidth="1"/>
    <col min="7170" max="7170" width="66.42578125" customWidth="1"/>
    <col min="7171" max="7171" width="26.85546875" customWidth="1"/>
    <col min="7172" max="7172" width="21.7109375" customWidth="1"/>
    <col min="7173" max="7173" width="40.28515625" customWidth="1"/>
    <col min="7174" max="7176" width="19.85546875" customWidth="1"/>
    <col min="7177" max="7177" width="17.42578125" customWidth="1"/>
    <col min="7178" max="7187" width="8.85546875" customWidth="1"/>
    <col min="7188" max="7188" width="12.28515625" customWidth="1"/>
    <col min="7189" max="7189" width="5.5703125" customWidth="1"/>
    <col min="7190" max="7190" width="12.28515625" customWidth="1"/>
    <col min="7191" max="7191" width="6" customWidth="1"/>
    <col min="7192" max="7192" width="13.28515625" customWidth="1"/>
    <col min="7425" max="7425" width="6.42578125" customWidth="1"/>
    <col min="7426" max="7426" width="66.42578125" customWidth="1"/>
    <col min="7427" max="7427" width="26.85546875" customWidth="1"/>
    <col min="7428" max="7428" width="21.7109375" customWidth="1"/>
    <col min="7429" max="7429" width="40.28515625" customWidth="1"/>
    <col min="7430" max="7432" width="19.85546875" customWidth="1"/>
    <col min="7433" max="7433" width="17.42578125" customWidth="1"/>
    <col min="7434" max="7443" width="8.85546875" customWidth="1"/>
    <col min="7444" max="7444" width="12.28515625" customWidth="1"/>
    <col min="7445" max="7445" width="5.5703125" customWidth="1"/>
    <col min="7446" max="7446" width="12.28515625" customWidth="1"/>
    <col min="7447" max="7447" width="6" customWidth="1"/>
    <col min="7448" max="7448" width="13.28515625" customWidth="1"/>
    <col min="7681" max="7681" width="6.42578125" customWidth="1"/>
    <col min="7682" max="7682" width="66.42578125" customWidth="1"/>
    <col min="7683" max="7683" width="26.85546875" customWidth="1"/>
    <col min="7684" max="7684" width="21.7109375" customWidth="1"/>
    <col min="7685" max="7685" width="40.28515625" customWidth="1"/>
    <col min="7686" max="7688" width="19.85546875" customWidth="1"/>
    <col min="7689" max="7689" width="17.42578125" customWidth="1"/>
    <col min="7690" max="7699" width="8.85546875" customWidth="1"/>
    <col min="7700" max="7700" width="12.28515625" customWidth="1"/>
    <col min="7701" max="7701" width="5.5703125" customWidth="1"/>
    <col min="7702" max="7702" width="12.28515625" customWidth="1"/>
    <col min="7703" max="7703" width="6" customWidth="1"/>
    <col min="7704" max="7704" width="13.28515625" customWidth="1"/>
    <col min="7937" max="7937" width="6.42578125" customWidth="1"/>
    <col min="7938" max="7938" width="66.42578125" customWidth="1"/>
    <col min="7939" max="7939" width="26.85546875" customWidth="1"/>
    <col min="7940" max="7940" width="21.7109375" customWidth="1"/>
    <col min="7941" max="7941" width="40.28515625" customWidth="1"/>
    <col min="7942" max="7944" width="19.85546875" customWidth="1"/>
    <col min="7945" max="7945" width="17.42578125" customWidth="1"/>
    <col min="7946" max="7955" width="8.85546875" customWidth="1"/>
    <col min="7956" max="7956" width="12.28515625" customWidth="1"/>
    <col min="7957" max="7957" width="5.5703125" customWidth="1"/>
    <col min="7958" max="7958" width="12.28515625" customWidth="1"/>
    <col min="7959" max="7959" width="6" customWidth="1"/>
    <col min="7960" max="7960" width="13.28515625" customWidth="1"/>
    <col min="8193" max="8193" width="6.42578125" customWidth="1"/>
    <col min="8194" max="8194" width="66.42578125" customWidth="1"/>
    <col min="8195" max="8195" width="26.85546875" customWidth="1"/>
    <col min="8196" max="8196" width="21.7109375" customWidth="1"/>
    <col min="8197" max="8197" width="40.28515625" customWidth="1"/>
    <col min="8198" max="8200" width="19.85546875" customWidth="1"/>
    <col min="8201" max="8201" width="17.42578125" customWidth="1"/>
    <col min="8202" max="8211" width="8.85546875" customWidth="1"/>
    <col min="8212" max="8212" width="12.28515625" customWidth="1"/>
    <col min="8213" max="8213" width="5.5703125" customWidth="1"/>
    <col min="8214" max="8214" width="12.28515625" customWidth="1"/>
    <col min="8215" max="8215" width="6" customWidth="1"/>
    <col min="8216" max="8216" width="13.28515625" customWidth="1"/>
    <col min="8449" max="8449" width="6.42578125" customWidth="1"/>
    <col min="8450" max="8450" width="66.42578125" customWidth="1"/>
    <col min="8451" max="8451" width="26.85546875" customWidth="1"/>
    <col min="8452" max="8452" width="21.7109375" customWidth="1"/>
    <col min="8453" max="8453" width="40.28515625" customWidth="1"/>
    <col min="8454" max="8456" width="19.85546875" customWidth="1"/>
    <col min="8457" max="8457" width="17.42578125" customWidth="1"/>
    <col min="8458" max="8467" width="8.85546875" customWidth="1"/>
    <col min="8468" max="8468" width="12.28515625" customWidth="1"/>
    <col min="8469" max="8469" width="5.5703125" customWidth="1"/>
    <col min="8470" max="8470" width="12.28515625" customWidth="1"/>
    <col min="8471" max="8471" width="6" customWidth="1"/>
    <col min="8472" max="8472" width="13.28515625" customWidth="1"/>
    <col min="8705" max="8705" width="6.42578125" customWidth="1"/>
    <col min="8706" max="8706" width="66.42578125" customWidth="1"/>
    <col min="8707" max="8707" width="26.85546875" customWidth="1"/>
    <col min="8708" max="8708" width="21.7109375" customWidth="1"/>
    <col min="8709" max="8709" width="40.28515625" customWidth="1"/>
    <col min="8710" max="8712" width="19.85546875" customWidth="1"/>
    <col min="8713" max="8713" width="17.42578125" customWidth="1"/>
    <col min="8714" max="8723" width="8.85546875" customWidth="1"/>
    <col min="8724" max="8724" width="12.28515625" customWidth="1"/>
    <col min="8725" max="8725" width="5.5703125" customWidth="1"/>
    <col min="8726" max="8726" width="12.28515625" customWidth="1"/>
    <col min="8727" max="8727" width="6" customWidth="1"/>
    <col min="8728" max="8728" width="13.28515625" customWidth="1"/>
    <col min="8961" max="8961" width="6.42578125" customWidth="1"/>
    <col min="8962" max="8962" width="66.42578125" customWidth="1"/>
    <col min="8963" max="8963" width="26.85546875" customWidth="1"/>
    <col min="8964" max="8964" width="21.7109375" customWidth="1"/>
    <col min="8965" max="8965" width="40.28515625" customWidth="1"/>
    <col min="8966" max="8968" width="19.85546875" customWidth="1"/>
    <col min="8969" max="8969" width="17.42578125" customWidth="1"/>
    <col min="8970" max="8979" width="8.85546875" customWidth="1"/>
    <col min="8980" max="8980" width="12.28515625" customWidth="1"/>
    <col min="8981" max="8981" width="5.5703125" customWidth="1"/>
    <col min="8982" max="8982" width="12.28515625" customWidth="1"/>
    <col min="8983" max="8983" width="6" customWidth="1"/>
    <col min="8984" max="8984" width="13.28515625" customWidth="1"/>
    <col min="9217" max="9217" width="6.42578125" customWidth="1"/>
    <col min="9218" max="9218" width="66.42578125" customWidth="1"/>
    <col min="9219" max="9219" width="26.85546875" customWidth="1"/>
    <col min="9220" max="9220" width="21.7109375" customWidth="1"/>
    <col min="9221" max="9221" width="40.28515625" customWidth="1"/>
    <col min="9222" max="9224" width="19.85546875" customWidth="1"/>
    <col min="9225" max="9225" width="17.42578125" customWidth="1"/>
    <col min="9226" max="9235" width="8.85546875" customWidth="1"/>
    <col min="9236" max="9236" width="12.28515625" customWidth="1"/>
    <col min="9237" max="9237" width="5.5703125" customWidth="1"/>
    <col min="9238" max="9238" width="12.28515625" customWidth="1"/>
    <col min="9239" max="9239" width="6" customWidth="1"/>
    <col min="9240" max="9240" width="13.28515625" customWidth="1"/>
    <col min="9473" max="9473" width="6.42578125" customWidth="1"/>
    <col min="9474" max="9474" width="66.42578125" customWidth="1"/>
    <col min="9475" max="9475" width="26.85546875" customWidth="1"/>
    <col min="9476" max="9476" width="21.7109375" customWidth="1"/>
    <col min="9477" max="9477" width="40.28515625" customWidth="1"/>
    <col min="9478" max="9480" width="19.85546875" customWidth="1"/>
    <col min="9481" max="9481" width="17.42578125" customWidth="1"/>
    <col min="9482" max="9491" width="8.85546875" customWidth="1"/>
    <col min="9492" max="9492" width="12.28515625" customWidth="1"/>
    <col min="9493" max="9493" width="5.5703125" customWidth="1"/>
    <col min="9494" max="9494" width="12.28515625" customWidth="1"/>
    <col min="9495" max="9495" width="6" customWidth="1"/>
    <col min="9496" max="9496" width="13.28515625" customWidth="1"/>
    <col min="9729" max="9729" width="6.42578125" customWidth="1"/>
    <col min="9730" max="9730" width="66.42578125" customWidth="1"/>
    <col min="9731" max="9731" width="26.85546875" customWidth="1"/>
    <col min="9732" max="9732" width="21.7109375" customWidth="1"/>
    <col min="9733" max="9733" width="40.28515625" customWidth="1"/>
    <col min="9734" max="9736" width="19.85546875" customWidth="1"/>
    <col min="9737" max="9737" width="17.42578125" customWidth="1"/>
    <col min="9738" max="9747" width="8.85546875" customWidth="1"/>
    <col min="9748" max="9748" width="12.28515625" customWidth="1"/>
    <col min="9749" max="9749" width="5.5703125" customWidth="1"/>
    <col min="9750" max="9750" width="12.28515625" customWidth="1"/>
    <col min="9751" max="9751" width="6" customWidth="1"/>
    <col min="9752" max="9752" width="13.28515625" customWidth="1"/>
    <col min="9985" max="9985" width="6.42578125" customWidth="1"/>
    <col min="9986" max="9986" width="66.42578125" customWidth="1"/>
    <col min="9987" max="9987" width="26.85546875" customWidth="1"/>
    <col min="9988" max="9988" width="21.7109375" customWidth="1"/>
    <col min="9989" max="9989" width="40.28515625" customWidth="1"/>
    <col min="9990" max="9992" width="19.85546875" customWidth="1"/>
    <col min="9993" max="9993" width="17.42578125" customWidth="1"/>
    <col min="9994" max="10003" width="8.85546875" customWidth="1"/>
    <col min="10004" max="10004" width="12.28515625" customWidth="1"/>
    <col min="10005" max="10005" width="5.5703125" customWidth="1"/>
    <col min="10006" max="10006" width="12.28515625" customWidth="1"/>
    <col min="10007" max="10007" width="6" customWidth="1"/>
    <col min="10008" max="10008" width="13.28515625" customWidth="1"/>
    <col min="10241" max="10241" width="6.42578125" customWidth="1"/>
    <col min="10242" max="10242" width="66.42578125" customWidth="1"/>
    <col min="10243" max="10243" width="26.85546875" customWidth="1"/>
    <col min="10244" max="10244" width="21.7109375" customWidth="1"/>
    <col min="10245" max="10245" width="40.28515625" customWidth="1"/>
    <col min="10246" max="10248" width="19.85546875" customWidth="1"/>
    <col min="10249" max="10249" width="17.42578125" customWidth="1"/>
    <col min="10250" max="10259" width="8.85546875" customWidth="1"/>
    <col min="10260" max="10260" width="12.28515625" customWidth="1"/>
    <col min="10261" max="10261" width="5.5703125" customWidth="1"/>
    <col min="10262" max="10262" width="12.28515625" customWidth="1"/>
    <col min="10263" max="10263" width="6" customWidth="1"/>
    <col min="10264" max="10264" width="13.28515625" customWidth="1"/>
    <col min="10497" max="10497" width="6.42578125" customWidth="1"/>
    <col min="10498" max="10498" width="66.42578125" customWidth="1"/>
    <col min="10499" max="10499" width="26.85546875" customWidth="1"/>
    <col min="10500" max="10500" width="21.7109375" customWidth="1"/>
    <col min="10501" max="10501" width="40.28515625" customWidth="1"/>
    <col min="10502" max="10504" width="19.85546875" customWidth="1"/>
    <col min="10505" max="10505" width="17.42578125" customWidth="1"/>
    <col min="10506" max="10515" width="8.85546875" customWidth="1"/>
    <col min="10516" max="10516" width="12.28515625" customWidth="1"/>
    <col min="10517" max="10517" width="5.5703125" customWidth="1"/>
    <col min="10518" max="10518" width="12.28515625" customWidth="1"/>
    <col min="10519" max="10519" width="6" customWidth="1"/>
    <col min="10520" max="10520" width="13.28515625" customWidth="1"/>
    <col min="10753" max="10753" width="6.42578125" customWidth="1"/>
    <col min="10754" max="10754" width="66.42578125" customWidth="1"/>
    <col min="10755" max="10755" width="26.85546875" customWidth="1"/>
    <col min="10756" max="10756" width="21.7109375" customWidth="1"/>
    <col min="10757" max="10757" width="40.28515625" customWidth="1"/>
    <col min="10758" max="10760" width="19.85546875" customWidth="1"/>
    <col min="10761" max="10761" width="17.42578125" customWidth="1"/>
    <col min="10762" max="10771" width="8.85546875" customWidth="1"/>
    <col min="10772" max="10772" width="12.28515625" customWidth="1"/>
    <col min="10773" max="10773" width="5.5703125" customWidth="1"/>
    <col min="10774" max="10774" width="12.28515625" customWidth="1"/>
    <col min="10775" max="10775" width="6" customWidth="1"/>
    <col min="10776" max="10776" width="13.28515625" customWidth="1"/>
    <col min="11009" max="11009" width="6.42578125" customWidth="1"/>
    <col min="11010" max="11010" width="66.42578125" customWidth="1"/>
    <col min="11011" max="11011" width="26.85546875" customWidth="1"/>
    <col min="11012" max="11012" width="21.7109375" customWidth="1"/>
    <col min="11013" max="11013" width="40.28515625" customWidth="1"/>
    <col min="11014" max="11016" width="19.85546875" customWidth="1"/>
    <col min="11017" max="11017" width="17.42578125" customWidth="1"/>
    <col min="11018" max="11027" width="8.85546875" customWidth="1"/>
    <col min="11028" max="11028" width="12.28515625" customWidth="1"/>
    <col min="11029" max="11029" width="5.5703125" customWidth="1"/>
    <col min="11030" max="11030" width="12.28515625" customWidth="1"/>
    <col min="11031" max="11031" width="6" customWidth="1"/>
    <col min="11032" max="11032" width="13.28515625" customWidth="1"/>
    <col min="11265" max="11265" width="6.42578125" customWidth="1"/>
    <col min="11266" max="11266" width="66.42578125" customWidth="1"/>
    <col min="11267" max="11267" width="26.85546875" customWidth="1"/>
    <col min="11268" max="11268" width="21.7109375" customWidth="1"/>
    <col min="11269" max="11269" width="40.28515625" customWidth="1"/>
    <col min="11270" max="11272" width="19.85546875" customWidth="1"/>
    <col min="11273" max="11273" width="17.42578125" customWidth="1"/>
    <col min="11274" max="11283" width="8.85546875" customWidth="1"/>
    <col min="11284" max="11284" width="12.28515625" customWidth="1"/>
    <col min="11285" max="11285" width="5.5703125" customWidth="1"/>
    <col min="11286" max="11286" width="12.28515625" customWidth="1"/>
    <col min="11287" max="11287" width="6" customWidth="1"/>
    <col min="11288" max="11288" width="13.28515625" customWidth="1"/>
    <col min="11521" max="11521" width="6.42578125" customWidth="1"/>
    <col min="11522" max="11522" width="66.42578125" customWidth="1"/>
    <col min="11523" max="11523" width="26.85546875" customWidth="1"/>
    <col min="11524" max="11524" width="21.7109375" customWidth="1"/>
    <col min="11525" max="11525" width="40.28515625" customWidth="1"/>
    <col min="11526" max="11528" width="19.85546875" customWidth="1"/>
    <col min="11529" max="11529" width="17.42578125" customWidth="1"/>
    <col min="11530" max="11539" width="8.85546875" customWidth="1"/>
    <col min="11540" max="11540" width="12.28515625" customWidth="1"/>
    <col min="11541" max="11541" width="5.5703125" customWidth="1"/>
    <col min="11542" max="11542" width="12.28515625" customWidth="1"/>
    <col min="11543" max="11543" width="6" customWidth="1"/>
    <col min="11544" max="11544" width="13.28515625" customWidth="1"/>
    <col min="11777" max="11777" width="6.42578125" customWidth="1"/>
    <col min="11778" max="11778" width="66.42578125" customWidth="1"/>
    <col min="11779" max="11779" width="26.85546875" customWidth="1"/>
    <col min="11780" max="11780" width="21.7109375" customWidth="1"/>
    <col min="11781" max="11781" width="40.28515625" customWidth="1"/>
    <col min="11782" max="11784" width="19.85546875" customWidth="1"/>
    <col min="11785" max="11785" width="17.42578125" customWidth="1"/>
    <col min="11786" max="11795" width="8.85546875" customWidth="1"/>
    <col min="11796" max="11796" width="12.28515625" customWidth="1"/>
    <col min="11797" max="11797" width="5.5703125" customWidth="1"/>
    <col min="11798" max="11798" width="12.28515625" customWidth="1"/>
    <col min="11799" max="11799" width="6" customWidth="1"/>
    <col min="11800" max="11800" width="13.28515625" customWidth="1"/>
    <col min="12033" max="12033" width="6.42578125" customWidth="1"/>
    <col min="12034" max="12034" width="66.42578125" customWidth="1"/>
    <col min="12035" max="12035" width="26.85546875" customWidth="1"/>
    <col min="12036" max="12036" width="21.7109375" customWidth="1"/>
    <col min="12037" max="12037" width="40.28515625" customWidth="1"/>
    <col min="12038" max="12040" width="19.85546875" customWidth="1"/>
    <col min="12041" max="12041" width="17.42578125" customWidth="1"/>
    <col min="12042" max="12051" width="8.85546875" customWidth="1"/>
    <col min="12052" max="12052" width="12.28515625" customWidth="1"/>
    <col min="12053" max="12053" width="5.5703125" customWidth="1"/>
    <col min="12054" max="12054" width="12.28515625" customWidth="1"/>
    <col min="12055" max="12055" width="6" customWidth="1"/>
    <col min="12056" max="12056" width="13.28515625" customWidth="1"/>
    <col min="12289" max="12289" width="6.42578125" customWidth="1"/>
    <col min="12290" max="12290" width="66.42578125" customWidth="1"/>
    <col min="12291" max="12291" width="26.85546875" customWidth="1"/>
    <col min="12292" max="12292" width="21.7109375" customWidth="1"/>
    <col min="12293" max="12293" width="40.28515625" customWidth="1"/>
    <col min="12294" max="12296" width="19.85546875" customWidth="1"/>
    <col min="12297" max="12297" width="17.42578125" customWidth="1"/>
    <col min="12298" max="12307" width="8.85546875" customWidth="1"/>
    <col min="12308" max="12308" width="12.28515625" customWidth="1"/>
    <col min="12309" max="12309" width="5.5703125" customWidth="1"/>
    <col min="12310" max="12310" width="12.28515625" customWidth="1"/>
    <col min="12311" max="12311" width="6" customWidth="1"/>
    <col min="12312" max="12312" width="13.28515625" customWidth="1"/>
    <col min="12545" max="12545" width="6.42578125" customWidth="1"/>
    <col min="12546" max="12546" width="66.42578125" customWidth="1"/>
    <col min="12547" max="12547" width="26.85546875" customWidth="1"/>
    <col min="12548" max="12548" width="21.7109375" customWidth="1"/>
    <col min="12549" max="12549" width="40.28515625" customWidth="1"/>
    <col min="12550" max="12552" width="19.85546875" customWidth="1"/>
    <col min="12553" max="12553" width="17.42578125" customWidth="1"/>
    <col min="12554" max="12563" width="8.85546875" customWidth="1"/>
    <col min="12564" max="12564" width="12.28515625" customWidth="1"/>
    <col min="12565" max="12565" width="5.5703125" customWidth="1"/>
    <col min="12566" max="12566" width="12.28515625" customWidth="1"/>
    <col min="12567" max="12567" width="6" customWidth="1"/>
    <col min="12568" max="12568" width="13.28515625" customWidth="1"/>
    <col min="12801" max="12801" width="6.42578125" customWidth="1"/>
    <col min="12802" max="12802" width="66.42578125" customWidth="1"/>
    <col min="12803" max="12803" width="26.85546875" customWidth="1"/>
    <col min="12804" max="12804" width="21.7109375" customWidth="1"/>
    <col min="12805" max="12805" width="40.28515625" customWidth="1"/>
    <col min="12806" max="12808" width="19.85546875" customWidth="1"/>
    <col min="12809" max="12809" width="17.42578125" customWidth="1"/>
    <col min="12810" max="12819" width="8.85546875" customWidth="1"/>
    <col min="12820" max="12820" width="12.28515625" customWidth="1"/>
    <col min="12821" max="12821" width="5.5703125" customWidth="1"/>
    <col min="12822" max="12822" width="12.28515625" customWidth="1"/>
    <col min="12823" max="12823" width="6" customWidth="1"/>
    <col min="12824" max="12824" width="13.28515625" customWidth="1"/>
    <col min="13057" max="13057" width="6.42578125" customWidth="1"/>
    <col min="13058" max="13058" width="66.42578125" customWidth="1"/>
    <col min="13059" max="13059" width="26.85546875" customWidth="1"/>
    <col min="13060" max="13060" width="21.7109375" customWidth="1"/>
    <col min="13061" max="13061" width="40.28515625" customWidth="1"/>
    <col min="13062" max="13064" width="19.85546875" customWidth="1"/>
    <col min="13065" max="13065" width="17.42578125" customWidth="1"/>
    <col min="13066" max="13075" width="8.85546875" customWidth="1"/>
    <col min="13076" max="13076" width="12.28515625" customWidth="1"/>
    <col min="13077" max="13077" width="5.5703125" customWidth="1"/>
    <col min="13078" max="13078" width="12.28515625" customWidth="1"/>
    <col min="13079" max="13079" width="6" customWidth="1"/>
    <col min="13080" max="13080" width="13.28515625" customWidth="1"/>
    <col min="13313" max="13313" width="6.42578125" customWidth="1"/>
    <col min="13314" max="13314" width="66.42578125" customWidth="1"/>
    <col min="13315" max="13315" width="26.85546875" customWidth="1"/>
    <col min="13316" max="13316" width="21.7109375" customWidth="1"/>
    <col min="13317" max="13317" width="40.28515625" customWidth="1"/>
    <col min="13318" max="13320" width="19.85546875" customWidth="1"/>
    <col min="13321" max="13321" width="17.42578125" customWidth="1"/>
    <col min="13322" max="13331" width="8.85546875" customWidth="1"/>
    <col min="13332" max="13332" width="12.28515625" customWidth="1"/>
    <col min="13333" max="13333" width="5.5703125" customWidth="1"/>
    <col min="13334" max="13334" width="12.28515625" customWidth="1"/>
    <col min="13335" max="13335" width="6" customWidth="1"/>
    <col min="13336" max="13336" width="13.28515625" customWidth="1"/>
    <col min="13569" max="13569" width="6.42578125" customWidth="1"/>
    <col min="13570" max="13570" width="66.42578125" customWidth="1"/>
    <col min="13571" max="13571" width="26.85546875" customWidth="1"/>
    <col min="13572" max="13572" width="21.7109375" customWidth="1"/>
    <col min="13573" max="13573" width="40.28515625" customWidth="1"/>
    <col min="13574" max="13576" width="19.85546875" customWidth="1"/>
    <col min="13577" max="13577" width="17.42578125" customWidth="1"/>
    <col min="13578" max="13587" width="8.85546875" customWidth="1"/>
    <col min="13588" max="13588" width="12.28515625" customWidth="1"/>
    <col min="13589" max="13589" width="5.5703125" customWidth="1"/>
    <col min="13590" max="13590" width="12.28515625" customWidth="1"/>
    <col min="13591" max="13591" width="6" customWidth="1"/>
    <col min="13592" max="13592" width="13.28515625" customWidth="1"/>
    <col min="13825" max="13825" width="6.42578125" customWidth="1"/>
    <col min="13826" max="13826" width="66.42578125" customWidth="1"/>
    <col min="13827" max="13827" width="26.85546875" customWidth="1"/>
    <col min="13828" max="13828" width="21.7109375" customWidth="1"/>
    <col min="13829" max="13829" width="40.28515625" customWidth="1"/>
    <col min="13830" max="13832" width="19.85546875" customWidth="1"/>
    <col min="13833" max="13833" width="17.42578125" customWidth="1"/>
    <col min="13834" max="13843" width="8.85546875" customWidth="1"/>
    <col min="13844" max="13844" width="12.28515625" customWidth="1"/>
    <col min="13845" max="13845" width="5.5703125" customWidth="1"/>
    <col min="13846" max="13846" width="12.28515625" customWidth="1"/>
    <col min="13847" max="13847" width="6" customWidth="1"/>
    <col min="13848" max="13848" width="13.28515625" customWidth="1"/>
    <col min="14081" max="14081" width="6.42578125" customWidth="1"/>
    <col min="14082" max="14082" width="66.42578125" customWidth="1"/>
    <col min="14083" max="14083" width="26.85546875" customWidth="1"/>
    <col min="14084" max="14084" width="21.7109375" customWidth="1"/>
    <col min="14085" max="14085" width="40.28515625" customWidth="1"/>
    <col min="14086" max="14088" width="19.85546875" customWidth="1"/>
    <col min="14089" max="14089" width="17.42578125" customWidth="1"/>
    <col min="14090" max="14099" width="8.85546875" customWidth="1"/>
    <col min="14100" max="14100" width="12.28515625" customWidth="1"/>
    <col min="14101" max="14101" width="5.5703125" customWidth="1"/>
    <col min="14102" max="14102" width="12.28515625" customWidth="1"/>
    <col min="14103" max="14103" width="6" customWidth="1"/>
    <col min="14104" max="14104" width="13.28515625" customWidth="1"/>
    <col min="14337" max="14337" width="6.42578125" customWidth="1"/>
    <col min="14338" max="14338" width="66.42578125" customWidth="1"/>
    <col min="14339" max="14339" width="26.85546875" customWidth="1"/>
    <col min="14340" max="14340" width="21.7109375" customWidth="1"/>
    <col min="14341" max="14341" width="40.28515625" customWidth="1"/>
    <col min="14342" max="14344" width="19.85546875" customWidth="1"/>
    <col min="14345" max="14345" width="17.42578125" customWidth="1"/>
    <col min="14346" max="14355" width="8.85546875" customWidth="1"/>
    <col min="14356" max="14356" width="12.28515625" customWidth="1"/>
    <col min="14357" max="14357" width="5.5703125" customWidth="1"/>
    <col min="14358" max="14358" width="12.28515625" customWidth="1"/>
    <col min="14359" max="14359" width="6" customWidth="1"/>
    <col min="14360" max="14360" width="13.28515625" customWidth="1"/>
    <col min="14593" max="14593" width="6.42578125" customWidth="1"/>
    <col min="14594" max="14594" width="66.42578125" customWidth="1"/>
    <col min="14595" max="14595" width="26.85546875" customWidth="1"/>
    <col min="14596" max="14596" width="21.7109375" customWidth="1"/>
    <col min="14597" max="14597" width="40.28515625" customWidth="1"/>
    <col min="14598" max="14600" width="19.85546875" customWidth="1"/>
    <col min="14601" max="14601" width="17.42578125" customWidth="1"/>
    <col min="14602" max="14611" width="8.85546875" customWidth="1"/>
    <col min="14612" max="14612" width="12.28515625" customWidth="1"/>
    <col min="14613" max="14613" width="5.5703125" customWidth="1"/>
    <col min="14614" max="14614" width="12.28515625" customWidth="1"/>
    <col min="14615" max="14615" width="6" customWidth="1"/>
    <col min="14616" max="14616" width="13.28515625" customWidth="1"/>
    <col min="14849" max="14849" width="6.42578125" customWidth="1"/>
    <col min="14850" max="14850" width="66.42578125" customWidth="1"/>
    <col min="14851" max="14851" width="26.85546875" customWidth="1"/>
    <col min="14852" max="14852" width="21.7109375" customWidth="1"/>
    <col min="14853" max="14853" width="40.28515625" customWidth="1"/>
    <col min="14854" max="14856" width="19.85546875" customWidth="1"/>
    <col min="14857" max="14857" width="17.42578125" customWidth="1"/>
    <col min="14858" max="14867" width="8.85546875" customWidth="1"/>
    <col min="14868" max="14868" width="12.28515625" customWidth="1"/>
    <col min="14869" max="14869" width="5.5703125" customWidth="1"/>
    <col min="14870" max="14870" width="12.28515625" customWidth="1"/>
    <col min="14871" max="14871" width="6" customWidth="1"/>
    <col min="14872" max="14872" width="13.28515625" customWidth="1"/>
    <col min="15105" max="15105" width="6.42578125" customWidth="1"/>
    <col min="15106" max="15106" width="66.42578125" customWidth="1"/>
    <col min="15107" max="15107" width="26.85546875" customWidth="1"/>
    <col min="15108" max="15108" width="21.7109375" customWidth="1"/>
    <col min="15109" max="15109" width="40.28515625" customWidth="1"/>
    <col min="15110" max="15112" width="19.85546875" customWidth="1"/>
    <col min="15113" max="15113" width="17.42578125" customWidth="1"/>
    <col min="15114" max="15123" width="8.85546875" customWidth="1"/>
    <col min="15124" max="15124" width="12.28515625" customWidth="1"/>
    <col min="15125" max="15125" width="5.5703125" customWidth="1"/>
    <col min="15126" max="15126" width="12.28515625" customWidth="1"/>
    <col min="15127" max="15127" width="6" customWidth="1"/>
    <col min="15128" max="15128" width="13.28515625" customWidth="1"/>
    <col min="15361" max="15361" width="6.42578125" customWidth="1"/>
    <col min="15362" max="15362" width="66.42578125" customWidth="1"/>
    <col min="15363" max="15363" width="26.85546875" customWidth="1"/>
    <col min="15364" max="15364" width="21.7109375" customWidth="1"/>
    <col min="15365" max="15365" width="40.28515625" customWidth="1"/>
    <col min="15366" max="15368" width="19.85546875" customWidth="1"/>
    <col min="15369" max="15369" width="17.42578125" customWidth="1"/>
    <col min="15370" max="15379" width="8.85546875" customWidth="1"/>
    <col min="15380" max="15380" width="12.28515625" customWidth="1"/>
    <col min="15381" max="15381" width="5.5703125" customWidth="1"/>
    <col min="15382" max="15382" width="12.28515625" customWidth="1"/>
    <col min="15383" max="15383" width="6" customWidth="1"/>
    <col min="15384" max="15384" width="13.28515625" customWidth="1"/>
    <col min="15617" max="15617" width="6.42578125" customWidth="1"/>
    <col min="15618" max="15618" width="66.42578125" customWidth="1"/>
    <col min="15619" max="15619" width="26.85546875" customWidth="1"/>
    <col min="15620" max="15620" width="21.7109375" customWidth="1"/>
    <col min="15621" max="15621" width="40.28515625" customWidth="1"/>
    <col min="15622" max="15624" width="19.85546875" customWidth="1"/>
    <col min="15625" max="15625" width="17.42578125" customWidth="1"/>
    <col min="15626" max="15635" width="8.85546875" customWidth="1"/>
    <col min="15636" max="15636" width="12.28515625" customWidth="1"/>
    <col min="15637" max="15637" width="5.5703125" customWidth="1"/>
    <col min="15638" max="15638" width="12.28515625" customWidth="1"/>
    <col min="15639" max="15639" width="6" customWidth="1"/>
    <col min="15640" max="15640" width="13.28515625" customWidth="1"/>
    <col min="15873" max="15873" width="6.42578125" customWidth="1"/>
    <col min="15874" max="15874" width="66.42578125" customWidth="1"/>
    <col min="15875" max="15875" width="26.85546875" customWidth="1"/>
    <col min="15876" max="15876" width="21.7109375" customWidth="1"/>
    <col min="15877" max="15877" width="40.28515625" customWidth="1"/>
    <col min="15878" max="15880" width="19.85546875" customWidth="1"/>
    <col min="15881" max="15881" width="17.42578125" customWidth="1"/>
    <col min="15882" max="15891" width="8.85546875" customWidth="1"/>
    <col min="15892" max="15892" width="12.28515625" customWidth="1"/>
    <col min="15893" max="15893" width="5.5703125" customWidth="1"/>
    <col min="15894" max="15894" width="12.28515625" customWidth="1"/>
    <col min="15895" max="15895" width="6" customWidth="1"/>
    <col min="15896" max="15896" width="13.28515625" customWidth="1"/>
    <col min="16129" max="16129" width="6.42578125" customWidth="1"/>
    <col min="16130" max="16130" width="66.42578125" customWidth="1"/>
    <col min="16131" max="16131" width="26.85546875" customWidth="1"/>
    <col min="16132" max="16132" width="21.7109375" customWidth="1"/>
    <col min="16133" max="16133" width="40.28515625" customWidth="1"/>
    <col min="16134" max="16136" width="19.85546875" customWidth="1"/>
    <col min="16137" max="16137" width="17.42578125" customWidth="1"/>
    <col min="16138" max="16147" width="8.85546875" customWidth="1"/>
    <col min="16148" max="16148" width="12.28515625" customWidth="1"/>
    <col min="16149" max="16149" width="5.5703125" customWidth="1"/>
    <col min="16150" max="16150" width="12.28515625" customWidth="1"/>
    <col min="16151" max="16151" width="6" customWidth="1"/>
    <col min="16152" max="16152" width="13.28515625" customWidth="1"/>
  </cols>
  <sheetData>
    <row r="1" spans="1:8">
      <c r="E1" t="s">
        <v>434</v>
      </c>
    </row>
    <row r="3" spans="1:8">
      <c r="A3" s="1422" t="s">
        <v>536</v>
      </c>
      <c r="B3" s="1422"/>
      <c r="C3" s="1422"/>
      <c r="D3" s="1422"/>
      <c r="E3" s="1422"/>
    </row>
    <row r="4" spans="1:8" ht="27" customHeight="1">
      <c r="A4" t="s">
        <v>1137</v>
      </c>
    </row>
    <row r="5" spans="1:8" ht="19.5" customHeight="1">
      <c r="A5" t="s">
        <v>345</v>
      </c>
    </row>
    <row r="6" spans="1:8" ht="39.75" customHeight="1">
      <c r="A6" s="1422" t="s">
        <v>610</v>
      </c>
      <c r="B6" s="1422"/>
      <c r="C6" s="1422"/>
      <c r="D6" s="1422"/>
      <c r="E6" s="1422"/>
    </row>
    <row r="7" spans="1:8" ht="17.25" customHeight="1">
      <c r="A7" t="s">
        <v>281</v>
      </c>
    </row>
    <row r="9" spans="1:8" ht="56.25" customHeight="1">
      <c r="A9" t="s">
        <v>282</v>
      </c>
      <c r="B9" t="s">
        <v>0</v>
      </c>
      <c r="C9" t="s">
        <v>355</v>
      </c>
      <c r="D9" t="s">
        <v>356</v>
      </c>
      <c r="E9" t="s">
        <v>614</v>
      </c>
    </row>
    <row r="10" spans="1:8" ht="16.5" customHeight="1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>
      <c r="A11" s="1422" t="s">
        <v>1033</v>
      </c>
      <c r="B11" s="1422"/>
      <c r="C11" s="1422"/>
      <c r="D11" s="1422"/>
      <c r="E11" s="1422"/>
      <c r="F11" t="s">
        <v>357</v>
      </c>
      <c r="G11" t="s">
        <v>302</v>
      </c>
      <c r="H11" t="s">
        <v>303</v>
      </c>
    </row>
    <row r="12" spans="1:8" ht="24" customHeight="1">
      <c r="A12">
        <v>1</v>
      </c>
      <c r="B12" t="s">
        <v>358</v>
      </c>
      <c r="C12" t="e">
        <f>E12/D12</f>
        <v>#DIV/0!</v>
      </c>
      <c r="H12">
        <f>E12-G12</f>
        <v>0</v>
      </c>
    </row>
    <row r="13" spans="1:8" ht="23.25" customHeight="1">
      <c r="A13">
        <v>2</v>
      </c>
      <c r="B13" t="s">
        <v>359</v>
      </c>
      <c r="C13" t="e">
        <f t="shared" ref="C13:C16" si="0">E13/D13</f>
        <v>#DIV/0!</v>
      </c>
      <c r="H13">
        <f t="shared" ref="H13:H16" si="1">E13-G13</f>
        <v>0</v>
      </c>
    </row>
    <row r="14" spans="1:8" ht="26.25" customHeight="1">
      <c r="A14">
        <v>3</v>
      </c>
      <c r="B14" t="s">
        <v>360</v>
      </c>
      <c r="C14" t="e">
        <f t="shared" si="0"/>
        <v>#DIV/0!</v>
      </c>
      <c r="H14">
        <f t="shared" si="1"/>
        <v>0</v>
      </c>
    </row>
    <row r="15" spans="1:8" ht="26.25" customHeight="1">
      <c r="A15">
        <v>4</v>
      </c>
      <c r="B15" t="s">
        <v>1001</v>
      </c>
      <c r="C15" t="e">
        <f t="shared" si="0"/>
        <v>#DIV/0!</v>
      </c>
      <c r="H15">
        <f t="shared" si="1"/>
        <v>0</v>
      </c>
    </row>
    <row r="16" spans="1:8" ht="26.25" customHeight="1">
      <c r="A16">
        <v>5</v>
      </c>
      <c r="B16" t="s">
        <v>1002</v>
      </c>
      <c r="C16" t="e">
        <f t="shared" si="0"/>
        <v>#DIV/0!</v>
      </c>
      <c r="H16">
        <f t="shared" si="1"/>
        <v>0</v>
      </c>
    </row>
    <row r="17" spans="1:8">
      <c r="E17" t="str">
        <f>IF(C17*D17=0," ",C17*D17)</f>
        <v xml:space="preserve"> </v>
      </c>
    </row>
    <row r="18" spans="1:8" ht="22.15" customHeight="1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15" customHeight="1">
      <c r="A19" s="1422" t="s">
        <v>1034</v>
      </c>
      <c r="B19" s="1422"/>
      <c r="C19" s="1422"/>
      <c r="D19" s="1422"/>
      <c r="E19" s="1422"/>
      <c r="F19" t="s">
        <v>995</v>
      </c>
    </row>
    <row r="20" spans="1:8" ht="24" customHeight="1">
      <c r="A20">
        <v>1</v>
      </c>
      <c r="B20" t="s">
        <v>358</v>
      </c>
      <c r="C20" t="e">
        <f>E20/D20</f>
        <v>#DIV/0!</v>
      </c>
      <c r="H20">
        <f t="shared" ref="H20:H24" si="2">E20-G20</f>
        <v>0</v>
      </c>
    </row>
    <row r="21" spans="1:8" ht="23.25" customHeight="1">
      <c r="A21">
        <v>2</v>
      </c>
      <c r="B21" t="s">
        <v>359</v>
      </c>
      <c r="C21" t="e">
        <f t="shared" ref="C21:C24" si="3">E21/D21</f>
        <v>#DIV/0!</v>
      </c>
      <c r="H21">
        <f t="shared" si="2"/>
        <v>0</v>
      </c>
    </row>
    <row r="22" spans="1:8" ht="26.25" customHeight="1">
      <c r="A22">
        <v>3</v>
      </c>
      <c r="B22" t="s">
        <v>360</v>
      </c>
      <c r="C22" t="e">
        <f t="shared" si="3"/>
        <v>#DIV/0!</v>
      </c>
      <c r="H22">
        <f t="shared" si="2"/>
        <v>0</v>
      </c>
    </row>
    <row r="23" spans="1:8" ht="26.25" customHeight="1">
      <c r="A23">
        <v>4</v>
      </c>
      <c r="B23" t="s">
        <v>1001</v>
      </c>
      <c r="C23" t="e">
        <f t="shared" si="3"/>
        <v>#DIV/0!</v>
      </c>
      <c r="H23">
        <f t="shared" si="2"/>
        <v>0</v>
      </c>
    </row>
    <row r="24" spans="1:8" ht="26.25" customHeight="1">
      <c r="A24">
        <v>5</v>
      </c>
      <c r="B24" t="s">
        <v>1002</v>
      </c>
      <c r="C24" t="e">
        <f t="shared" si="3"/>
        <v>#DIV/0!</v>
      </c>
      <c r="H24">
        <f t="shared" si="2"/>
        <v>0</v>
      </c>
    </row>
    <row r="25" spans="1:8" ht="26.25" customHeight="1"/>
    <row r="26" spans="1:8" ht="22.15" customHeight="1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15" customHeight="1">
      <c r="F27" t="s">
        <v>457</v>
      </c>
      <c r="G27">
        <f>G18+G26</f>
        <v>0</v>
      </c>
      <c r="H27">
        <f>H18+H26</f>
        <v>0</v>
      </c>
    </row>
    <row r="28" spans="1:8" ht="22.15" customHeight="1"/>
    <row r="29" spans="1:8" ht="23.25" customHeight="1">
      <c r="A29" t="s">
        <v>667</v>
      </c>
      <c r="E29" t="s">
        <v>1135</v>
      </c>
    </row>
    <row r="30" spans="1:8">
      <c r="C30" t="s">
        <v>131</v>
      </c>
      <c r="E30" t="s">
        <v>132</v>
      </c>
    </row>
    <row r="32" spans="1:8" ht="23.25" customHeight="1">
      <c r="A32" t="s">
        <v>133</v>
      </c>
      <c r="E32" t="s">
        <v>1136</v>
      </c>
    </row>
    <row r="33" spans="2:5">
      <c r="C33" t="s">
        <v>131</v>
      </c>
      <c r="E33" t="s">
        <v>132</v>
      </c>
    </row>
    <row r="35" spans="2:5">
      <c r="B35" t="s">
        <v>1038</v>
      </c>
    </row>
    <row r="36" spans="2:5">
      <c r="B36" t="s">
        <v>1032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Лист168">
    <tabColor rgb="FF00FFCC"/>
    <pageSetUpPr fitToPage="1"/>
  </sheetPr>
  <dimension ref="A1:M146"/>
  <sheetViews>
    <sheetView view="pageBreakPreview" topLeftCell="A2" zoomScale="70" zoomScaleSheetLayoutView="70" workbookViewId="0">
      <selection activeCell="F147" sqref="F147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893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610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 ht="18.75" customHeight="1">
      <c r="B8" s="187"/>
    </row>
    <row r="9" spans="1:13">
      <c r="A9" s="1513" t="s">
        <v>282</v>
      </c>
      <c r="B9" s="1513" t="s">
        <v>297</v>
      </c>
      <c r="C9" s="1514" t="s">
        <v>366</v>
      </c>
      <c r="D9" s="1514"/>
      <c r="E9" s="1514" t="s">
        <v>367</v>
      </c>
      <c r="F9" s="1514"/>
    </row>
    <row r="10" spans="1:13" ht="75" customHeight="1">
      <c r="A10" s="1513"/>
      <c r="B10" s="1513"/>
      <c r="C10" s="895" t="s">
        <v>354</v>
      </c>
      <c r="D10" s="895" t="s">
        <v>368</v>
      </c>
      <c r="E10" s="895" t="s">
        <v>354</v>
      </c>
      <c r="F10" s="895" t="s">
        <v>368</v>
      </c>
    </row>
    <row r="11" spans="1:13" ht="56.25">
      <c r="A11" s="895">
        <v>1</v>
      </c>
      <c r="B11" s="895">
        <v>2</v>
      </c>
      <c r="C11" s="895">
        <v>3</v>
      </c>
      <c r="D11" s="895">
        <v>4</v>
      </c>
      <c r="E11" s="895">
        <v>5</v>
      </c>
      <c r="F11" s="895">
        <v>6</v>
      </c>
      <c r="G11" s="896" t="s">
        <v>357</v>
      </c>
      <c r="H11" s="897" t="s">
        <v>302</v>
      </c>
      <c r="I11" s="897" t="s">
        <v>549</v>
      </c>
      <c r="J11" s="897" t="s">
        <v>550</v>
      </c>
      <c r="K11" s="183"/>
      <c r="L11" s="183" t="s">
        <v>1010</v>
      </c>
      <c r="M11" s="183"/>
    </row>
    <row r="12" spans="1:13" s="232" customFormat="1">
      <c r="A12" s="1512" t="s">
        <v>1033</v>
      </c>
      <c r="B12" s="1512"/>
      <c r="C12" s="1512"/>
      <c r="D12" s="1512"/>
      <c r="E12" s="1512"/>
      <c r="F12" s="1512"/>
      <c r="G12" s="191"/>
      <c r="H12" s="231"/>
      <c r="I12" s="231"/>
      <c r="J12" s="231"/>
      <c r="K12" s="180"/>
      <c r="L12" s="180" t="s">
        <v>1005</v>
      </c>
      <c r="M12" s="180" t="s">
        <v>1006</v>
      </c>
    </row>
    <row r="13" spans="1:13" s="238" customFormat="1">
      <c r="A13" s="898">
        <v>1</v>
      </c>
      <c r="B13" s="899" t="s">
        <v>369</v>
      </c>
      <c r="C13" s="900" t="s">
        <v>305</v>
      </c>
      <c r="D13" s="901">
        <f>SUM(D15:D31)</f>
        <v>0</v>
      </c>
      <c r="E13" s="900" t="s">
        <v>305</v>
      </c>
      <c r="F13" s="901">
        <f>SUM(F14:F31)</f>
        <v>0</v>
      </c>
      <c r="G13" s="902"/>
      <c r="H13" s="903"/>
      <c r="I13" s="903"/>
      <c r="J13" s="903"/>
      <c r="K13" s="183"/>
      <c r="L13" s="183"/>
      <c r="M13" s="183"/>
    </row>
    <row r="14" spans="1:13" s="232" customFormat="1">
      <c r="A14" s="904"/>
      <c r="B14" s="905" t="s">
        <v>199</v>
      </c>
      <c r="C14" s="906"/>
      <c r="D14" s="907"/>
      <c r="E14" s="908"/>
      <c r="F14" s="907"/>
      <c r="G14" s="902"/>
      <c r="H14" s="903"/>
      <c r="I14" s="903">
        <f t="shared" ref="I14:I31" si="0">F14-H14</f>
        <v>0</v>
      </c>
      <c r="J14" s="903">
        <f>F14-G14</f>
        <v>0</v>
      </c>
      <c r="K14" s="180"/>
      <c r="L14" s="180"/>
      <c r="M14" s="180"/>
    </row>
    <row r="15" spans="1:13" s="232" customFormat="1" hidden="1">
      <c r="A15" s="904"/>
      <c r="B15" s="907" t="s">
        <v>459</v>
      </c>
      <c r="C15" s="906"/>
      <c r="D15" s="907"/>
      <c r="E15" s="908"/>
      <c r="F15" s="907"/>
      <c r="G15" s="902"/>
      <c r="H15" s="903"/>
      <c r="I15" s="903">
        <f t="shared" si="0"/>
        <v>0</v>
      </c>
      <c r="J15" s="903">
        <f t="shared" ref="J15:J31" si="1">F15-G15</f>
        <v>0</v>
      </c>
      <c r="K15" s="180"/>
      <c r="L15" s="180"/>
      <c r="M15" s="180"/>
    </row>
    <row r="16" spans="1:13" s="232" customFormat="1" hidden="1">
      <c r="A16" s="904"/>
      <c r="B16" s="907" t="s">
        <v>460</v>
      </c>
      <c r="C16" s="906"/>
      <c r="D16" s="907"/>
      <c r="E16" s="909"/>
      <c r="F16" s="907"/>
      <c r="G16" s="910"/>
      <c r="H16" s="903"/>
      <c r="I16" s="903">
        <f t="shared" si="0"/>
        <v>0</v>
      </c>
      <c r="J16" s="903">
        <f t="shared" si="1"/>
        <v>0</v>
      </c>
      <c r="K16" s="180"/>
      <c r="L16" s="180"/>
      <c r="M16" s="180"/>
    </row>
    <row r="17" spans="1:13" s="232" customFormat="1" hidden="1">
      <c r="A17" s="904"/>
      <c r="B17" s="907" t="s">
        <v>461</v>
      </c>
      <c r="C17" s="906"/>
      <c r="D17" s="907"/>
      <c r="E17" s="909"/>
      <c r="F17" s="907"/>
      <c r="G17" s="910"/>
      <c r="H17" s="903"/>
      <c r="I17" s="903">
        <f t="shared" si="0"/>
        <v>0</v>
      </c>
      <c r="J17" s="903">
        <f t="shared" si="1"/>
        <v>0</v>
      </c>
      <c r="K17" s="180"/>
      <c r="L17" s="180"/>
      <c r="M17" s="180"/>
    </row>
    <row r="18" spans="1:13" s="232" customFormat="1" hidden="1">
      <c r="A18" s="904"/>
      <c r="B18" s="907" t="s">
        <v>462</v>
      </c>
      <c r="C18" s="906"/>
      <c r="D18" s="907"/>
      <c r="E18" s="909"/>
      <c r="F18" s="907"/>
      <c r="G18" s="910"/>
      <c r="H18" s="903"/>
      <c r="I18" s="903">
        <f t="shared" si="0"/>
        <v>0</v>
      </c>
      <c r="J18" s="903">
        <f t="shared" si="1"/>
        <v>0</v>
      </c>
      <c r="K18" s="180"/>
      <c r="L18" s="180"/>
      <c r="M18" s="180"/>
    </row>
    <row r="19" spans="1:13" s="232" customFormat="1" hidden="1">
      <c r="A19" s="904"/>
      <c r="B19" s="907" t="s">
        <v>463</v>
      </c>
      <c r="C19" s="906"/>
      <c r="D19" s="907"/>
      <c r="E19" s="909"/>
      <c r="F19" s="907"/>
      <c r="G19" s="910"/>
      <c r="H19" s="903"/>
      <c r="I19" s="903">
        <f t="shared" si="0"/>
        <v>0</v>
      </c>
      <c r="J19" s="903">
        <f t="shared" si="1"/>
        <v>0</v>
      </c>
      <c r="K19" s="180"/>
      <c r="L19" s="180"/>
      <c r="M19" s="180"/>
    </row>
    <row r="20" spans="1:13" s="232" customFormat="1" hidden="1">
      <c r="A20" s="904"/>
      <c r="B20" s="907" t="s">
        <v>1011</v>
      </c>
      <c r="C20" s="906"/>
      <c r="D20" s="907"/>
      <c r="E20" s="909"/>
      <c r="F20" s="907"/>
      <c r="G20" s="910"/>
      <c r="H20" s="903"/>
      <c r="I20" s="903">
        <f t="shared" si="0"/>
        <v>0</v>
      </c>
      <c r="J20" s="903">
        <f t="shared" si="1"/>
        <v>0</v>
      </c>
      <c r="K20" s="180"/>
      <c r="L20" s="180"/>
      <c r="M20" s="180"/>
    </row>
    <row r="21" spans="1:13" s="232" customFormat="1" hidden="1">
      <c r="A21" s="904"/>
      <c r="B21" s="907" t="s">
        <v>537</v>
      </c>
      <c r="C21" s="906"/>
      <c r="D21" s="907"/>
      <c r="E21" s="909"/>
      <c r="F21" s="907"/>
      <c r="G21" s="902"/>
      <c r="H21" s="903"/>
      <c r="I21" s="903">
        <f t="shared" si="0"/>
        <v>0</v>
      </c>
      <c r="J21" s="903">
        <f t="shared" si="1"/>
        <v>0</v>
      </c>
      <c r="K21" s="180"/>
      <c r="L21" s="180"/>
      <c r="M21" s="180"/>
    </row>
    <row r="22" spans="1:13" s="232" customFormat="1" hidden="1">
      <c r="A22" s="904"/>
      <c r="B22" s="907" t="s">
        <v>538</v>
      </c>
      <c r="C22" s="906"/>
      <c r="D22" s="907"/>
      <c r="E22" s="909"/>
      <c r="F22" s="907"/>
      <c r="G22" s="910"/>
      <c r="H22" s="903"/>
      <c r="I22" s="903">
        <f t="shared" si="0"/>
        <v>0</v>
      </c>
      <c r="J22" s="903">
        <f t="shared" si="1"/>
        <v>0</v>
      </c>
      <c r="K22" s="180"/>
      <c r="L22" s="180"/>
      <c r="M22" s="180"/>
    </row>
    <row r="23" spans="1:13" s="232" customFormat="1" ht="37.5" hidden="1">
      <c r="A23" s="904"/>
      <c r="B23" s="907" t="s">
        <v>464</v>
      </c>
      <c r="C23" s="906"/>
      <c r="D23" s="907"/>
      <c r="E23" s="909"/>
      <c r="F23" s="907"/>
      <c r="G23" s="910"/>
      <c r="H23" s="903"/>
      <c r="I23" s="903">
        <f t="shared" si="0"/>
        <v>0</v>
      </c>
      <c r="J23" s="903">
        <f t="shared" si="1"/>
        <v>0</v>
      </c>
      <c r="K23" s="180"/>
      <c r="L23" s="180"/>
      <c r="M23" s="180"/>
    </row>
    <row r="24" spans="1:13" s="232" customFormat="1" hidden="1">
      <c r="A24" s="904"/>
      <c r="B24" s="907" t="s">
        <v>465</v>
      </c>
      <c r="C24" s="906"/>
      <c r="D24" s="907"/>
      <c r="E24" s="909"/>
      <c r="F24" s="907"/>
      <c r="G24" s="902"/>
      <c r="H24" s="903"/>
      <c r="I24" s="903">
        <f t="shared" si="0"/>
        <v>0</v>
      </c>
      <c r="J24" s="903">
        <f t="shared" si="1"/>
        <v>0</v>
      </c>
      <c r="K24" s="180"/>
      <c r="L24" s="180"/>
      <c r="M24" s="180"/>
    </row>
    <row r="25" spans="1:13" s="232" customFormat="1" hidden="1">
      <c r="A25" s="904"/>
      <c r="B25" s="907" t="s">
        <v>467</v>
      </c>
      <c r="C25" s="906"/>
      <c r="D25" s="907"/>
      <c r="E25" s="909"/>
      <c r="F25" s="907"/>
      <c r="G25" s="910"/>
      <c r="H25" s="903"/>
      <c r="I25" s="903">
        <f t="shared" si="0"/>
        <v>0</v>
      </c>
      <c r="J25" s="903">
        <f t="shared" si="1"/>
        <v>0</v>
      </c>
      <c r="K25" s="180"/>
      <c r="L25" s="180"/>
      <c r="M25" s="180"/>
    </row>
    <row r="26" spans="1:13" s="232" customFormat="1" ht="38.25" hidden="1" customHeight="1">
      <c r="A26" s="904"/>
      <c r="B26" s="907" t="s">
        <v>468</v>
      </c>
      <c r="C26" s="906"/>
      <c r="D26" s="907"/>
      <c r="E26" s="909"/>
      <c r="F26" s="907"/>
      <c r="G26" s="902"/>
      <c r="H26" s="903"/>
      <c r="I26" s="903">
        <f t="shared" si="0"/>
        <v>0</v>
      </c>
      <c r="J26" s="903">
        <f t="shared" si="1"/>
        <v>0</v>
      </c>
      <c r="K26" s="180"/>
      <c r="L26" s="180"/>
      <c r="M26" s="180"/>
    </row>
    <row r="27" spans="1:13" s="232" customFormat="1" ht="20.25" hidden="1" customHeight="1">
      <c r="A27" s="904"/>
      <c r="B27" s="905" t="s">
        <v>541</v>
      </c>
      <c r="C27" s="906"/>
      <c r="D27" s="907"/>
      <c r="E27" s="909"/>
      <c r="F27" s="907"/>
      <c r="G27" s="910"/>
      <c r="H27" s="903"/>
      <c r="I27" s="903">
        <f t="shared" si="0"/>
        <v>0</v>
      </c>
      <c r="J27" s="903">
        <f t="shared" si="1"/>
        <v>0</v>
      </c>
      <c r="K27" s="180"/>
      <c r="L27" s="180"/>
      <c r="M27" s="180"/>
    </row>
    <row r="28" spans="1:13" s="232" customFormat="1" ht="22.5" hidden="1" customHeight="1">
      <c r="A28" s="904"/>
      <c r="B28" s="905" t="s">
        <v>542</v>
      </c>
      <c r="C28" s="906"/>
      <c r="D28" s="907"/>
      <c r="E28" s="909"/>
      <c r="F28" s="907"/>
      <c r="G28" s="902"/>
      <c r="H28" s="903"/>
      <c r="I28" s="903">
        <f t="shared" si="0"/>
        <v>0</v>
      </c>
      <c r="J28" s="903">
        <f t="shared" si="1"/>
        <v>0</v>
      </c>
      <c r="K28" s="180"/>
      <c r="L28" s="180"/>
      <c r="M28" s="180"/>
    </row>
    <row r="29" spans="1:13" s="232" customFormat="1" ht="22.5" hidden="1" customHeight="1">
      <c r="A29" s="904"/>
      <c r="B29" s="905"/>
      <c r="C29" s="906"/>
      <c r="D29" s="907"/>
      <c r="E29" s="909"/>
      <c r="F29" s="907"/>
      <c r="G29" s="902"/>
      <c r="H29" s="903"/>
      <c r="I29" s="903">
        <f t="shared" si="0"/>
        <v>0</v>
      </c>
      <c r="J29" s="903">
        <f t="shared" si="1"/>
        <v>0</v>
      </c>
      <c r="K29" s="180"/>
      <c r="L29" s="180"/>
      <c r="M29" s="180"/>
    </row>
    <row r="30" spans="1:13" s="232" customFormat="1" ht="22.5" hidden="1" customHeight="1">
      <c r="A30" s="904"/>
      <c r="B30" s="905"/>
      <c r="C30" s="906"/>
      <c r="D30" s="907"/>
      <c r="E30" s="909"/>
      <c r="F30" s="907"/>
      <c r="G30" s="902"/>
      <c r="H30" s="903"/>
      <c r="I30" s="903">
        <f t="shared" si="0"/>
        <v>0</v>
      </c>
      <c r="J30" s="903">
        <f t="shared" si="1"/>
        <v>0</v>
      </c>
      <c r="K30" s="180"/>
      <c r="L30" s="180"/>
      <c r="M30" s="180"/>
    </row>
    <row r="31" spans="1:13" s="232" customFormat="1" hidden="1">
      <c r="A31" s="904"/>
      <c r="B31" s="905"/>
      <c r="C31" s="906"/>
      <c r="D31" s="907"/>
      <c r="E31" s="909"/>
      <c r="F31" s="907"/>
      <c r="G31" s="902"/>
      <c r="H31" s="903"/>
      <c r="I31" s="903">
        <f t="shared" si="0"/>
        <v>0</v>
      </c>
      <c r="J31" s="903">
        <f t="shared" si="1"/>
        <v>0</v>
      </c>
      <c r="K31" s="180"/>
      <c r="L31" s="180"/>
      <c r="M31" s="180"/>
    </row>
    <row r="32" spans="1:13" s="232" customFormat="1" hidden="1">
      <c r="A32" s="911">
        <v>2</v>
      </c>
      <c r="B32" s="912" t="s">
        <v>370</v>
      </c>
      <c r="C32" s="913" t="s">
        <v>305</v>
      </c>
      <c r="D32" s="914">
        <f>SUM(D34:D35)</f>
        <v>0</v>
      </c>
      <c r="E32" s="915" t="s">
        <v>305</v>
      </c>
      <c r="F32" s="914">
        <f>SUM(F33:F35)</f>
        <v>0</v>
      </c>
      <c r="G32" s="902"/>
      <c r="H32" s="903"/>
      <c r="I32" s="903"/>
      <c r="J32" s="903"/>
      <c r="K32" s="180"/>
      <c r="L32" s="180"/>
      <c r="M32" s="180"/>
    </row>
    <row r="33" spans="1:13" s="232" customFormat="1" hidden="1">
      <c r="A33" s="904"/>
      <c r="B33" s="905" t="s">
        <v>199</v>
      </c>
      <c r="C33" s="906"/>
      <c r="D33" s="907"/>
      <c r="E33" s="908"/>
      <c r="F33" s="907"/>
      <c r="G33" s="902"/>
      <c r="H33" s="903"/>
      <c r="I33" s="903">
        <f>F33-H33</f>
        <v>0</v>
      </c>
      <c r="J33" s="903">
        <f t="shared" ref="J33:J35" si="2">F33-G33</f>
        <v>0</v>
      </c>
      <c r="K33" s="180"/>
      <c r="L33" s="180"/>
      <c r="M33" s="180"/>
    </row>
    <row r="34" spans="1:13" s="232" customFormat="1" ht="21" hidden="1" customHeight="1">
      <c r="A34" s="904"/>
      <c r="B34" s="905"/>
      <c r="C34" s="906"/>
      <c r="D34" s="907" t="s">
        <v>371</v>
      </c>
      <c r="E34" s="908"/>
      <c r="F34" s="907"/>
      <c r="G34" s="902"/>
      <c r="H34" s="903"/>
      <c r="I34" s="903">
        <f>F34-H34</f>
        <v>0</v>
      </c>
      <c r="J34" s="903">
        <f t="shared" si="2"/>
        <v>0</v>
      </c>
      <c r="K34" s="180"/>
      <c r="L34" s="180"/>
      <c r="M34" s="180"/>
    </row>
    <row r="35" spans="1:13" s="232" customFormat="1" hidden="1">
      <c r="A35" s="904"/>
      <c r="B35" s="905"/>
      <c r="C35" s="906"/>
      <c r="D35" s="907"/>
      <c r="E35" s="908"/>
      <c r="F35" s="907"/>
      <c r="G35" s="902"/>
      <c r="H35" s="903"/>
      <c r="I35" s="903">
        <f>F35-H35</f>
        <v>0</v>
      </c>
      <c r="J35" s="903">
        <f t="shared" si="2"/>
        <v>0</v>
      </c>
      <c r="K35" s="180"/>
      <c r="L35" s="180"/>
      <c r="M35" s="180"/>
    </row>
    <row r="36" spans="1:13" s="238" customFormat="1" hidden="1">
      <c r="A36" s="898">
        <v>3</v>
      </c>
      <c r="B36" s="899" t="s">
        <v>372</v>
      </c>
      <c r="C36" s="900" t="s">
        <v>305</v>
      </c>
      <c r="D36" s="901">
        <f>SUM(D38:D49)</f>
        <v>0</v>
      </c>
      <c r="E36" s="916" t="s">
        <v>305</v>
      </c>
      <c r="F36" s="901">
        <f>SUM(F37:F44)</f>
        <v>0</v>
      </c>
      <c r="G36" s="902"/>
      <c r="H36" s="903"/>
      <c r="I36" s="903"/>
      <c r="J36" s="903"/>
      <c r="K36" s="183"/>
      <c r="L36" s="183"/>
      <c r="M36" s="183"/>
    </row>
    <row r="37" spans="1:13" s="232" customFormat="1" hidden="1">
      <c r="A37" s="904"/>
      <c r="B37" s="905" t="s">
        <v>199</v>
      </c>
      <c r="C37" s="906"/>
      <c r="D37" s="907"/>
      <c r="E37" s="908"/>
      <c r="F37" s="907"/>
      <c r="G37" s="902"/>
      <c r="H37" s="903"/>
      <c r="I37" s="903">
        <f t="shared" ref="I37:I44" si="3">F37-H37</f>
        <v>0</v>
      </c>
      <c r="J37" s="903">
        <f t="shared" ref="J37:J44" si="4">F37-G37</f>
        <v>0</v>
      </c>
      <c r="K37" s="180"/>
      <c r="L37" s="183"/>
      <c r="M37" s="183"/>
    </row>
    <row r="38" spans="1:13" s="232" customFormat="1" ht="23.45" hidden="1" customHeight="1">
      <c r="A38" s="904"/>
      <c r="B38" s="917" t="s">
        <v>546</v>
      </c>
      <c r="C38" s="906"/>
      <c r="D38" s="907"/>
      <c r="E38" s="908"/>
      <c r="F38" s="907"/>
      <c r="G38" s="902"/>
      <c r="H38" s="903"/>
      <c r="I38" s="903">
        <f t="shared" si="3"/>
        <v>0</v>
      </c>
      <c r="J38" s="903">
        <f t="shared" si="4"/>
        <v>0</v>
      </c>
      <c r="K38" s="180"/>
      <c r="L38" s="180"/>
      <c r="M38" s="180"/>
    </row>
    <row r="39" spans="1:13" s="232" customFormat="1" ht="23.45" hidden="1" customHeight="1">
      <c r="A39" s="904"/>
      <c r="B39" s="917" t="s">
        <v>548</v>
      </c>
      <c r="C39" s="906"/>
      <c r="D39" s="907"/>
      <c r="E39" s="908"/>
      <c r="F39" s="907"/>
      <c r="G39" s="902"/>
      <c r="H39" s="903"/>
      <c r="I39" s="903">
        <f t="shared" si="3"/>
        <v>0</v>
      </c>
      <c r="J39" s="903">
        <f t="shared" si="4"/>
        <v>0</v>
      </c>
      <c r="K39" s="180"/>
      <c r="L39" s="180"/>
      <c r="M39" s="180"/>
    </row>
    <row r="40" spans="1:13" s="232" customFormat="1" ht="23.45" hidden="1" customHeight="1">
      <c r="A40" s="904"/>
      <c r="B40" s="917"/>
      <c r="C40" s="906"/>
      <c r="D40" s="907"/>
      <c r="E40" s="908"/>
      <c r="F40" s="907"/>
      <c r="G40" s="902"/>
      <c r="H40" s="903"/>
      <c r="I40" s="903">
        <f t="shared" si="3"/>
        <v>0</v>
      </c>
      <c r="J40" s="903">
        <f t="shared" si="4"/>
        <v>0</v>
      </c>
      <c r="K40" s="180"/>
      <c r="L40" s="180"/>
      <c r="M40" s="180"/>
    </row>
    <row r="41" spans="1:13" s="232" customFormat="1" ht="23.45" hidden="1" customHeight="1">
      <c r="A41" s="904"/>
      <c r="B41" s="917"/>
      <c r="C41" s="906"/>
      <c r="D41" s="907"/>
      <c r="E41" s="908"/>
      <c r="F41" s="907"/>
      <c r="G41" s="902"/>
      <c r="H41" s="903"/>
      <c r="I41" s="903">
        <f t="shared" si="3"/>
        <v>0</v>
      </c>
      <c r="J41" s="903">
        <f t="shared" si="4"/>
        <v>0</v>
      </c>
      <c r="K41" s="180"/>
      <c r="L41" s="180"/>
      <c r="M41" s="180"/>
    </row>
    <row r="42" spans="1:13" s="232" customFormat="1" ht="23.45" hidden="1" customHeight="1">
      <c r="A42" s="904"/>
      <c r="B42" s="917"/>
      <c r="C42" s="906"/>
      <c r="D42" s="907"/>
      <c r="E42" s="908"/>
      <c r="F42" s="907"/>
      <c r="G42" s="902"/>
      <c r="H42" s="903"/>
      <c r="I42" s="903">
        <f t="shared" si="3"/>
        <v>0</v>
      </c>
      <c r="J42" s="903">
        <f t="shared" si="4"/>
        <v>0</v>
      </c>
      <c r="K42" s="180"/>
      <c r="L42" s="180"/>
      <c r="M42" s="180"/>
    </row>
    <row r="43" spans="1:13" s="232" customFormat="1" ht="23.45" hidden="1" customHeight="1">
      <c r="A43" s="904"/>
      <c r="B43" s="917"/>
      <c r="C43" s="906"/>
      <c r="D43" s="907"/>
      <c r="E43" s="908"/>
      <c r="F43" s="907"/>
      <c r="G43" s="902"/>
      <c r="H43" s="903"/>
      <c r="I43" s="903">
        <f t="shared" si="3"/>
        <v>0</v>
      </c>
      <c r="J43" s="903">
        <f t="shared" si="4"/>
        <v>0</v>
      </c>
      <c r="K43" s="180"/>
      <c r="L43" s="180"/>
      <c r="M43" s="180"/>
    </row>
    <row r="44" spans="1:13" s="232" customFormat="1" ht="24" hidden="1" customHeight="1">
      <c r="A44" s="904"/>
      <c r="B44" s="918"/>
      <c r="C44" s="906"/>
      <c r="D44" s="907"/>
      <c r="E44" s="908"/>
      <c r="F44" s="907"/>
      <c r="G44" s="902"/>
      <c r="H44" s="903"/>
      <c r="I44" s="903">
        <f t="shared" si="3"/>
        <v>0</v>
      </c>
      <c r="J44" s="903">
        <f t="shared" si="4"/>
        <v>0</v>
      </c>
      <c r="K44" s="180"/>
      <c r="L44" s="180"/>
      <c r="M44" s="180"/>
    </row>
    <row r="45" spans="1:13" s="238" customFormat="1" ht="20.25" hidden="1" customHeight="1">
      <c r="A45" s="898">
        <v>4</v>
      </c>
      <c r="B45" s="899" t="s">
        <v>373</v>
      </c>
      <c r="C45" s="900" t="s">
        <v>305</v>
      </c>
      <c r="D45" s="901">
        <f>SUM(D49:D49)</f>
        <v>0</v>
      </c>
      <c r="E45" s="916" t="s">
        <v>305</v>
      </c>
      <c r="F45" s="901">
        <f>SUM(F46:F49)</f>
        <v>0</v>
      </c>
      <c r="G45" s="902"/>
      <c r="H45" s="903"/>
      <c r="I45" s="903"/>
      <c r="J45" s="903"/>
      <c r="K45" s="183"/>
      <c r="L45" s="183"/>
      <c r="M45" s="183"/>
    </row>
    <row r="46" spans="1:13" s="232" customFormat="1" hidden="1">
      <c r="A46" s="904"/>
      <c r="B46" s="917" t="s">
        <v>199</v>
      </c>
      <c r="C46" s="906"/>
      <c r="D46" s="907"/>
      <c r="E46" s="908"/>
      <c r="F46" s="907"/>
      <c r="G46" s="902"/>
      <c r="H46" s="903"/>
      <c r="I46" s="903">
        <f>F46-H46</f>
        <v>0</v>
      </c>
      <c r="J46" s="903">
        <f t="shared" ref="J46:J49" si="5">F46-G46</f>
        <v>0</v>
      </c>
      <c r="K46" s="180"/>
      <c r="L46" s="180"/>
      <c r="M46" s="180"/>
    </row>
    <row r="47" spans="1:13" s="232" customFormat="1" hidden="1">
      <c r="A47" s="904"/>
      <c r="B47" s="919" t="s">
        <v>469</v>
      </c>
      <c r="C47" s="906"/>
      <c r="D47" s="907"/>
      <c r="E47" s="908"/>
      <c r="F47" s="907"/>
      <c r="G47" s="902"/>
      <c r="H47" s="903"/>
      <c r="I47" s="903">
        <f>F47-H47</f>
        <v>0</v>
      </c>
      <c r="J47" s="903">
        <f t="shared" si="5"/>
        <v>0</v>
      </c>
      <c r="K47" s="180"/>
      <c r="L47" s="180"/>
      <c r="M47" s="180"/>
    </row>
    <row r="48" spans="1:13" s="232" customFormat="1" hidden="1">
      <c r="A48" s="904"/>
      <c r="B48" s="917"/>
      <c r="C48" s="906"/>
      <c r="D48" s="907"/>
      <c r="E48" s="908"/>
      <c r="F48" s="907"/>
      <c r="G48" s="902"/>
      <c r="H48" s="903"/>
      <c r="I48" s="903">
        <f>F48-H48</f>
        <v>0</v>
      </c>
      <c r="J48" s="903">
        <f t="shared" si="5"/>
        <v>0</v>
      </c>
      <c r="K48" s="180"/>
      <c r="L48" s="180"/>
      <c r="M48" s="180"/>
    </row>
    <row r="49" spans="1:13" s="232" customFormat="1" hidden="1">
      <c r="A49" s="904"/>
      <c r="B49" s="917"/>
      <c r="C49" s="906"/>
      <c r="D49" s="907"/>
      <c r="E49" s="908"/>
      <c r="F49" s="907"/>
      <c r="G49" s="902"/>
      <c r="H49" s="903"/>
      <c r="I49" s="903">
        <f>F49-H49</f>
        <v>0</v>
      </c>
      <c r="J49" s="903">
        <f t="shared" si="5"/>
        <v>0</v>
      </c>
      <c r="K49" s="180"/>
      <c r="L49" s="180"/>
      <c r="M49" s="180"/>
    </row>
    <row r="50" spans="1:13" s="232" customFormat="1" hidden="1">
      <c r="A50" s="898">
        <v>5</v>
      </c>
      <c r="B50" s="899" t="s">
        <v>374</v>
      </c>
      <c r="C50" s="900" t="s">
        <v>305</v>
      </c>
      <c r="D50" s="901">
        <f>SUM(D51:D72)</f>
        <v>0</v>
      </c>
      <c r="E50" s="916" t="s">
        <v>305</v>
      </c>
      <c r="F50" s="901">
        <f>SUM(F51:F72)</f>
        <v>0</v>
      </c>
      <c r="G50" s="902"/>
      <c r="H50" s="903"/>
      <c r="I50" s="903"/>
      <c r="J50" s="903"/>
      <c r="K50" s="180"/>
      <c r="L50" s="180"/>
      <c r="M50" s="180"/>
    </row>
    <row r="51" spans="1:13" s="232" customFormat="1" hidden="1">
      <c r="A51" s="920"/>
      <c r="B51" s="921" t="s">
        <v>199</v>
      </c>
      <c r="C51" s="906"/>
      <c r="D51" s="907"/>
      <c r="E51" s="909"/>
      <c r="F51" s="907"/>
      <c r="G51" s="902"/>
      <c r="H51" s="903"/>
      <c r="I51" s="903">
        <f t="shared" ref="I51:I71" si="6">F51-H51</f>
        <v>0</v>
      </c>
      <c r="J51" s="903">
        <f t="shared" ref="J51:J71" si="7">F51-G51</f>
        <v>0</v>
      </c>
      <c r="K51" s="180"/>
      <c r="L51" s="180"/>
      <c r="M51" s="180"/>
    </row>
    <row r="52" spans="1:13" s="232" customFormat="1" hidden="1">
      <c r="A52" s="904"/>
      <c r="B52" s="907" t="s">
        <v>470</v>
      </c>
      <c r="C52" s="906"/>
      <c r="D52" s="907"/>
      <c r="E52" s="909"/>
      <c r="F52" s="907"/>
      <c r="G52" s="902"/>
      <c r="H52" s="903"/>
      <c r="I52" s="903">
        <f t="shared" si="6"/>
        <v>0</v>
      </c>
      <c r="J52" s="903">
        <f t="shared" si="7"/>
        <v>0</v>
      </c>
      <c r="K52" s="180"/>
      <c r="L52" s="180"/>
      <c r="M52" s="180"/>
    </row>
    <row r="53" spans="1:13" s="232" customFormat="1" hidden="1">
      <c r="A53" s="904"/>
      <c r="B53" s="907" t="s">
        <v>471</v>
      </c>
      <c r="C53" s="906"/>
      <c r="D53" s="907"/>
      <c r="E53" s="909"/>
      <c r="F53" s="907"/>
      <c r="G53" s="902"/>
      <c r="H53" s="903"/>
      <c r="I53" s="903">
        <f t="shared" si="6"/>
        <v>0</v>
      </c>
      <c r="J53" s="903">
        <f t="shared" si="7"/>
        <v>0</v>
      </c>
      <c r="K53" s="180"/>
      <c r="L53" s="180"/>
      <c r="M53" s="180"/>
    </row>
    <row r="54" spans="1:13" s="232" customFormat="1" hidden="1">
      <c r="A54" s="904"/>
      <c r="B54" s="907" t="s">
        <v>472</v>
      </c>
      <c r="C54" s="906"/>
      <c r="D54" s="907"/>
      <c r="E54" s="909"/>
      <c r="F54" s="907"/>
      <c r="G54" s="902"/>
      <c r="H54" s="903"/>
      <c r="I54" s="903">
        <f t="shared" si="6"/>
        <v>0</v>
      </c>
      <c r="J54" s="903">
        <f t="shared" si="7"/>
        <v>0</v>
      </c>
      <c r="K54" s="180"/>
      <c r="L54" s="180"/>
      <c r="M54" s="180"/>
    </row>
    <row r="55" spans="1:13" s="232" customFormat="1" hidden="1">
      <c r="A55" s="904"/>
      <c r="B55" s="907" t="s">
        <v>473</v>
      </c>
      <c r="C55" s="906"/>
      <c r="D55" s="907"/>
      <c r="E55" s="909"/>
      <c r="F55" s="907"/>
      <c r="G55" s="902"/>
      <c r="H55" s="903"/>
      <c r="I55" s="903">
        <f t="shared" si="6"/>
        <v>0</v>
      </c>
      <c r="J55" s="903">
        <f t="shared" si="7"/>
        <v>0</v>
      </c>
      <c r="K55" s="180"/>
      <c r="L55" s="180"/>
      <c r="M55" s="180"/>
    </row>
    <row r="56" spans="1:13" s="232" customFormat="1" hidden="1">
      <c r="A56" s="904"/>
      <c r="B56" s="907" t="s">
        <v>475</v>
      </c>
      <c r="C56" s="906"/>
      <c r="D56" s="907"/>
      <c r="E56" s="909"/>
      <c r="F56" s="907"/>
      <c r="G56" s="902"/>
      <c r="H56" s="903"/>
      <c r="I56" s="903">
        <f t="shared" si="6"/>
        <v>0</v>
      </c>
      <c r="J56" s="903">
        <f t="shared" si="7"/>
        <v>0</v>
      </c>
      <c r="K56" s="180"/>
      <c r="L56" s="180"/>
      <c r="M56" s="180"/>
    </row>
    <row r="57" spans="1:13" s="232" customFormat="1" hidden="1">
      <c r="A57" s="904"/>
      <c r="B57" s="919" t="s">
        <v>474</v>
      </c>
      <c r="C57" s="906"/>
      <c r="D57" s="907"/>
      <c r="E57" s="909"/>
      <c r="F57" s="907"/>
      <c r="G57" s="902"/>
      <c r="H57" s="903"/>
      <c r="I57" s="903">
        <f t="shared" si="6"/>
        <v>0</v>
      </c>
      <c r="J57" s="903">
        <f t="shared" si="7"/>
        <v>0</v>
      </c>
      <c r="K57" s="180"/>
      <c r="L57" s="180"/>
      <c r="M57" s="180"/>
    </row>
    <row r="58" spans="1:13" s="232" customFormat="1" hidden="1">
      <c r="A58" s="904"/>
      <c r="B58" s="907" t="s">
        <v>477</v>
      </c>
      <c r="C58" s="906"/>
      <c r="D58" s="907"/>
      <c r="E58" s="909"/>
      <c r="F58" s="907"/>
      <c r="G58" s="902"/>
      <c r="H58" s="903"/>
      <c r="I58" s="903">
        <f t="shared" si="6"/>
        <v>0</v>
      </c>
      <c r="J58" s="903">
        <f t="shared" si="7"/>
        <v>0</v>
      </c>
      <c r="K58" s="180"/>
      <c r="L58" s="180"/>
      <c r="M58" s="180"/>
    </row>
    <row r="59" spans="1:13" s="232" customFormat="1" hidden="1">
      <c r="A59" s="904"/>
      <c r="B59" s="907" t="s">
        <v>476</v>
      </c>
      <c r="C59" s="906"/>
      <c r="D59" s="907"/>
      <c r="E59" s="909"/>
      <c r="F59" s="907"/>
      <c r="G59" s="902"/>
      <c r="H59" s="903"/>
      <c r="I59" s="903">
        <f t="shared" si="6"/>
        <v>0</v>
      </c>
      <c r="J59" s="903">
        <f t="shared" si="7"/>
        <v>0</v>
      </c>
      <c r="K59" s="180"/>
      <c r="L59" s="180"/>
      <c r="M59" s="180"/>
    </row>
    <row r="60" spans="1:13" s="232" customFormat="1" hidden="1">
      <c r="A60" s="904"/>
      <c r="B60" s="907" t="s">
        <v>543</v>
      </c>
      <c r="C60" s="906"/>
      <c r="D60" s="907"/>
      <c r="E60" s="909"/>
      <c r="F60" s="907"/>
      <c r="G60" s="902"/>
      <c r="H60" s="903"/>
      <c r="I60" s="903">
        <f t="shared" si="6"/>
        <v>0</v>
      </c>
      <c r="J60" s="903">
        <f t="shared" si="7"/>
        <v>0</v>
      </c>
      <c r="K60" s="180"/>
      <c r="L60" s="180"/>
      <c r="M60" s="180"/>
    </row>
    <row r="61" spans="1:13" s="232" customFormat="1" hidden="1">
      <c r="A61" s="904"/>
      <c r="B61" s="907" t="s">
        <v>544</v>
      </c>
      <c r="C61" s="906"/>
      <c r="D61" s="907"/>
      <c r="E61" s="909"/>
      <c r="F61" s="907"/>
      <c r="G61" s="902"/>
      <c r="H61" s="903"/>
      <c r="I61" s="903">
        <f t="shared" si="6"/>
        <v>0</v>
      </c>
      <c r="J61" s="903">
        <f t="shared" si="7"/>
        <v>0</v>
      </c>
      <c r="K61" s="180"/>
      <c r="L61" s="180"/>
      <c r="M61" s="180"/>
    </row>
    <row r="62" spans="1:13" s="232" customFormat="1" hidden="1">
      <c r="A62" s="904"/>
      <c r="B62" s="907" t="s">
        <v>545</v>
      </c>
      <c r="C62" s="906"/>
      <c r="D62" s="907"/>
      <c r="E62" s="909"/>
      <c r="F62" s="907"/>
      <c r="G62" s="902"/>
      <c r="H62" s="903"/>
      <c r="I62" s="903">
        <f t="shared" si="6"/>
        <v>0</v>
      </c>
      <c r="J62" s="903">
        <f t="shared" si="7"/>
        <v>0</v>
      </c>
      <c r="K62" s="180"/>
      <c r="L62" s="180"/>
      <c r="M62" s="180"/>
    </row>
    <row r="63" spans="1:13" s="232" customFormat="1" hidden="1">
      <c r="A63" s="904"/>
      <c r="B63" s="905" t="s">
        <v>547</v>
      </c>
      <c r="C63" s="906"/>
      <c r="D63" s="907"/>
      <c r="E63" s="909"/>
      <c r="F63" s="907"/>
      <c r="G63" s="902"/>
      <c r="H63" s="903"/>
      <c r="I63" s="903">
        <f t="shared" si="6"/>
        <v>0</v>
      </c>
      <c r="J63" s="903">
        <f t="shared" si="7"/>
        <v>0</v>
      </c>
      <c r="K63" s="180"/>
      <c r="L63" s="180"/>
      <c r="M63" s="180"/>
    </row>
    <row r="64" spans="1:13" s="232" customFormat="1" hidden="1">
      <c r="A64" s="904"/>
      <c r="B64" s="905"/>
      <c r="C64" s="906"/>
      <c r="D64" s="907"/>
      <c r="E64" s="909"/>
      <c r="F64" s="907"/>
      <c r="G64" s="902"/>
      <c r="H64" s="903"/>
      <c r="I64" s="903">
        <f t="shared" si="6"/>
        <v>0</v>
      </c>
      <c r="J64" s="903">
        <f t="shared" si="7"/>
        <v>0</v>
      </c>
      <c r="K64" s="180"/>
      <c r="L64" s="180"/>
      <c r="M64" s="180"/>
    </row>
    <row r="65" spans="1:13" s="232" customFormat="1" hidden="1">
      <c r="A65" s="904"/>
      <c r="B65" s="905"/>
      <c r="C65" s="906"/>
      <c r="D65" s="907"/>
      <c r="E65" s="909"/>
      <c r="F65" s="907"/>
      <c r="G65" s="902"/>
      <c r="H65" s="903"/>
      <c r="I65" s="903">
        <f t="shared" si="6"/>
        <v>0</v>
      </c>
      <c r="J65" s="903">
        <f t="shared" si="7"/>
        <v>0</v>
      </c>
      <c r="K65" s="180"/>
      <c r="L65" s="180"/>
      <c r="M65" s="180"/>
    </row>
    <row r="66" spans="1:13" s="232" customFormat="1" hidden="1">
      <c r="A66" s="904"/>
      <c r="B66" s="905"/>
      <c r="C66" s="906"/>
      <c r="D66" s="907"/>
      <c r="E66" s="909"/>
      <c r="F66" s="907"/>
      <c r="G66" s="902"/>
      <c r="H66" s="903"/>
      <c r="I66" s="903">
        <f t="shared" si="6"/>
        <v>0</v>
      </c>
      <c r="J66" s="903">
        <f t="shared" si="7"/>
        <v>0</v>
      </c>
      <c r="K66" s="180"/>
      <c r="L66" s="180"/>
      <c r="M66" s="180"/>
    </row>
    <row r="67" spans="1:13" s="232" customFormat="1" hidden="1">
      <c r="A67" s="904"/>
      <c r="B67" s="905"/>
      <c r="C67" s="906"/>
      <c r="D67" s="907"/>
      <c r="E67" s="909"/>
      <c r="F67" s="907"/>
      <c r="G67" s="902"/>
      <c r="H67" s="903"/>
      <c r="I67" s="903">
        <f t="shared" si="6"/>
        <v>0</v>
      </c>
      <c r="J67" s="903">
        <f t="shared" si="7"/>
        <v>0</v>
      </c>
      <c r="K67" s="180"/>
      <c r="L67" s="180"/>
      <c r="M67" s="180"/>
    </row>
    <row r="68" spans="1:13" s="232" customFormat="1" hidden="1">
      <c r="A68" s="904"/>
      <c r="B68" s="905"/>
      <c r="C68" s="906"/>
      <c r="D68" s="907"/>
      <c r="E68" s="909"/>
      <c r="F68" s="907"/>
      <c r="G68" s="902"/>
      <c r="H68" s="903"/>
      <c r="I68" s="903">
        <f t="shared" si="6"/>
        <v>0</v>
      </c>
      <c r="J68" s="903">
        <f t="shared" si="7"/>
        <v>0</v>
      </c>
      <c r="K68" s="180"/>
      <c r="L68" s="180"/>
      <c r="M68" s="180"/>
    </row>
    <row r="69" spans="1:13" s="232" customFormat="1" hidden="1">
      <c r="A69" s="904"/>
      <c r="B69" s="905"/>
      <c r="C69" s="906"/>
      <c r="D69" s="907"/>
      <c r="E69" s="909"/>
      <c r="F69" s="907"/>
      <c r="G69" s="902"/>
      <c r="H69" s="903"/>
      <c r="I69" s="903">
        <f t="shared" si="6"/>
        <v>0</v>
      </c>
      <c r="J69" s="903">
        <f t="shared" si="7"/>
        <v>0</v>
      </c>
      <c r="K69" s="180"/>
      <c r="L69" s="180"/>
      <c r="M69" s="180"/>
    </row>
    <row r="70" spans="1:13" s="232" customFormat="1" hidden="1">
      <c r="A70" s="904"/>
      <c r="B70" s="917"/>
      <c r="C70" s="906"/>
      <c r="D70" s="907"/>
      <c r="E70" s="909"/>
      <c r="F70" s="922"/>
      <c r="G70" s="902"/>
      <c r="H70" s="903"/>
      <c r="I70" s="903">
        <f t="shared" si="6"/>
        <v>0</v>
      </c>
      <c r="J70" s="903">
        <f t="shared" si="7"/>
        <v>0</v>
      </c>
      <c r="K70" s="180"/>
      <c r="L70" s="180"/>
      <c r="M70" s="180"/>
    </row>
    <row r="71" spans="1:13" s="232" customFormat="1" hidden="1">
      <c r="A71" s="904"/>
      <c r="B71" s="905"/>
      <c r="C71" s="906"/>
      <c r="D71" s="907"/>
      <c r="E71" s="909"/>
      <c r="F71" s="907"/>
      <c r="G71" s="902"/>
      <c r="H71" s="903"/>
      <c r="I71" s="903">
        <f t="shared" si="6"/>
        <v>0</v>
      </c>
      <c r="J71" s="903">
        <f t="shared" si="7"/>
        <v>0</v>
      </c>
      <c r="K71" s="180"/>
      <c r="L71" s="180"/>
      <c r="M71" s="180"/>
    </row>
    <row r="72" spans="1:13" s="232" customFormat="1" ht="18.75" hidden="1" customHeight="1">
      <c r="A72" s="904"/>
      <c r="B72" s="905"/>
      <c r="C72" s="906"/>
      <c r="D72" s="907"/>
      <c r="E72" s="909"/>
      <c r="F72" s="907"/>
      <c r="G72" s="902"/>
      <c r="H72" s="903"/>
      <c r="I72" s="903"/>
      <c r="J72" s="903"/>
      <c r="K72" s="180"/>
      <c r="L72" s="180"/>
      <c r="M72" s="180"/>
    </row>
    <row r="73" spans="1:13" s="238" customFormat="1">
      <c r="A73" s="898"/>
      <c r="B73" s="899" t="s">
        <v>295</v>
      </c>
      <c r="C73" s="900" t="s">
        <v>305</v>
      </c>
      <c r="D73" s="901">
        <f>D45+D36+D32+D13+D50</f>
        <v>0</v>
      </c>
      <c r="E73" s="916" t="s">
        <v>10</v>
      </c>
      <c r="F73" s="901">
        <f>F45+F36+F32+F13+F50</f>
        <v>0</v>
      </c>
      <c r="G73" s="923" t="s">
        <v>534</v>
      </c>
      <c r="H73" s="924">
        <f>SUM(H12:H72)</f>
        <v>0</v>
      </c>
      <c r="I73" s="924">
        <f>SUM(I12:I72)</f>
        <v>0</v>
      </c>
      <c r="J73" s="924">
        <f>SUM(J12:J72)</f>
        <v>0</v>
      </c>
      <c r="K73" s="183"/>
      <c r="L73" s="183">
        <f t="shared" ref="L73:M73" si="8">SUM(L12:L72)</f>
        <v>0</v>
      </c>
      <c r="M73" s="183">
        <f t="shared" si="8"/>
        <v>0</v>
      </c>
    </row>
    <row r="74" spans="1:13" s="232" customFormat="1">
      <c r="A74" s="1512" t="s">
        <v>1034</v>
      </c>
      <c r="B74" s="1512"/>
      <c r="C74" s="1512"/>
      <c r="D74" s="1512"/>
      <c r="E74" s="1512"/>
      <c r="F74" s="1512"/>
      <c r="G74" s="191" t="s">
        <v>995</v>
      </c>
      <c r="H74" s="231"/>
      <c r="I74" s="231"/>
      <c r="J74" s="231"/>
      <c r="K74" s="180"/>
      <c r="L74" s="180"/>
      <c r="M74" s="180"/>
    </row>
    <row r="75" spans="1:13" s="238" customFormat="1">
      <c r="A75" s="898">
        <v>1</v>
      </c>
      <c r="B75" s="899" t="s">
        <v>369</v>
      </c>
      <c r="C75" s="900" t="s">
        <v>305</v>
      </c>
      <c r="D75" s="901">
        <f>SUM(D77:D93)</f>
        <v>0</v>
      </c>
      <c r="E75" s="900" t="s">
        <v>305</v>
      </c>
      <c r="F75" s="901">
        <f>SUM(F76:F93)</f>
        <v>0</v>
      </c>
      <c r="G75" s="902"/>
      <c r="H75" s="903"/>
      <c r="I75" s="903"/>
      <c r="J75" s="903"/>
      <c r="K75" s="183"/>
      <c r="L75" s="183"/>
      <c r="M75" s="183"/>
    </row>
    <row r="76" spans="1:13" s="232" customFormat="1">
      <c r="A76" s="904"/>
      <c r="B76" s="905" t="s">
        <v>199</v>
      </c>
      <c r="C76" s="906"/>
      <c r="D76" s="907"/>
      <c r="E76" s="908"/>
      <c r="F76" s="907"/>
      <c r="G76" s="902"/>
      <c r="H76" s="903"/>
      <c r="I76" s="903">
        <f t="shared" ref="I76:I93" si="9">F76-H76</f>
        <v>0</v>
      </c>
      <c r="J76" s="903">
        <f>F76-G76</f>
        <v>0</v>
      </c>
      <c r="K76" s="180"/>
      <c r="L76" s="180"/>
      <c r="M76" s="180"/>
    </row>
    <row r="77" spans="1:13" s="232" customFormat="1" hidden="1">
      <c r="A77" s="904"/>
      <c r="B77" s="907" t="s">
        <v>459</v>
      </c>
      <c r="C77" s="906"/>
      <c r="D77" s="907"/>
      <c r="E77" s="908"/>
      <c r="F77" s="907"/>
      <c r="G77" s="902"/>
      <c r="H77" s="903"/>
      <c r="I77" s="903">
        <f t="shared" si="9"/>
        <v>0</v>
      </c>
      <c r="J77" s="903">
        <f t="shared" ref="J77:J93" si="10">F77-G77</f>
        <v>0</v>
      </c>
      <c r="K77" s="180"/>
      <c r="L77" s="180"/>
      <c r="M77" s="180"/>
    </row>
    <row r="78" spans="1:13" s="232" customFormat="1" hidden="1">
      <c r="A78" s="904"/>
      <c r="B78" s="907" t="s">
        <v>460</v>
      </c>
      <c r="C78" s="906"/>
      <c r="D78" s="907"/>
      <c r="E78" s="908"/>
      <c r="F78" s="907"/>
      <c r="G78" s="902"/>
      <c r="H78" s="903"/>
      <c r="I78" s="903">
        <f t="shared" si="9"/>
        <v>0</v>
      </c>
      <c r="J78" s="903">
        <f t="shared" si="10"/>
        <v>0</v>
      </c>
      <c r="K78" s="180"/>
      <c r="L78" s="180"/>
      <c r="M78" s="180"/>
    </row>
    <row r="79" spans="1:13" s="232" customFormat="1" hidden="1">
      <c r="A79" s="904"/>
      <c r="B79" s="907" t="s">
        <v>461</v>
      </c>
      <c r="C79" s="906"/>
      <c r="D79" s="907"/>
      <c r="E79" s="909"/>
      <c r="F79" s="907"/>
      <c r="G79" s="902"/>
      <c r="H79" s="903"/>
      <c r="I79" s="903">
        <f t="shared" si="9"/>
        <v>0</v>
      </c>
      <c r="J79" s="903">
        <f t="shared" si="10"/>
        <v>0</v>
      </c>
      <c r="K79" s="180"/>
      <c r="L79" s="180"/>
      <c r="M79" s="180"/>
    </row>
    <row r="80" spans="1:13" s="232" customFormat="1" hidden="1">
      <c r="A80" s="904"/>
      <c r="B80" s="907" t="s">
        <v>462</v>
      </c>
      <c r="C80" s="906"/>
      <c r="D80" s="907"/>
      <c r="E80" s="909"/>
      <c r="F80" s="907"/>
      <c r="G80" s="910"/>
      <c r="H80" s="903"/>
      <c r="I80" s="903">
        <f t="shared" si="9"/>
        <v>0</v>
      </c>
      <c r="J80" s="903">
        <f t="shared" si="10"/>
        <v>0</v>
      </c>
      <c r="K80" s="180"/>
      <c r="L80" s="180"/>
      <c r="M80" s="180"/>
    </row>
    <row r="81" spans="1:13" s="232" customFormat="1" hidden="1">
      <c r="A81" s="904"/>
      <c r="B81" s="907" t="s">
        <v>463</v>
      </c>
      <c r="C81" s="906"/>
      <c r="D81" s="907"/>
      <c r="E81" s="909"/>
      <c r="F81" s="907"/>
      <c r="G81" s="910"/>
      <c r="H81" s="903"/>
      <c r="I81" s="903">
        <f t="shared" si="9"/>
        <v>0</v>
      </c>
      <c r="J81" s="903">
        <f t="shared" si="10"/>
        <v>0</v>
      </c>
      <c r="K81" s="180"/>
      <c r="L81" s="180"/>
      <c r="M81" s="180"/>
    </row>
    <row r="82" spans="1:13" s="232" customFormat="1" hidden="1">
      <c r="A82" s="904"/>
      <c r="B82" s="907" t="s">
        <v>1011</v>
      </c>
      <c r="C82" s="906"/>
      <c r="D82" s="907"/>
      <c r="E82" s="909"/>
      <c r="F82" s="907"/>
      <c r="G82" s="910"/>
      <c r="H82" s="903"/>
      <c r="I82" s="903">
        <f t="shared" si="9"/>
        <v>0</v>
      </c>
      <c r="J82" s="903">
        <f t="shared" si="10"/>
        <v>0</v>
      </c>
      <c r="K82" s="180"/>
      <c r="L82" s="180"/>
      <c r="M82" s="180"/>
    </row>
    <row r="83" spans="1:13" s="232" customFormat="1" hidden="1">
      <c r="A83" s="904"/>
      <c r="B83" s="907" t="s">
        <v>537</v>
      </c>
      <c r="C83" s="906"/>
      <c r="D83" s="907"/>
      <c r="E83" s="909"/>
      <c r="F83" s="907"/>
      <c r="G83" s="902"/>
      <c r="H83" s="903"/>
      <c r="I83" s="903">
        <f t="shared" si="9"/>
        <v>0</v>
      </c>
      <c r="J83" s="903">
        <f t="shared" si="10"/>
        <v>0</v>
      </c>
      <c r="K83" s="180"/>
      <c r="L83" s="180"/>
      <c r="M83" s="180"/>
    </row>
    <row r="84" spans="1:13" s="232" customFormat="1" hidden="1">
      <c r="A84" s="904"/>
      <c r="B84" s="907" t="s">
        <v>538</v>
      </c>
      <c r="C84" s="906"/>
      <c r="D84" s="907"/>
      <c r="E84" s="909"/>
      <c r="F84" s="907"/>
      <c r="G84" s="910"/>
      <c r="H84" s="903"/>
      <c r="I84" s="903">
        <f t="shared" si="9"/>
        <v>0</v>
      </c>
      <c r="J84" s="903">
        <f t="shared" si="10"/>
        <v>0</v>
      </c>
      <c r="K84" s="180"/>
      <c r="L84" s="180"/>
      <c r="M84" s="180"/>
    </row>
    <row r="85" spans="1:13" s="232" customFormat="1" ht="37.5" hidden="1">
      <c r="A85" s="904"/>
      <c r="B85" s="907" t="s">
        <v>464</v>
      </c>
      <c r="C85" s="906"/>
      <c r="D85" s="907"/>
      <c r="E85" s="909"/>
      <c r="F85" s="907"/>
      <c r="G85" s="910"/>
      <c r="H85" s="903"/>
      <c r="I85" s="903">
        <f t="shared" si="9"/>
        <v>0</v>
      </c>
      <c r="J85" s="903">
        <f t="shared" si="10"/>
        <v>0</v>
      </c>
      <c r="K85" s="180"/>
      <c r="L85" s="180"/>
      <c r="M85" s="180"/>
    </row>
    <row r="86" spans="1:13" s="232" customFormat="1" hidden="1">
      <c r="A86" s="904"/>
      <c r="B86" s="907" t="s">
        <v>465</v>
      </c>
      <c r="C86" s="906"/>
      <c r="D86" s="907"/>
      <c r="E86" s="909"/>
      <c r="F86" s="907"/>
      <c r="G86" s="910"/>
      <c r="H86" s="903"/>
      <c r="I86" s="903">
        <f t="shared" si="9"/>
        <v>0</v>
      </c>
      <c r="J86" s="903">
        <f t="shared" si="10"/>
        <v>0</v>
      </c>
      <c r="K86" s="180"/>
      <c r="L86" s="180"/>
      <c r="M86" s="180"/>
    </row>
    <row r="87" spans="1:13" s="232" customFormat="1" hidden="1">
      <c r="A87" s="904"/>
      <c r="B87" s="907" t="s">
        <v>467</v>
      </c>
      <c r="C87" s="906"/>
      <c r="D87" s="907"/>
      <c r="E87" s="909"/>
      <c r="F87" s="907"/>
      <c r="G87" s="910"/>
      <c r="H87" s="903"/>
      <c r="I87" s="903">
        <f t="shared" si="9"/>
        <v>0</v>
      </c>
      <c r="J87" s="903">
        <f t="shared" si="10"/>
        <v>0</v>
      </c>
      <c r="K87" s="180"/>
      <c r="L87" s="180"/>
      <c r="M87" s="180"/>
    </row>
    <row r="88" spans="1:13" s="232" customFormat="1" ht="39.75" hidden="1" customHeight="1">
      <c r="A88" s="904"/>
      <c r="B88" s="907" t="s">
        <v>468</v>
      </c>
      <c r="C88" s="906"/>
      <c r="D88" s="907"/>
      <c r="E88" s="909"/>
      <c r="F88" s="907"/>
      <c r="G88" s="902"/>
      <c r="H88" s="903"/>
      <c r="I88" s="903">
        <f t="shared" si="9"/>
        <v>0</v>
      </c>
      <c r="J88" s="903">
        <f t="shared" si="10"/>
        <v>0</v>
      </c>
      <c r="K88" s="180"/>
      <c r="L88" s="180"/>
      <c r="M88" s="180"/>
    </row>
    <row r="89" spans="1:13" s="232" customFormat="1" ht="20.25" hidden="1" customHeight="1">
      <c r="A89" s="904"/>
      <c r="B89" s="905" t="s">
        <v>541</v>
      </c>
      <c r="C89" s="906"/>
      <c r="D89" s="907"/>
      <c r="E89" s="909"/>
      <c r="F89" s="907"/>
      <c r="G89" s="902"/>
      <c r="H89" s="903"/>
      <c r="I89" s="903">
        <f t="shared" si="9"/>
        <v>0</v>
      </c>
      <c r="J89" s="903">
        <f t="shared" si="10"/>
        <v>0</v>
      </c>
      <c r="K89" s="180"/>
      <c r="L89" s="180"/>
      <c r="M89" s="180"/>
    </row>
    <row r="90" spans="1:13" s="232" customFormat="1" ht="22.5" hidden="1" customHeight="1">
      <c r="A90" s="904"/>
      <c r="B90" s="905" t="s">
        <v>542</v>
      </c>
      <c r="C90" s="906"/>
      <c r="D90" s="907"/>
      <c r="E90" s="909"/>
      <c r="F90" s="907"/>
      <c r="G90" s="902"/>
      <c r="H90" s="903"/>
      <c r="I90" s="903">
        <f t="shared" si="9"/>
        <v>0</v>
      </c>
      <c r="J90" s="903">
        <f t="shared" si="10"/>
        <v>0</v>
      </c>
      <c r="K90" s="180"/>
      <c r="L90" s="180"/>
      <c r="M90" s="180"/>
    </row>
    <row r="91" spans="1:13" s="232" customFormat="1" ht="22.5" hidden="1" customHeight="1">
      <c r="A91" s="904"/>
      <c r="B91" s="905"/>
      <c r="C91" s="906"/>
      <c r="D91" s="907"/>
      <c r="E91" s="909"/>
      <c r="F91" s="907"/>
      <c r="G91" s="902"/>
      <c r="H91" s="903"/>
      <c r="I91" s="903">
        <f t="shared" si="9"/>
        <v>0</v>
      </c>
      <c r="J91" s="903">
        <f t="shared" si="10"/>
        <v>0</v>
      </c>
      <c r="K91" s="180"/>
      <c r="L91" s="180"/>
      <c r="M91" s="180"/>
    </row>
    <row r="92" spans="1:13" s="232" customFormat="1" ht="22.5" hidden="1" customHeight="1">
      <c r="A92" s="904"/>
      <c r="B92" s="905"/>
      <c r="C92" s="906"/>
      <c r="D92" s="907"/>
      <c r="E92" s="909"/>
      <c r="F92" s="907"/>
      <c r="G92" s="902"/>
      <c r="H92" s="903"/>
      <c r="I92" s="903">
        <f t="shared" si="9"/>
        <v>0</v>
      </c>
      <c r="J92" s="903">
        <f t="shared" si="10"/>
        <v>0</v>
      </c>
      <c r="K92" s="180"/>
      <c r="L92" s="180"/>
      <c r="M92" s="180"/>
    </row>
    <row r="93" spans="1:13" s="232" customFormat="1" hidden="1">
      <c r="A93" s="904"/>
      <c r="B93" s="905"/>
      <c r="C93" s="906"/>
      <c r="D93" s="907"/>
      <c r="E93" s="909"/>
      <c r="F93" s="907"/>
      <c r="G93" s="902"/>
      <c r="H93" s="903"/>
      <c r="I93" s="903">
        <f t="shared" si="9"/>
        <v>0</v>
      </c>
      <c r="J93" s="903">
        <f t="shared" si="10"/>
        <v>0</v>
      </c>
      <c r="K93" s="180"/>
      <c r="L93" s="180"/>
      <c r="M93" s="180"/>
    </row>
    <row r="94" spans="1:13" s="232" customFormat="1" hidden="1">
      <c r="A94" s="911">
        <v>2</v>
      </c>
      <c r="B94" s="912" t="s">
        <v>370</v>
      </c>
      <c r="C94" s="913" t="s">
        <v>305</v>
      </c>
      <c r="D94" s="914">
        <f>SUM(D96:D97)</f>
        <v>0</v>
      </c>
      <c r="E94" s="915" t="s">
        <v>305</v>
      </c>
      <c r="F94" s="914">
        <f>SUM(F95:F97)</f>
        <v>0</v>
      </c>
      <c r="G94" s="902"/>
      <c r="H94" s="903"/>
      <c r="I94" s="903"/>
      <c r="J94" s="903"/>
      <c r="K94" s="183"/>
      <c r="L94" s="183"/>
      <c r="M94" s="183"/>
    </row>
    <row r="95" spans="1:13" s="232" customFormat="1" hidden="1">
      <c r="A95" s="904"/>
      <c r="B95" s="905" t="s">
        <v>199</v>
      </c>
      <c r="C95" s="906"/>
      <c r="D95" s="907"/>
      <c r="E95" s="908"/>
      <c r="F95" s="907"/>
      <c r="G95" s="902"/>
      <c r="H95" s="903"/>
      <c r="I95" s="903">
        <f>F95-H95</f>
        <v>0</v>
      </c>
      <c r="J95" s="903">
        <f t="shared" ref="J95:J97" si="11">F95-G95</f>
        <v>0</v>
      </c>
      <c r="K95" s="180"/>
      <c r="L95" s="180"/>
      <c r="M95" s="180"/>
    </row>
    <row r="96" spans="1:13" s="232" customFormat="1" ht="21" hidden="1" customHeight="1">
      <c r="A96" s="904"/>
      <c r="B96" s="905"/>
      <c r="C96" s="906"/>
      <c r="D96" s="907" t="s">
        <v>371</v>
      </c>
      <c r="E96" s="908"/>
      <c r="F96" s="907"/>
      <c r="G96" s="902"/>
      <c r="H96" s="903"/>
      <c r="I96" s="903">
        <f>F96-H96</f>
        <v>0</v>
      </c>
      <c r="J96" s="903">
        <f t="shared" si="11"/>
        <v>0</v>
      </c>
      <c r="K96" s="180"/>
      <c r="L96" s="180"/>
      <c r="M96" s="180"/>
    </row>
    <row r="97" spans="1:13" s="232" customFormat="1" hidden="1">
      <c r="A97" s="904"/>
      <c r="B97" s="905"/>
      <c r="C97" s="906"/>
      <c r="D97" s="907"/>
      <c r="E97" s="908"/>
      <c r="F97" s="907"/>
      <c r="G97" s="902"/>
      <c r="H97" s="903"/>
      <c r="I97" s="903">
        <f>F97-H97</f>
        <v>0</v>
      </c>
      <c r="J97" s="903">
        <f t="shared" si="11"/>
        <v>0</v>
      </c>
      <c r="K97" s="180"/>
      <c r="L97" s="180"/>
      <c r="M97" s="180"/>
    </row>
    <row r="98" spans="1:13" s="238" customFormat="1" hidden="1">
      <c r="A98" s="898">
        <v>3</v>
      </c>
      <c r="B98" s="899" t="s">
        <v>372</v>
      </c>
      <c r="C98" s="900" t="s">
        <v>305</v>
      </c>
      <c r="D98" s="901">
        <f>SUM(D100:D111)</f>
        <v>0</v>
      </c>
      <c r="E98" s="916" t="s">
        <v>305</v>
      </c>
      <c r="F98" s="901">
        <f>SUM(F99:F106)</f>
        <v>0</v>
      </c>
      <c r="G98" s="902"/>
      <c r="H98" s="903"/>
      <c r="I98" s="903"/>
      <c r="J98" s="903"/>
      <c r="K98" s="183"/>
      <c r="L98" s="183"/>
      <c r="M98" s="183"/>
    </row>
    <row r="99" spans="1:13" s="232" customFormat="1" hidden="1">
      <c r="A99" s="904"/>
      <c r="B99" s="905" t="s">
        <v>199</v>
      </c>
      <c r="C99" s="906"/>
      <c r="D99" s="907"/>
      <c r="E99" s="908"/>
      <c r="F99" s="907"/>
      <c r="G99" s="902"/>
      <c r="H99" s="903"/>
      <c r="I99" s="903">
        <f t="shared" ref="I99:I106" si="12">F99-H99</f>
        <v>0</v>
      </c>
      <c r="J99" s="903">
        <f t="shared" ref="J99:J106" si="13">F99-G99</f>
        <v>0</v>
      </c>
      <c r="K99" s="180"/>
      <c r="L99" s="180"/>
      <c r="M99" s="180"/>
    </row>
    <row r="100" spans="1:13" s="232" customFormat="1" ht="23.45" hidden="1" customHeight="1">
      <c r="A100" s="904"/>
      <c r="B100" s="917" t="s">
        <v>546</v>
      </c>
      <c r="C100" s="906"/>
      <c r="D100" s="907"/>
      <c r="E100" s="908"/>
      <c r="F100" s="907"/>
      <c r="G100" s="902"/>
      <c r="H100" s="903"/>
      <c r="I100" s="903">
        <f t="shared" si="12"/>
        <v>0</v>
      </c>
      <c r="J100" s="903">
        <f t="shared" si="13"/>
        <v>0</v>
      </c>
      <c r="K100" s="180"/>
      <c r="L100" s="180"/>
      <c r="M100" s="180"/>
    </row>
    <row r="101" spans="1:13" s="232" customFormat="1" ht="23.45" hidden="1" customHeight="1">
      <c r="A101" s="904"/>
      <c r="B101" s="917" t="s">
        <v>548</v>
      </c>
      <c r="C101" s="906"/>
      <c r="D101" s="907"/>
      <c r="E101" s="908"/>
      <c r="F101" s="907"/>
      <c r="G101" s="902"/>
      <c r="H101" s="903"/>
      <c r="I101" s="903">
        <f t="shared" si="12"/>
        <v>0</v>
      </c>
      <c r="J101" s="903">
        <f t="shared" si="13"/>
        <v>0</v>
      </c>
      <c r="K101" s="180"/>
      <c r="L101" s="180"/>
      <c r="M101" s="180"/>
    </row>
    <row r="102" spans="1:13" s="232" customFormat="1" ht="23.45" hidden="1" customHeight="1">
      <c r="A102" s="904"/>
      <c r="B102" s="917"/>
      <c r="C102" s="906"/>
      <c r="D102" s="907"/>
      <c r="E102" s="908"/>
      <c r="F102" s="907"/>
      <c r="G102" s="902"/>
      <c r="H102" s="903"/>
      <c r="I102" s="903">
        <f t="shared" si="12"/>
        <v>0</v>
      </c>
      <c r="J102" s="903">
        <f t="shared" si="13"/>
        <v>0</v>
      </c>
      <c r="K102" s="180"/>
      <c r="L102" s="180"/>
      <c r="M102" s="180"/>
    </row>
    <row r="103" spans="1:13" s="232" customFormat="1" ht="23.45" hidden="1" customHeight="1">
      <c r="A103" s="904"/>
      <c r="B103" s="917"/>
      <c r="C103" s="906"/>
      <c r="D103" s="907"/>
      <c r="E103" s="908"/>
      <c r="F103" s="907"/>
      <c r="G103" s="902"/>
      <c r="H103" s="903"/>
      <c r="I103" s="903">
        <f t="shared" si="12"/>
        <v>0</v>
      </c>
      <c r="J103" s="903">
        <f t="shared" si="13"/>
        <v>0</v>
      </c>
      <c r="K103" s="180"/>
      <c r="L103" s="180"/>
      <c r="M103" s="180"/>
    </row>
    <row r="104" spans="1:13" s="232" customFormat="1" ht="23.45" hidden="1" customHeight="1">
      <c r="A104" s="904"/>
      <c r="B104" s="917"/>
      <c r="C104" s="906"/>
      <c r="D104" s="907"/>
      <c r="E104" s="908"/>
      <c r="F104" s="907"/>
      <c r="G104" s="902"/>
      <c r="H104" s="903"/>
      <c r="I104" s="903">
        <f t="shared" si="12"/>
        <v>0</v>
      </c>
      <c r="J104" s="903">
        <f t="shared" si="13"/>
        <v>0</v>
      </c>
      <c r="K104" s="180"/>
      <c r="L104" s="180"/>
      <c r="M104" s="180"/>
    </row>
    <row r="105" spans="1:13" s="232" customFormat="1" ht="23.45" hidden="1" customHeight="1">
      <c r="A105" s="904"/>
      <c r="B105" s="917"/>
      <c r="C105" s="906"/>
      <c r="D105" s="907"/>
      <c r="E105" s="908"/>
      <c r="F105" s="907"/>
      <c r="G105" s="902"/>
      <c r="H105" s="903"/>
      <c r="I105" s="903">
        <f t="shared" si="12"/>
        <v>0</v>
      </c>
      <c r="J105" s="903">
        <f t="shared" si="13"/>
        <v>0</v>
      </c>
      <c r="K105" s="180"/>
      <c r="L105" s="180"/>
      <c r="M105" s="180"/>
    </row>
    <row r="106" spans="1:13" s="232" customFormat="1" ht="24" hidden="1" customHeight="1">
      <c r="A106" s="904"/>
      <c r="B106" s="918"/>
      <c r="C106" s="906"/>
      <c r="D106" s="907"/>
      <c r="E106" s="908"/>
      <c r="F106" s="907"/>
      <c r="G106" s="902"/>
      <c r="H106" s="903"/>
      <c r="I106" s="903">
        <f t="shared" si="12"/>
        <v>0</v>
      </c>
      <c r="J106" s="903">
        <f t="shared" si="13"/>
        <v>0</v>
      </c>
      <c r="K106" s="180"/>
      <c r="L106" s="180"/>
      <c r="M106" s="180"/>
    </row>
    <row r="107" spans="1:13" s="238" customFormat="1" ht="20.25" customHeight="1">
      <c r="A107" s="898">
        <v>4</v>
      </c>
      <c r="B107" s="899" t="s">
        <v>373</v>
      </c>
      <c r="C107" s="900" t="s">
        <v>305</v>
      </c>
      <c r="D107" s="901">
        <f>SUM(D111:D111)</f>
        <v>0</v>
      </c>
      <c r="E107" s="916" t="s">
        <v>305</v>
      </c>
      <c r="F107" s="901">
        <f>SUM(F108:F111)</f>
        <v>0</v>
      </c>
      <c r="G107" s="902"/>
      <c r="H107" s="903"/>
      <c r="I107" s="903"/>
      <c r="J107" s="903"/>
      <c r="K107" s="183"/>
      <c r="L107" s="183"/>
      <c r="M107" s="183"/>
    </row>
    <row r="108" spans="1:13" s="232" customFormat="1">
      <c r="A108" s="904"/>
      <c r="B108" s="917" t="s">
        <v>199</v>
      </c>
      <c r="C108" s="906"/>
      <c r="D108" s="907"/>
      <c r="E108" s="908"/>
      <c r="F108" s="907"/>
      <c r="G108" s="902"/>
      <c r="H108" s="903"/>
      <c r="I108" s="903">
        <f>F108-H108</f>
        <v>0</v>
      </c>
      <c r="J108" s="903">
        <f t="shared" ref="J108:J111" si="14">F108-G108</f>
        <v>0</v>
      </c>
      <c r="K108" s="180"/>
      <c r="L108" s="180"/>
      <c r="M108" s="180"/>
    </row>
    <row r="109" spans="1:13" s="232" customFormat="1">
      <c r="A109" s="904"/>
      <c r="B109" s="919" t="s">
        <v>469</v>
      </c>
      <c r="C109" s="906"/>
      <c r="D109" s="907"/>
      <c r="E109" s="908"/>
      <c r="F109" s="907">
        <f>36994.87-36994.87</f>
        <v>0</v>
      </c>
      <c r="G109" s="902"/>
      <c r="H109" s="903"/>
      <c r="I109" s="903">
        <f>F109-H109</f>
        <v>0</v>
      </c>
      <c r="J109" s="903">
        <f t="shared" si="14"/>
        <v>0</v>
      </c>
      <c r="K109" s="180"/>
      <c r="L109" s="180"/>
      <c r="M109" s="180"/>
    </row>
    <row r="110" spans="1:13" s="232" customFormat="1" hidden="1">
      <c r="A110" s="904"/>
      <c r="B110" s="917"/>
      <c r="C110" s="906"/>
      <c r="D110" s="907"/>
      <c r="E110" s="908"/>
      <c r="F110" s="907"/>
      <c r="G110" s="902"/>
      <c r="H110" s="903"/>
      <c r="I110" s="903">
        <f>F110-H110</f>
        <v>0</v>
      </c>
      <c r="J110" s="903">
        <f t="shared" si="14"/>
        <v>0</v>
      </c>
      <c r="K110" s="180"/>
      <c r="L110" s="180"/>
      <c r="M110" s="180"/>
    </row>
    <row r="111" spans="1:13" s="232" customFormat="1" hidden="1">
      <c r="A111" s="904"/>
      <c r="B111" s="917"/>
      <c r="C111" s="906"/>
      <c r="D111" s="907"/>
      <c r="E111" s="908"/>
      <c r="F111" s="907"/>
      <c r="G111" s="902"/>
      <c r="H111" s="903"/>
      <c r="I111" s="903">
        <f>F111-H111</f>
        <v>0</v>
      </c>
      <c r="J111" s="903">
        <f t="shared" si="14"/>
        <v>0</v>
      </c>
      <c r="K111" s="180"/>
      <c r="L111" s="180"/>
      <c r="M111" s="180"/>
    </row>
    <row r="112" spans="1:13" s="232" customFormat="1" ht="19.5" hidden="1" customHeight="1">
      <c r="A112" s="898">
        <v>5</v>
      </c>
      <c r="B112" s="899" t="s">
        <v>374</v>
      </c>
      <c r="C112" s="900" t="s">
        <v>305</v>
      </c>
      <c r="D112" s="901">
        <f>SUM(D113:D134)</f>
        <v>0</v>
      </c>
      <c r="E112" s="916" t="s">
        <v>305</v>
      </c>
      <c r="F112" s="901">
        <f>SUM(F113:F134)</f>
        <v>0</v>
      </c>
      <c r="G112" s="902"/>
      <c r="H112" s="903"/>
      <c r="I112" s="903"/>
      <c r="J112" s="903"/>
      <c r="K112" s="180"/>
      <c r="L112" s="180"/>
      <c r="M112" s="180"/>
    </row>
    <row r="113" spans="1:13" s="232" customFormat="1" hidden="1">
      <c r="A113" s="920"/>
      <c r="B113" s="921" t="s">
        <v>199</v>
      </c>
      <c r="C113" s="906"/>
      <c r="D113" s="907"/>
      <c r="E113" s="909"/>
      <c r="F113" s="907"/>
      <c r="G113" s="902"/>
      <c r="H113" s="903"/>
      <c r="I113" s="903">
        <f t="shared" ref="I113:I133" si="15">F113-H113</f>
        <v>0</v>
      </c>
      <c r="J113" s="903">
        <f t="shared" ref="J113:J133" si="16">F113-G113</f>
        <v>0</v>
      </c>
      <c r="K113" s="180"/>
      <c r="L113" s="180"/>
      <c r="M113" s="180"/>
    </row>
    <row r="114" spans="1:13" s="232" customFormat="1" hidden="1">
      <c r="A114" s="904"/>
      <c r="B114" s="907" t="s">
        <v>470</v>
      </c>
      <c r="C114" s="906"/>
      <c r="D114" s="907"/>
      <c r="E114" s="909"/>
      <c r="F114" s="907"/>
      <c r="G114" s="902"/>
      <c r="H114" s="903"/>
      <c r="I114" s="903">
        <f t="shared" si="15"/>
        <v>0</v>
      </c>
      <c r="J114" s="903">
        <f t="shared" si="16"/>
        <v>0</v>
      </c>
      <c r="K114" s="180"/>
      <c r="L114" s="180"/>
      <c r="M114" s="180"/>
    </row>
    <row r="115" spans="1:13" s="232" customFormat="1" hidden="1">
      <c r="A115" s="904"/>
      <c r="B115" s="907" t="s">
        <v>471</v>
      </c>
      <c r="C115" s="906"/>
      <c r="D115" s="907"/>
      <c r="E115" s="909"/>
      <c r="F115" s="907"/>
      <c r="G115" s="902"/>
      <c r="H115" s="903"/>
      <c r="I115" s="903">
        <f t="shared" si="15"/>
        <v>0</v>
      </c>
      <c r="J115" s="903">
        <f t="shared" si="16"/>
        <v>0</v>
      </c>
      <c r="K115" s="180"/>
      <c r="L115" s="180"/>
      <c r="M115" s="180"/>
    </row>
    <row r="116" spans="1:13" s="232" customFormat="1" hidden="1">
      <c r="A116" s="904"/>
      <c r="B116" s="907" t="s">
        <v>472</v>
      </c>
      <c r="C116" s="906"/>
      <c r="D116" s="907"/>
      <c r="E116" s="909"/>
      <c r="F116" s="907"/>
      <c r="G116" s="902"/>
      <c r="H116" s="903"/>
      <c r="I116" s="903">
        <f t="shared" si="15"/>
        <v>0</v>
      </c>
      <c r="J116" s="903">
        <f t="shared" si="16"/>
        <v>0</v>
      </c>
      <c r="K116" s="180"/>
      <c r="L116" s="180"/>
      <c r="M116" s="180"/>
    </row>
    <row r="117" spans="1:13" s="232" customFormat="1" hidden="1">
      <c r="A117" s="904"/>
      <c r="B117" s="907" t="s">
        <v>473</v>
      </c>
      <c r="C117" s="906"/>
      <c r="D117" s="907"/>
      <c r="E117" s="909"/>
      <c r="F117" s="907"/>
      <c r="G117" s="902"/>
      <c r="H117" s="903"/>
      <c r="I117" s="903">
        <f t="shared" si="15"/>
        <v>0</v>
      </c>
      <c r="J117" s="903">
        <f t="shared" si="16"/>
        <v>0</v>
      </c>
      <c r="K117" s="180"/>
      <c r="L117" s="180"/>
      <c r="M117" s="180"/>
    </row>
    <row r="118" spans="1:13" s="232" customFormat="1" hidden="1">
      <c r="A118" s="904"/>
      <c r="B118" s="907" t="s">
        <v>475</v>
      </c>
      <c r="C118" s="906"/>
      <c r="D118" s="907"/>
      <c r="E118" s="909"/>
      <c r="F118" s="907"/>
      <c r="G118" s="902"/>
      <c r="H118" s="903"/>
      <c r="I118" s="903">
        <f t="shared" si="15"/>
        <v>0</v>
      </c>
      <c r="J118" s="903">
        <f t="shared" si="16"/>
        <v>0</v>
      </c>
      <c r="K118" s="180"/>
      <c r="L118" s="180"/>
      <c r="M118" s="180"/>
    </row>
    <row r="119" spans="1:13" s="232" customFormat="1" hidden="1">
      <c r="A119" s="904"/>
      <c r="B119" s="919" t="s">
        <v>474</v>
      </c>
      <c r="C119" s="906"/>
      <c r="D119" s="907"/>
      <c r="E119" s="909"/>
      <c r="F119" s="907"/>
      <c r="G119" s="902"/>
      <c r="H119" s="903"/>
      <c r="I119" s="903">
        <f t="shared" si="15"/>
        <v>0</v>
      </c>
      <c r="J119" s="903">
        <f t="shared" si="16"/>
        <v>0</v>
      </c>
      <c r="K119" s="180"/>
      <c r="L119" s="180"/>
      <c r="M119" s="180"/>
    </row>
    <row r="120" spans="1:13" s="232" customFormat="1" hidden="1">
      <c r="A120" s="904"/>
      <c r="B120" s="907" t="s">
        <v>477</v>
      </c>
      <c r="C120" s="906"/>
      <c r="D120" s="907"/>
      <c r="E120" s="909"/>
      <c r="F120" s="907"/>
      <c r="G120" s="902"/>
      <c r="H120" s="903"/>
      <c r="I120" s="903">
        <f t="shared" si="15"/>
        <v>0</v>
      </c>
      <c r="J120" s="903">
        <f t="shared" si="16"/>
        <v>0</v>
      </c>
      <c r="K120" s="180"/>
      <c r="L120" s="180"/>
      <c r="M120" s="180"/>
    </row>
    <row r="121" spans="1:13" s="232" customFormat="1" hidden="1">
      <c r="A121" s="904"/>
      <c r="B121" s="907" t="s">
        <v>476</v>
      </c>
      <c r="C121" s="906"/>
      <c r="D121" s="907"/>
      <c r="E121" s="909"/>
      <c r="F121" s="907"/>
      <c r="G121" s="902"/>
      <c r="H121" s="903"/>
      <c r="I121" s="903">
        <f t="shared" si="15"/>
        <v>0</v>
      </c>
      <c r="J121" s="903">
        <f t="shared" si="16"/>
        <v>0</v>
      </c>
      <c r="K121" s="180"/>
      <c r="L121" s="180"/>
      <c r="M121" s="180"/>
    </row>
    <row r="122" spans="1:13" s="232" customFormat="1" hidden="1">
      <c r="A122" s="904"/>
      <c r="B122" s="907" t="s">
        <v>543</v>
      </c>
      <c r="C122" s="906"/>
      <c r="D122" s="907"/>
      <c r="E122" s="909"/>
      <c r="F122" s="907"/>
      <c r="G122" s="902"/>
      <c r="H122" s="903"/>
      <c r="I122" s="903">
        <f t="shared" si="15"/>
        <v>0</v>
      </c>
      <c r="J122" s="903">
        <f t="shared" si="16"/>
        <v>0</v>
      </c>
      <c r="K122" s="180"/>
      <c r="L122" s="180"/>
      <c r="M122" s="180"/>
    </row>
    <row r="123" spans="1:13" s="232" customFormat="1" hidden="1">
      <c r="A123" s="904"/>
      <c r="B123" s="907" t="s">
        <v>544</v>
      </c>
      <c r="C123" s="906"/>
      <c r="D123" s="907"/>
      <c r="E123" s="909"/>
      <c r="F123" s="907"/>
      <c r="G123" s="902"/>
      <c r="H123" s="903"/>
      <c r="I123" s="903">
        <f t="shared" si="15"/>
        <v>0</v>
      </c>
      <c r="J123" s="903">
        <f t="shared" si="16"/>
        <v>0</v>
      </c>
      <c r="K123" s="180"/>
      <c r="L123" s="180"/>
      <c r="M123" s="180"/>
    </row>
    <row r="124" spans="1:13" s="232" customFormat="1" hidden="1">
      <c r="A124" s="904"/>
      <c r="B124" s="907" t="s">
        <v>545</v>
      </c>
      <c r="C124" s="906"/>
      <c r="D124" s="907"/>
      <c r="E124" s="909"/>
      <c r="F124" s="907"/>
      <c r="G124" s="902"/>
      <c r="H124" s="903"/>
      <c r="I124" s="903">
        <f t="shared" si="15"/>
        <v>0</v>
      </c>
      <c r="J124" s="903">
        <f t="shared" si="16"/>
        <v>0</v>
      </c>
      <c r="K124" s="180"/>
      <c r="L124" s="180"/>
      <c r="M124" s="180"/>
    </row>
    <row r="125" spans="1:13" s="232" customFormat="1" hidden="1">
      <c r="A125" s="904"/>
      <c r="B125" s="905" t="s">
        <v>547</v>
      </c>
      <c r="C125" s="906"/>
      <c r="D125" s="907"/>
      <c r="E125" s="909"/>
      <c r="F125" s="907"/>
      <c r="G125" s="902"/>
      <c r="H125" s="903"/>
      <c r="I125" s="903">
        <f t="shared" si="15"/>
        <v>0</v>
      </c>
      <c r="J125" s="903">
        <f t="shared" si="16"/>
        <v>0</v>
      </c>
      <c r="K125" s="180"/>
      <c r="L125" s="180"/>
      <c r="M125" s="180"/>
    </row>
    <row r="126" spans="1:13" s="232" customFormat="1" hidden="1">
      <c r="A126" s="904"/>
      <c r="B126" s="905"/>
      <c r="C126" s="906"/>
      <c r="D126" s="907"/>
      <c r="E126" s="909"/>
      <c r="F126" s="907"/>
      <c r="G126" s="902"/>
      <c r="H126" s="903"/>
      <c r="I126" s="903">
        <f t="shared" si="15"/>
        <v>0</v>
      </c>
      <c r="J126" s="903">
        <f t="shared" si="16"/>
        <v>0</v>
      </c>
      <c r="K126" s="180"/>
      <c r="L126" s="180"/>
      <c r="M126" s="180"/>
    </row>
    <row r="127" spans="1:13" s="232" customFormat="1" hidden="1">
      <c r="A127" s="904"/>
      <c r="B127" s="905"/>
      <c r="C127" s="906"/>
      <c r="D127" s="907"/>
      <c r="E127" s="909"/>
      <c r="F127" s="907"/>
      <c r="G127" s="902"/>
      <c r="H127" s="903"/>
      <c r="I127" s="903">
        <f t="shared" si="15"/>
        <v>0</v>
      </c>
      <c r="J127" s="903">
        <f t="shared" si="16"/>
        <v>0</v>
      </c>
      <c r="K127" s="180"/>
      <c r="L127" s="180"/>
      <c r="M127" s="180"/>
    </row>
    <row r="128" spans="1:13" s="232" customFormat="1" hidden="1">
      <c r="A128" s="904"/>
      <c r="B128" s="905"/>
      <c r="C128" s="906"/>
      <c r="D128" s="907"/>
      <c r="E128" s="909"/>
      <c r="F128" s="907"/>
      <c r="G128" s="902"/>
      <c r="H128" s="903"/>
      <c r="I128" s="903">
        <f t="shared" si="15"/>
        <v>0</v>
      </c>
      <c r="J128" s="903">
        <f t="shared" si="16"/>
        <v>0</v>
      </c>
      <c r="K128" s="180"/>
      <c r="L128" s="180"/>
      <c r="M128" s="180"/>
    </row>
    <row r="129" spans="1:13" s="232" customFormat="1" hidden="1">
      <c r="A129" s="904"/>
      <c r="B129" s="905"/>
      <c r="C129" s="906"/>
      <c r="D129" s="907"/>
      <c r="E129" s="909"/>
      <c r="F129" s="907"/>
      <c r="G129" s="902"/>
      <c r="H129" s="903"/>
      <c r="I129" s="903">
        <f t="shared" si="15"/>
        <v>0</v>
      </c>
      <c r="J129" s="903">
        <f t="shared" si="16"/>
        <v>0</v>
      </c>
      <c r="K129" s="180"/>
      <c r="L129" s="180"/>
      <c r="M129" s="180"/>
    </row>
    <row r="130" spans="1:13" s="232" customFormat="1" hidden="1">
      <c r="A130" s="904"/>
      <c r="B130" s="905"/>
      <c r="C130" s="906"/>
      <c r="D130" s="907"/>
      <c r="E130" s="909"/>
      <c r="F130" s="907"/>
      <c r="G130" s="902"/>
      <c r="H130" s="903"/>
      <c r="I130" s="903">
        <f t="shared" si="15"/>
        <v>0</v>
      </c>
      <c r="J130" s="903">
        <f t="shared" si="16"/>
        <v>0</v>
      </c>
      <c r="K130" s="180"/>
      <c r="L130" s="180"/>
      <c r="M130" s="180"/>
    </row>
    <row r="131" spans="1:13" s="232" customFormat="1" hidden="1">
      <c r="A131" s="904"/>
      <c r="B131" s="905"/>
      <c r="C131" s="906"/>
      <c r="D131" s="907"/>
      <c r="E131" s="909"/>
      <c r="F131" s="907"/>
      <c r="G131" s="902"/>
      <c r="H131" s="903"/>
      <c r="I131" s="903">
        <f t="shared" si="15"/>
        <v>0</v>
      </c>
      <c r="J131" s="903">
        <f t="shared" si="16"/>
        <v>0</v>
      </c>
      <c r="K131" s="180"/>
      <c r="L131" s="180"/>
      <c r="M131" s="180"/>
    </row>
    <row r="132" spans="1:13" s="232" customFormat="1" hidden="1">
      <c r="A132" s="904"/>
      <c r="B132" s="917"/>
      <c r="C132" s="906"/>
      <c r="D132" s="907"/>
      <c r="E132" s="909"/>
      <c r="F132" s="922"/>
      <c r="G132" s="902"/>
      <c r="H132" s="903"/>
      <c r="I132" s="903">
        <f t="shared" si="15"/>
        <v>0</v>
      </c>
      <c r="J132" s="903">
        <f t="shared" si="16"/>
        <v>0</v>
      </c>
      <c r="K132" s="180"/>
      <c r="L132" s="180"/>
      <c r="M132" s="180"/>
    </row>
    <row r="133" spans="1:13" s="232" customFormat="1" hidden="1">
      <c r="A133" s="904"/>
      <c r="B133" s="905"/>
      <c r="C133" s="906"/>
      <c r="D133" s="907"/>
      <c r="E133" s="909"/>
      <c r="F133" s="907"/>
      <c r="G133" s="902"/>
      <c r="H133" s="903"/>
      <c r="I133" s="903">
        <f t="shared" si="15"/>
        <v>0</v>
      </c>
      <c r="J133" s="903">
        <f t="shared" si="16"/>
        <v>0</v>
      </c>
      <c r="K133" s="180"/>
      <c r="L133" s="180"/>
      <c r="M133" s="180"/>
    </row>
    <row r="134" spans="1:13" s="232" customFormat="1" ht="18.75" hidden="1" customHeight="1">
      <c r="A134" s="904"/>
      <c r="B134" s="905"/>
      <c r="C134" s="906"/>
      <c r="D134" s="907"/>
      <c r="E134" s="909"/>
      <c r="F134" s="907"/>
      <c r="G134" s="902"/>
      <c r="H134" s="903"/>
      <c r="I134" s="903"/>
      <c r="J134" s="903"/>
      <c r="K134" s="180"/>
      <c r="L134" s="180"/>
      <c r="M134" s="180"/>
    </row>
    <row r="135" spans="1:13" s="238" customFormat="1">
      <c r="A135" s="898"/>
      <c r="B135" s="899" t="s">
        <v>295</v>
      </c>
      <c r="C135" s="900" t="s">
        <v>305</v>
      </c>
      <c r="D135" s="901">
        <f>D107+D98+D94+D75+D112</f>
        <v>0</v>
      </c>
      <c r="E135" s="916" t="s">
        <v>10</v>
      </c>
      <c r="F135" s="901">
        <f>F107+F98+F94+F75+F112</f>
        <v>0</v>
      </c>
      <c r="G135" s="923" t="s">
        <v>535</v>
      </c>
      <c r="H135" s="924">
        <f>SUM(H74:H134)</f>
        <v>0</v>
      </c>
      <c r="I135" s="924">
        <f>SUM(I74:I134)</f>
        <v>0</v>
      </c>
      <c r="J135" s="924">
        <f>SUM(J74:J134)</f>
        <v>0</v>
      </c>
      <c r="K135" s="183"/>
      <c r="L135" s="183">
        <f t="shared" ref="L135:M135" si="17">SUM(L74:L134)</f>
        <v>0</v>
      </c>
      <c r="M135" s="183">
        <f t="shared" si="17"/>
        <v>0</v>
      </c>
    </row>
    <row r="136" spans="1:13" s="232" customFormat="1">
      <c r="G136" s="225" t="s">
        <v>457</v>
      </c>
      <c r="H136" s="925">
        <f>H73+H135</f>
        <v>0</v>
      </c>
      <c r="I136" s="925">
        <f t="shared" ref="I136:J136" si="18">I73+I135</f>
        <v>0</v>
      </c>
      <c r="J136" s="925">
        <f t="shared" si="18"/>
        <v>0</v>
      </c>
      <c r="K136" s="180"/>
      <c r="L136" s="183">
        <f>L73+L135</f>
        <v>0</v>
      </c>
      <c r="M136" s="183">
        <f>M73+M135</f>
        <v>0</v>
      </c>
    </row>
    <row r="139" spans="1:13" s="890" customFormat="1" ht="23.25" customHeight="1">
      <c r="A139" s="889" t="s">
        <v>667</v>
      </c>
      <c r="D139" s="888"/>
      <c r="F139" s="888" t="s">
        <v>1135</v>
      </c>
      <c r="I139" s="98"/>
      <c r="J139" s="98"/>
    </row>
    <row r="140" spans="1:13" s="66" customFormat="1" ht="12.75">
      <c r="D140" s="926" t="s">
        <v>131</v>
      </c>
      <c r="F140" s="926" t="s">
        <v>132</v>
      </c>
      <c r="I140" s="68"/>
      <c r="J140" s="68"/>
    </row>
    <row r="141" spans="1:13" s="63" customFormat="1" ht="18.75" customHeight="1">
      <c r="I141" s="69"/>
      <c r="J141" s="69"/>
    </row>
    <row r="142" spans="1:13" s="890" customFormat="1" ht="23.25" customHeight="1">
      <c r="A142" s="889" t="s">
        <v>133</v>
      </c>
      <c r="D142" s="888"/>
      <c r="F142" s="1028" t="s">
        <v>1227</v>
      </c>
      <c r="I142" s="98"/>
      <c r="J142" s="98"/>
    </row>
    <row r="143" spans="1:13" s="66" customFormat="1" ht="12.75">
      <c r="D143" s="926" t="s">
        <v>131</v>
      </c>
      <c r="F143" s="926" t="s">
        <v>132</v>
      </c>
      <c r="I143" s="68"/>
      <c r="J143" s="68"/>
    </row>
    <row r="145" spans="2:2">
      <c r="B145" s="227" t="s">
        <v>1038</v>
      </c>
    </row>
    <row r="146" spans="2:2">
      <c r="B146" s="227" t="s">
        <v>1032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Лист169">
    <tabColor rgb="FF00FFCC"/>
    <pageSetUpPr fitToPage="1"/>
  </sheetPr>
  <dimension ref="A1:M163"/>
  <sheetViews>
    <sheetView view="pageBreakPreview" topLeftCell="A5" zoomScale="70" zoomScaleSheetLayoutView="70" workbookViewId="0">
      <selection activeCell="F166" sqref="F166"/>
    </sheetView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13" ht="18.75">
      <c r="A1" s="178"/>
      <c r="B1" s="178"/>
      <c r="C1" s="178"/>
      <c r="D1" s="178"/>
      <c r="E1" s="178"/>
      <c r="F1" s="72" t="s">
        <v>436</v>
      </c>
      <c r="G1" s="179"/>
      <c r="H1" s="179"/>
      <c r="I1" s="179"/>
      <c r="J1" s="513"/>
    </row>
    <row r="2" spans="1:13" ht="18.75">
      <c r="A2" s="178"/>
      <c r="B2" s="178"/>
      <c r="C2" s="178"/>
      <c r="D2" s="178"/>
      <c r="E2" s="178"/>
      <c r="F2" s="178"/>
      <c r="G2" s="179"/>
      <c r="H2" s="179"/>
      <c r="I2" s="179"/>
      <c r="J2" s="513"/>
    </row>
    <row r="3" spans="1:13" ht="20.45" customHeight="1">
      <c r="A3" s="1454" t="s">
        <v>587</v>
      </c>
      <c r="B3" s="1454"/>
      <c r="C3" s="1454"/>
      <c r="D3" s="1454"/>
      <c r="E3" s="1454"/>
      <c r="F3" s="1454"/>
      <c r="G3" s="179"/>
      <c r="H3" s="179"/>
      <c r="I3" s="179"/>
      <c r="J3" s="513"/>
    </row>
    <row r="4" spans="1:13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3" ht="19.5" customHeight="1">
      <c r="A5" s="871" t="s">
        <v>458</v>
      </c>
      <c r="B5" s="15"/>
      <c r="C5" s="15"/>
      <c r="D5" s="15"/>
      <c r="E5" s="15"/>
      <c r="F5" s="15"/>
      <c r="G5" s="15"/>
      <c r="H5" s="15"/>
      <c r="I5" s="15"/>
      <c r="J5" s="10"/>
    </row>
    <row r="6" spans="1:13" ht="39.75" customHeight="1">
      <c r="A6" s="1438" t="s">
        <v>610</v>
      </c>
      <c r="B6" s="1438"/>
      <c r="C6" s="1438"/>
      <c r="D6" s="1438"/>
      <c r="E6" s="16"/>
      <c r="F6" s="16"/>
      <c r="G6" s="16"/>
      <c r="H6" s="16"/>
      <c r="I6" s="16"/>
      <c r="J6" s="5"/>
    </row>
    <row r="7" spans="1:13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</row>
    <row r="8" spans="1:13" ht="18.75">
      <c r="A8" s="178"/>
      <c r="B8" s="251"/>
      <c r="C8" s="251"/>
      <c r="D8" s="178"/>
      <c r="E8" s="178"/>
      <c r="F8" s="178"/>
      <c r="G8" s="179"/>
      <c r="H8" s="179"/>
      <c r="I8" s="179"/>
      <c r="J8" s="513"/>
    </row>
    <row r="9" spans="1:13" ht="18.75">
      <c r="A9" s="1455" t="s">
        <v>282</v>
      </c>
      <c r="B9" s="1455" t="s">
        <v>297</v>
      </c>
      <c r="C9" s="1443" t="s">
        <v>366</v>
      </c>
      <c r="D9" s="1444"/>
      <c r="E9" s="1442" t="s">
        <v>367</v>
      </c>
      <c r="F9" s="1444"/>
      <c r="G9" s="179"/>
      <c r="H9" s="179"/>
      <c r="I9" s="179"/>
      <c r="J9" s="513"/>
    </row>
    <row r="10" spans="1:13" ht="37.5">
      <c r="A10" s="1457"/>
      <c r="B10" s="1457"/>
      <c r="C10" s="514" t="s">
        <v>375</v>
      </c>
      <c r="D10" s="870" t="s">
        <v>376</v>
      </c>
      <c r="E10" s="870" t="s">
        <v>375</v>
      </c>
      <c r="F10" s="870" t="s">
        <v>376</v>
      </c>
      <c r="G10" s="179"/>
      <c r="H10" s="179"/>
      <c r="I10" s="179"/>
      <c r="J10" s="513"/>
    </row>
    <row r="11" spans="1:13" ht="56.25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503" t="s">
        <v>357</v>
      </c>
      <c r="H11" s="504" t="s">
        <v>302</v>
      </c>
      <c r="I11" s="504" t="s">
        <v>549</v>
      </c>
      <c r="J11" s="190" t="s">
        <v>550</v>
      </c>
      <c r="L11" s="323" t="s">
        <v>1010</v>
      </c>
      <c r="M11" s="323"/>
    </row>
    <row r="12" spans="1:13" ht="21" customHeight="1">
      <c r="A12" s="1466" t="s">
        <v>1033</v>
      </c>
      <c r="B12" s="1466"/>
      <c r="C12" s="1466"/>
      <c r="D12" s="1466"/>
      <c r="E12" s="1466"/>
      <c r="F12" s="1466"/>
      <c r="G12" s="436"/>
      <c r="H12" s="505"/>
      <c r="I12" s="505"/>
      <c r="J12" s="505"/>
      <c r="L12" s="325" t="s">
        <v>1005</v>
      </c>
      <c r="M12" s="325" t="s">
        <v>1006</v>
      </c>
    </row>
    <row r="13" spans="1:13" ht="21.6" hidden="1" customHeight="1">
      <c r="A13" s="515">
        <v>1</v>
      </c>
      <c r="B13" s="271" t="s">
        <v>377</v>
      </c>
      <c r="C13" s="269" t="s">
        <v>305</v>
      </c>
      <c r="D13" s="270">
        <f>SUM(D14:D16)</f>
        <v>0</v>
      </c>
      <c r="E13" s="506" t="s">
        <v>305</v>
      </c>
      <c r="F13" s="270">
        <f>SUM(F14:F16)</f>
        <v>0</v>
      </c>
      <c r="G13" s="516"/>
      <c r="H13" s="516"/>
      <c r="I13" s="516"/>
      <c r="J13" s="198"/>
      <c r="L13" s="517"/>
      <c r="M13" s="517"/>
    </row>
    <row r="14" spans="1:13" ht="18.75" hidden="1">
      <c r="A14" s="239"/>
      <c r="B14" s="347" t="s">
        <v>378</v>
      </c>
      <c r="C14" s="255"/>
      <c r="D14" s="202"/>
      <c r="E14" s="519"/>
      <c r="F14" s="202"/>
      <c r="G14" s="289"/>
      <c r="H14" s="289"/>
      <c r="I14" s="289">
        <f>F14-H14</f>
        <v>0</v>
      </c>
      <c r="J14" s="198">
        <f>F14-G14</f>
        <v>0</v>
      </c>
      <c r="L14" s="323"/>
      <c r="M14" s="323"/>
    </row>
    <row r="15" spans="1:13" s="869" customFormat="1" ht="18.75" hidden="1">
      <c r="A15" s="239"/>
      <c r="B15" s="347" t="s">
        <v>478</v>
      </c>
      <c r="C15" s="255"/>
      <c r="D15" s="202"/>
      <c r="E15" s="519"/>
      <c r="F15" s="202"/>
      <c r="G15" s="289"/>
      <c r="H15" s="289"/>
      <c r="I15" s="289">
        <f>F15-H15</f>
        <v>0</v>
      </c>
      <c r="J15" s="198">
        <f t="shared" ref="J15:J33" si="0">F15-G15</f>
        <v>0</v>
      </c>
      <c r="L15" s="325"/>
      <c r="M15" s="325"/>
    </row>
    <row r="16" spans="1:13" ht="18.75" hidden="1">
      <c r="A16" s="239"/>
      <c r="B16" s="347"/>
      <c r="C16" s="255"/>
      <c r="D16" s="202"/>
      <c r="E16" s="519"/>
      <c r="F16" s="202"/>
      <c r="G16" s="289"/>
      <c r="H16" s="289"/>
      <c r="I16" s="289">
        <f>F16-H16</f>
        <v>0</v>
      </c>
      <c r="J16" s="198">
        <f t="shared" si="0"/>
        <v>0</v>
      </c>
      <c r="K16" s="869"/>
      <c r="L16" s="517"/>
      <c r="M16" s="517"/>
    </row>
    <row r="17" spans="1:13" s="869" customFormat="1" ht="21.6" hidden="1" customHeight="1">
      <c r="A17" s="515">
        <v>2</v>
      </c>
      <c r="B17" s="271" t="s">
        <v>379</v>
      </c>
      <c r="C17" s="269" t="s">
        <v>305</v>
      </c>
      <c r="D17" s="270">
        <f>SUM(D18:D20)</f>
        <v>0</v>
      </c>
      <c r="E17" s="506" t="s">
        <v>305</v>
      </c>
      <c r="F17" s="270">
        <f>SUM(F18:F20)</f>
        <v>0</v>
      </c>
      <c r="G17" s="516"/>
      <c r="H17" s="516"/>
      <c r="I17" s="516"/>
      <c r="J17" s="198"/>
      <c r="L17" s="323"/>
      <c r="M17" s="323"/>
    </row>
    <row r="18" spans="1:13" s="869" customFormat="1" ht="18.75" hidden="1">
      <c r="A18" s="239"/>
      <c r="B18" s="347" t="s">
        <v>199</v>
      </c>
      <c r="C18" s="255"/>
      <c r="D18" s="202"/>
      <c r="E18" s="519"/>
      <c r="F18" s="202"/>
      <c r="G18" s="289"/>
      <c r="H18" s="289"/>
      <c r="I18" s="289">
        <f>F18-H18</f>
        <v>0</v>
      </c>
      <c r="J18" s="198">
        <f t="shared" si="0"/>
        <v>0</v>
      </c>
      <c r="L18" s="325"/>
      <c r="M18" s="325"/>
    </row>
    <row r="19" spans="1:13" s="869" customFormat="1" ht="18.75" hidden="1">
      <c r="A19" s="239"/>
      <c r="B19" s="347"/>
      <c r="C19" s="255"/>
      <c r="D19" s="202"/>
      <c r="E19" s="519"/>
      <c r="F19" s="202"/>
      <c r="G19" s="289"/>
      <c r="H19" s="289"/>
      <c r="I19" s="289">
        <f>F19-H19</f>
        <v>0</v>
      </c>
      <c r="J19" s="198">
        <f t="shared" si="0"/>
        <v>0</v>
      </c>
      <c r="L19" s="517"/>
      <c r="M19" s="517"/>
    </row>
    <row r="20" spans="1:13" s="869" customFormat="1" ht="18.75" hidden="1">
      <c r="A20" s="239"/>
      <c r="B20" s="347"/>
      <c r="C20" s="255"/>
      <c r="D20" s="202"/>
      <c r="E20" s="519"/>
      <c r="F20" s="202"/>
      <c r="G20" s="289"/>
      <c r="H20" s="289"/>
      <c r="I20" s="289">
        <f>F20-H20</f>
        <v>0</v>
      </c>
      <c r="J20" s="198">
        <f t="shared" si="0"/>
        <v>0</v>
      </c>
      <c r="L20" s="323"/>
      <c r="M20" s="323"/>
    </row>
    <row r="21" spans="1:13" s="869" customFormat="1" ht="21.6" hidden="1" customHeight="1">
      <c r="A21" s="515">
        <v>3</v>
      </c>
      <c r="B21" s="271" t="s">
        <v>380</v>
      </c>
      <c r="C21" s="269" t="s">
        <v>305</v>
      </c>
      <c r="D21" s="270">
        <f>SUM(D22:D23)</f>
        <v>0</v>
      </c>
      <c r="E21" s="506" t="s">
        <v>305</v>
      </c>
      <c r="F21" s="270">
        <f>SUM(F22:F24)</f>
        <v>0</v>
      </c>
      <c r="G21" s="516"/>
      <c r="H21" s="516"/>
      <c r="I21" s="516"/>
      <c r="J21" s="198"/>
      <c r="L21" s="325"/>
      <c r="M21" s="325"/>
    </row>
    <row r="22" spans="1:13" s="869" customFormat="1" ht="18.75" hidden="1">
      <c r="A22" s="239"/>
      <c r="B22" s="347" t="s">
        <v>199</v>
      </c>
      <c r="C22" s="255"/>
      <c r="D22" s="202"/>
      <c r="E22" s="519"/>
      <c r="F22" s="202"/>
      <c r="G22" s="289"/>
      <c r="H22" s="289"/>
      <c r="I22" s="289">
        <f>F22-H22</f>
        <v>0</v>
      </c>
      <c r="J22" s="198">
        <f t="shared" si="0"/>
        <v>0</v>
      </c>
      <c r="L22" s="517"/>
      <c r="M22" s="517"/>
    </row>
    <row r="23" spans="1:13" s="869" customFormat="1" ht="18.75" hidden="1">
      <c r="A23" s="239"/>
      <c r="B23" s="347"/>
      <c r="C23" s="255"/>
      <c r="D23" s="202"/>
      <c r="E23" s="519"/>
      <c r="F23" s="202"/>
      <c r="G23" s="289"/>
      <c r="H23" s="289"/>
      <c r="I23" s="289">
        <f>F23-H23</f>
        <v>0</v>
      </c>
      <c r="J23" s="198">
        <f t="shared" si="0"/>
        <v>0</v>
      </c>
      <c r="L23" s="323"/>
      <c r="M23" s="323"/>
    </row>
    <row r="24" spans="1:13" s="869" customFormat="1" ht="18.75" hidden="1">
      <c r="A24" s="239"/>
      <c r="B24" s="347"/>
      <c r="C24" s="255"/>
      <c r="D24" s="202"/>
      <c r="E24" s="519"/>
      <c r="F24" s="202"/>
      <c r="G24" s="289"/>
      <c r="H24" s="289"/>
      <c r="I24" s="289">
        <f>F24-H24</f>
        <v>0</v>
      </c>
      <c r="J24" s="198">
        <f t="shared" si="0"/>
        <v>0</v>
      </c>
      <c r="L24" s="325"/>
      <c r="M24" s="325"/>
    </row>
    <row r="25" spans="1:13" s="869" customFormat="1" ht="21.6" customHeight="1">
      <c r="A25" s="515">
        <v>4</v>
      </c>
      <c r="B25" s="271" t="s">
        <v>381</v>
      </c>
      <c r="C25" s="269" t="s">
        <v>305</v>
      </c>
      <c r="D25" s="270">
        <f>SUM(D26:D59)</f>
        <v>0</v>
      </c>
      <c r="E25" s="506" t="s">
        <v>305</v>
      </c>
      <c r="F25" s="270">
        <f>SUM(F27:F80)</f>
        <v>0</v>
      </c>
      <c r="G25" s="516"/>
      <c r="H25" s="516"/>
      <c r="I25" s="516"/>
      <c r="J25" s="198"/>
      <c r="L25" s="517"/>
      <c r="M25" s="517"/>
    </row>
    <row r="26" spans="1:13" s="869" customFormat="1" ht="18.75">
      <c r="A26" s="239"/>
      <c r="B26" s="347" t="s">
        <v>199</v>
      </c>
      <c r="C26" s="255"/>
      <c r="D26" s="202"/>
      <c r="E26" s="519"/>
      <c r="F26" s="202"/>
      <c r="G26" s="289"/>
      <c r="H26" s="289"/>
      <c r="I26" s="289">
        <f t="shared" ref="I26:I33" si="1">F26-H26</f>
        <v>0</v>
      </c>
      <c r="J26" s="198">
        <f t="shared" si="0"/>
        <v>0</v>
      </c>
      <c r="L26" s="323"/>
      <c r="M26" s="323"/>
    </row>
    <row r="27" spans="1:13" s="869" customFormat="1" ht="18.75" hidden="1">
      <c r="A27" s="239"/>
      <c r="B27" s="347" t="s">
        <v>479</v>
      </c>
      <c r="C27" s="255"/>
      <c r="D27" s="202"/>
      <c r="E27" s="519"/>
      <c r="F27" s="202"/>
      <c r="G27" s="289"/>
      <c r="H27" s="289"/>
      <c r="I27" s="289">
        <f t="shared" si="1"/>
        <v>0</v>
      </c>
      <c r="J27" s="198">
        <f t="shared" si="0"/>
        <v>0</v>
      </c>
      <c r="L27" s="325"/>
      <c r="M27" s="325"/>
    </row>
    <row r="28" spans="1:13" s="869" customFormat="1" ht="18.75" hidden="1">
      <c r="A28" s="239"/>
      <c r="B28" s="347" t="s">
        <v>480</v>
      </c>
      <c r="C28" s="255"/>
      <c r="D28" s="202"/>
      <c r="E28" s="519"/>
      <c r="F28" s="202"/>
      <c r="G28" s="289"/>
      <c r="H28" s="289"/>
      <c r="I28" s="289">
        <f t="shared" si="1"/>
        <v>0</v>
      </c>
      <c r="J28" s="198">
        <f t="shared" si="0"/>
        <v>0</v>
      </c>
      <c r="L28" s="517"/>
      <c r="M28" s="517"/>
    </row>
    <row r="29" spans="1:13" s="869" customFormat="1" ht="75" hidden="1">
      <c r="A29" s="239"/>
      <c r="B29" s="347" t="s">
        <v>552</v>
      </c>
      <c r="C29" s="255"/>
      <c r="D29" s="202"/>
      <c r="E29" s="519"/>
      <c r="F29" s="202"/>
      <c r="G29" s="289"/>
      <c r="H29" s="289"/>
      <c r="I29" s="289">
        <f t="shared" si="1"/>
        <v>0</v>
      </c>
      <c r="J29" s="198">
        <f t="shared" si="0"/>
        <v>0</v>
      </c>
      <c r="L29" s="323"/>
      <c r="M29" s="323"/>
    </row>
    <row r="30" spans="1:13" s="869" customFormat="1" ht="56.25" hidden="1">
      <c r="A30" s="239"/>
      <c r="B30" s="347" t="s">
        <v>553</v>
      </c>
      <c r="C30" s="255"/>
      <c r="D30" s="202"/>
      <c r="E30" s="519"/>
      <c r="F30" s="202"/>
      <c r="G30" s="289"/>
      <c r="H30" s="289"/>
      <c r="I30" s="289">
        <f t="shared" si="1"/>
        <v>0</v>
      </c>
      <c r="J30" s="198">
        <f t="shared" si="0"/>
        <v>0</v>
      </c>
      <c r="L30" s="325"/>
      <c r="M30" s="325"/>
    </row>
    <row r="31" spans="1:13" s="869" customFormat="1" ht="37.5" hidden="1">
      <c r="A31" s="239"/>
      <c r="B31" s="347" t="s">
        <v>554</v>
      </c>
      <c r="C31" s="255"/>
      <c r="D31" s="202"/>
      <c r="E31" s="519"/>
      <c r="F31" s="202"/>
      <c r="G31" s="289"/>
      <c r="H31" s="289"/>
      <c r="I31" s="289">
        <f t="shared" si="1"/>
        <v>0</v>
      </c>
      <c r="J31" s="198">
        <f t="shared" si="0"/>
        <v>0</v>
      </c>
      <c r="L31" s="517"/>
      <c r="M31" s="517"/>
    </row>
    <row r="32" spans="1:13" s="869" customFormat="1" ht="18.75" hidden="1">
      <c r="A32" s="239"/>
      <c r="B32" s="347" t="s">
        <v>555</v>
      </c>
      <c r="C32" s="255"/>
      <c r="D32" s="202"/>
      <c r="E32" s="519"/>
      <c r="F32" s="202"/>
      <c r="G32" s="289"/>
      <c r="H32" s="289"/>
      <c r="I32" s="289">
        <f t="shared" si="1"/>
        <v>0</v>
      </c>
      <c r="J32" s="198">
        <f t="shared" si="0"/>
        <v>0</v>
      </c>
      <c r="L32" s="323"/>
      <c r="M32" s="323"/>
    </row>
    <row r="33" spans="1:13" s="869" customFormat="1" ht="37.5" hidden="1">
      <c r="A33" s="239"/>
      <c r="B33" s="347" t="s">
        <v>556</v>
      </c>
      <c r="C33" s="255"/>
      <c r="D33" s="202"/>
      <c r="E33" s="519"/>
      <c r="F33" s="202"/>
      <c r="G33" s="289"/>
      <c r="H33" s="289"/>
      <c r="I33" s="289">
        <f t="shared" si="1"/>
        <v>0</v>
      </c>
      <c r="J33" s="198">
        <f t="shared" si="0"/>
        <v>0</v>
      </c>
      <c r="L33" s="325"/>
      <c r="M33" s="325"/>
    </row>
    <row r="34" spans="1:13" s="869" customFormat="1" ht="18.75" hidden="1">
      <c r="A34" s="239"/>
      <c r="B34" s="347" t="s">
        <v>557</v>
      </c>
      <c r="C34" s="255"/>
      <c r="D34" s="202"/>
      <c r="E34" s="519"/>
      <c r="F34" s="202"/>
      <c r="G34" s="289"/>
      <c r="H34" s="289"/>
      <c r="I34" s="289"/>
      <c r="J34" s="198"/>
      <c r="L34" s="517"/>
      <c r="M34" s="517"/>
    </row>
    <row r="35" spans="1:13" s="869" customFormat="1" ht="18.75" hidden="1">
      <c r="A35" s="239"/>
      <c r="B35" s="347" t="s">
        <v>558</v>
      </c>
      <c r="C35" s="255"/>
      <c r="D35" s="202"/>
      <c r="E35" s="519"/>
      <c r="F35" s="202"/>
      <c r="G35" s="289"/>
      <c r="H35" s="289"/>
      <c r="I35" s="289">
        <f>F35-H35</f>
        <v>0</v>
      </c>
      <c r="J35" s="198">
        <f t="shared" ref="J35:J37" si="2">F35-G35</f>
        <v>0</v>
      </c>
      <c r="L35" s="323"/>
      <c r="M35" s="323"/>
    </row>
    <row r="36" spans="1:13" s="869" customFormat="1" ht="18.75" hidden="1">
      <c r="A36" s="239"/>
      <c r="B36" s="347" t="s">
        <v>559</v>
      </c>
      <c r="C36" s="255"/>
      <c r="D36" s="202"/>
      <c r="E36" s="519"/>
      <c r="F36" s="202"/>
      <c r="G36" s="289"/>
      <c r="H36" s="289"/>
      <c r="I36" s="289">
        <f>F36-H36</f>
        <v>0</v>
      </c>
      <c r="J36" s="198">
        <f t="shared" si="2"/>
        <v>0</v>
      </c>
      <c r="L36" s="325"/>
      <c r="M36" s="325"/>
    </row>
    <row r="37" spans="1:13" s="869" customFormat="1" ht="37.5" hidden="1">
      <c r="A37" s="239"/>
      <c r="B37" s="347" t="s">
        <v>560</v>
      </c>
      <c r="C37" s="255"/>
      <c r="D37" s="202"/>
      <c r="E37" s="519"/>
      <c r="F37" s="202"/>
      <c r="G37" s="289"/>
      <c r="H37" s="289"/>
      <c r="I37" s="289">
        <f>F37-H37</f>
        <v>0</v>
      </c>
      <c r="J37" s="198">
        <f t="shared" si="2"/>
        <v>0</v>
      </c>
      <c r="L37" s="517"/>
      <c r="M37" s="517"/>
    </row>
    <row r="38" spans="1:13" s="869" customFormat="1" ht="18.75" hidden="1">
      <c r="A38" s="239"/>
      <c r="B38" s="347" t="s">
        <v>561</v>
      </c>
      <c r="C38" s="255"/>
      <c r="D38" s="202"/>
      <c r="E38" s="519"/>
      <c r="F38" s="202"/>
      <c r="G38" s="289"/>
      <c r="H38" s="289"/>
      <c r="I38" s="289"/>
      <c r="J38" s="198"/>
      <c r="L38" s="323"/>
      <c r="M38" s="323"/>
    </row>
    <row r="39" spans="1:13" s="869" customFormat="1" ht="18.75" hidden="1">
      <c r="A39" s="239"/>
      <c r="B39" s="347" t="s">
        <v>562</v>
      </c>
      <c r="C39" s="255"/>
      <c r="D39" s="202"/>
      <c r="E39" s="519"/>
      <c r="F39" s="202"/>
      <c r="G39" s="289"/>
      <c r="H39" s="289"/>
      <c r="I39" s="289">
        <f t="shared" ref="I39:I46" si="3">F39-H39</f>
        <v>0</v>
      </c>
      <c r="J39" s="198">
        <f t="shared" ref="J39:J46" si="4">F39-G39</f>
        <v>0</v>
      </c>
      <c r="L39" s="325"/>
      <c r="M39" s="325"/>
    </row>
    <row r="40" spans="1:13" s="869" customFormat="1" ht="18.75" hidden="1">
      <c r="A40" s="239"/>
      <c r="B40" s="347" t="s">
        <v>563</v>
      </c>
      <c r="C40" s="255"/>
      <c r="D40" s="202"/>
      <c r="E40" s="519"/>
      <c r="F40" s="202"/>
      <c r="G40" s="289"/>
      <c r="H40" s="289"/>
      <c r="I40" s="289">
        <f t="shared" si="3"/>
        <v>0</v>
      </c>
      <c r="J40" s="198">
        <f t="shared" si="4"/>
        <v>0</v>
      </c>
      <c r="L40" s="517"/>
      <c r="M40" s="517"/>
    </row>
    <row r="41" spans="1:13" s="869" customFormat="1" ht="37.5" hidden="1">
      <c r="A41" s="239"/>
      <c r="B41" s="347" t="s">
        <v>564</v>
      </c>
      <c r="C41" s="255"/>
      <c r="D41" s="202"/>
      <c r="E41" s="519"/>
      <c r="F41" s="202"/>
      <c r="G41" s="289"/>
      <c r="H41" s="289"/>
      <c r="I41" s="289">
        <f t="shared" si="3"/>
        <v>0</v>
      </c>
      <c r="J41" s="198">
        <f t="shared" si="4"/>
        <v>0</v>
      </c>
      <c r="L41" s="323"/>
      <c r="M41" s="323"/>
    </row>
    <row r="42" spans="1:13" s="869" customFormat="1" ht="18.75" hidden="1">
      <c r="A42" s="239"/>
      <c r="B42" s="347" t="s">
        <v>565</v>
      </c>
      <c r="C42" s="255"/>
      <c r="D42" s="202"/>
      <c r="E42" s="519"/>
      <c r="F42" s="202"/>
      <c r="G42" s="289"/>
      <c r="H42" s="289"/>
      <c r="I42" s="289">
        <f t="shared" si="3"/>
        <v>0</v>
      </c>
      <c r="J42" s="198">
        <f t="shared" si="4"/>
        <v>0</v>
      </c>
      <c r="L42" s="325"/>
      <c r="M42" s="325"/>
    </row>
    <row r="43" spans="1:13" s="869" customFormat="1" ht="37.5" hidden="1">
      <c r="A43" s="239"/>
      <c r="B43" s="347" t="s">
        <v>566</v>
      </c>
      <c r="C43" s="255"/>
      <c r="D43" s="202"/>
      <c r="E43" s="519"/>
      <c r="F43" s="202"/>
      <c r="G43" s="289"/>
      <c r="H43" s="289"/>
      <c r="I43" s="289">
        <f t="shared" si="3"/>
        <v>0</v>
      </c>
      <c r="J43" s="198">
        <f t="shared" si="4"/>
        <v>0</v>
      </c>
      <c r="L43" s="517"/>
      <c r="M43" s="517"/>
    </row>
    <row r="44" spans="1:13" s="869" customFormat="1" ht="75" hidden="1">
      <c r="A44" s="239"/>
      <c r="B44" s="347" t="s">
        <v>567</v>
      </c>
      <c r="C44" s="255"/>
      <c r="D44" s="202"/>
      <c r="E44" s="519"/>
      <c r="F44" s="202"/>
      <c r="G44" s="289"/>
      <c r="H44" s="289"/>
      <c r="I44" s="289">
        <f t="shared" si="3"/>
        <v>0</v>
      </c>
      <c r="J44" s="198">
        <f t="shared" si="4"/>
        <v>0</v>
      </c>
      <c r="L44" s="323"/>
      <c r="M44" s="323"/>
    </row>
    <row r="45" spans="1:13" s="869" customFormat="1" ht="18.75" hidden="1">
      <c r="A45" s="239"/>
      <c r="B45" s="347" t="s">
        <v>481</v>
      </c>
      <c r="C45" s="255"/>
      <c r="D45" s="202"/>
      <c r="E45" s="519"/>
      <c r="F45" s="202"/>
      <c r="G45" s="289"/>
      <c r="H45" s="289"/>
      <c r="I45" s="289">
        <f t="shared" si="3"/>
        <v>0</v>
      </c>
      <c r="J45" s="198">
        <f t="shared" si="4"/>
        <v>0</v>
      </c>
      <c r="L45" s="325"/>
      <c r="M45" s="325"/>
    </row>
    <row r="46" spans="1:13" s="869" customFormat="1" ht="37.5" hidden="1">
      <c r="A46" s="239"/>
      <c r="B46" s="347" t="s">
        <v>482</v>
      </c>
      <c r="C46" s="255"/>
      <c r="D46" s="202"/>
      <c r="E46" s="519"/>
      <c r="F46" s="202"/>
      <c r="G46" s="289"/>
      <c r="H46" s="289"/>
      <c r="I46" s="289">
        <f t="shared" si="3"/>
        <v>0</v>
      </c>
      <c r="J46" s="198">
        <f t="shared" si="4"/>
        <v>0</v>
      </c>
      <c r="L46" s="517"/>
      <c r="M46" s="517"/>
    </row>
    <row r="47" spans="1:13" s="869" customFormat="1" ht="37.5" hidden="1">
      <c r="A47" s="239"/>
      <c r="B47" s="347" t="s">
        <v>483</v>
      </c>
      <c r="C47" s="255"/>
      <c r="D47" s="202"/>
      <c r="E47" s="519"/>
      <c r="F47" s="202"/>
      <c r="G47" s="289"/>
      <c r="H47" s="289"/>
      <c r="I47" s="289"/>
      <c r="J47" s="198"/>
      <c r="L47" s="323"/>
      <c r="M47" s="323"/>
    </row>
    <row r="48" spans="1:13" s="869" customFormat="1" ht="37.5" hidden="1">
      <c r="A48" s="239"/>
      <c r="B48" s="347" t="s">
        <v>506</v>
      </c>
      <c r="C48" s="255"/>
      <c r="D48" s="202"/>
      <c r="E48" s="519"/>
      <c r="F48" s="202"/>
      <c r="G48" s="289"/>
      <c r="H48" s="289"/>
      <c r="I48" s="289">
        <f>F48-H48</f>
        <v>0</v>
      </c>
      <c r="J48" s="198">
        <f t="shared" ref="J48:J51" si="5">F48-G48</f>
        <v>0</v>
      </c>
      <c r="L48" s="325"/>
      <c r="M48" s="325"/>
    </row>
    <row r="49" spans="1:13" s="869" customFormat="1" ht="18.75" hidden="1">
      <c r="A49" s="239"/>
      <c r="B49" s="347" t="s">
        <v>568</v>
      </c>
      <c r="C49" s="255"/>
      <c r="D49" s="202"/>
      <c r="E49" s="519"/>
      <c r="F49" s="202"/>
      <c r="G49" s="289"/>
      <c r="H49" s="289"/>
      <c r="I49" s="289">
        <f>F49-H49</f>
        <v>0</v>
      </c>
      <c r="J49" s="198">
        <f t="shared" si="5"/>
        <v>0</v>
      </c>
      <c r="L49" s="517"/>
      <c r="M49" s="517"/>
    </row>
    <row r="50" spans="1:13" s="869" customFormat="1" ht="18.75" hidden="1">
      <c r="A50" s="239"/>
      <c r="B50" s="347" t="s">
        <v>504</v>
      </c>
      <c r="C50" s="255"/>
      <c r="D50" s="202"/>
      <c r="E50" s="519"/>
      <c r="F50" s="202"/>
      <c r="G50" s="289"/>
      <c r="H50" s="289"/>
      <c r="I50" s="289">
        <f>F50-H50</f>
        <v>0</v>
      </c>
      <c r="J50" s="198">
        <f t="shared" si="5"/>
        <v>0</v>
      </c>
      <c r="L50" s="323"/>
      <c r="M50" s="323"/>
    </row>
    <row r="51" spans="1:13" s="869" customFormat="1" ht="18.75" hidden="1">
      <c r="A51" s="239"/>
      <c r="B51" s="347" t="s">
        <v>569</v>
      </c>
      <c r="C51" s="255"/>
      <c r="D51" s="202"/>
      <c r="E51" s="519"/>
      <c r="F51" s="202"/>
      <c r="G51" s="289"/>
      <c r="H51" s="289"/>
      <c r="I51" s="289">
        <f>F51-H51</f>
        <v>0</v>
      </c>
      <c r="J51" s="198">
        <f t="shared" si="5"/>
        <v>0</v>
      </c>
      <c r="L51" s="325"/>
      <c r="M51" s="325"/>
    </row>
    <row r="52" spans="1:13" s="869" customFormat="1" ht="37.5" hidden="1">
      <c r="A52" s="239"/>
      <c r="B52" s="347" t="s">
        <v>570</v>
      </c>
      <c r="C52" s="255"/>
      <c r="D52" s="202"/>
      <c r="E52" s="519"/>
      <c r="F52" s="202"/>
      <c r="G52" s="289"/>
      <c r="H52" s="289"/>
      <c r="I52" s="289"/>
      <c r="J52" s="198"/>
      <c r="L52" s="517"/>
      <c r="M52" s="517"/>
    </row>
    <row r="53" spans="1:13" s="869" customFormat="1" ht="37.5" hidden="1">
      <c r="A53" s="239"/>
      <c r="B53" s="347" t="s">
        <v>571</v>
      </c>
      <c r="C53" s="255"/>
      <c r="D53" s="202"/>
      <c r="E53" s="519"/>
      <c r="F53" s="202"/>
      <c r="G53" s="289"/>
      <c r="H53" s="289"/>
      <c r="I53" s="289">
        <f t="shared" ref="I53:I78" si="6">F53-H53</f>
        <v>0</v>
      </c>
      <c r="J53" s="198">
        <f t="shared" ref="J53:J78" si="7">F53-G53</f>
        <v>0</v>
      </c>
      <c r="L53" s="323"/>
      <c r="M53" s="323"/>
    </row>
    <row r="54" spans="1:13" s="869" customFormat="1" ht="18.75" hidden="1">
      <c r="A54" s="239"/>
      <c r="B54" s="347" t="s">
        <v>505</v>
      </c>
      <c r="C54" s="255"/>
      <c r="D54" s="202"/>
      <c r="E54" s="519"/>
      <c r="F54" s="202"/>
      <c r="G54" s="289"/>
      <c r="H54" s="289"/>
      <c r="I54" s="289">
        <f t="shared" si="6"/>
        <v>0</v>
      </c>
      <c r="J54" s="198">
        <f t="shared" si="7"/>
        <v>0</v>
      </c>
      <c r="L54" s="325"/>
      <c r="M54" s="325"/>
    </row>
    <row r="55" spans="1:13" s="869" customFormat="1" ht="37.5" hidden="1">
      <c r="A55" s="239"/>
      <c r="B55" s="347" t="s">
        <v>572</v>
      </c>
      <c r="C55" s="255"/>
      <c r="D55" s="202"/>
      <c r="E55" s="519"/>
      <c r="F55" s="202"/>
      <c r="G55" s="289"/>
      <c r="H55" s="289"/>
      <c r="I55" s="289">
        <f t="shared" si="6"/>
        <v>0</v>
      </c>
      <c r="J55" s="198">
        <f t="shared" si="7"/>
        <v>0</v>
      </c>
      <c r="L55" s="517"/>
      <c r="M55" s="517"/>
    </row>
    <row r="56" spans="1:13" s="869" customFormat="1" ht="18.75" hidden="1">
      <c r="A56" s="239"/>
      <c r="B56" s="347" t="s">
        <v>573</v>
      </c>
      <c r="C56" s="255"/>
      <c r="D56" s="202"/>
      <c r="E56" s="519"/>
      <c r="F56" s="202"/>
      <c r="G56" s="289"/>
      <c r="H56" s="289"/>
      <c r="I56" s="289">
        <f t="shared" si="6"/>
        <v>0</v>
      </c>
      <c r="J56" s="198">
        <f t="shared" si="7"/>
        <v>0</v>
      </c>
      <c r="L56" s="323"/>
      <c r="M56" s="323"/>
    </row>
    <row r="57" spans="1:13" s="869" customFormat="1" ht="37.5" hidden="1">
      <c r="A57" s="239"/>
      <c r="B57" s="347" t="s">
        <v>574</v>
      </c>
      <c r="C57" s="255"/>
      <c r="D57" s="202"/>
      <c r="E57" s="519"/>
      <c r="F57" s="202"/>
      <c r="G57" s="289"/>
      <c r="H57" s="289"/>
      <c r="I57" s="289">
        <f t="shared" si="6"/>
        <v>0</v>
      </c>
      <c r="J57" s="198">
        <f t="shared" si="7"/>
        <v>0</v>
      </c>
      <c r="L57" s="325"/>
      <c r="M57" s="325"/>
    </row>
    <row r="58" spans="1:13" s="869" customFormat="1" ht="37.5" hidden="1">
      <c r="A58" s="239"/>
      <c r="B58" s="347" t="s">
        <v>575</v>
      </c>
      <c r="C58" s="255"/>
      <c r="D58" s="202"/>
      <c r="E58" s="519"/>
      <c r="F58" s="202"/>
      <c r="G58" s="289"/>
      <c r="H58" s="289"/>
      <c r="I58" s="289">
        <f t="shared" si="6"/>
        <v>0</v>
      </c>
      <c r="J58" s="198">
        <f t="shared" si="7"/>
        <v>0</v>
      </c>
      <c r="L58" s="517"/>
      <c r="M58" s="517"/>
    </row>
    <row r="59" spans="1:13" s="869" customFormat="1" ht="18.75" hidden="1">
      <c r="A59" s="239"/>
      <c r="B59" s="347" t="s">
        <v>576</v>
      </c>
      <c r="C59" s="255"/>
      <c r="D59" s="202"/>
      <c r="E59" s="519"/>
      <c r="F59" s="202"/>
      <c r="G59" s="289"/>
      <c r="H59" s="289"/>
      <c r="I59" s="289">
        <f t="shared" si="6"/>
        <v>0</v>
      </c>
      <c r="J59" s="198">
        <f t="shared" si="7"/>
        <v>0</v>
      </c>
      <c r="L59" s="323"/>
      <c r="M59" s="323"/>
    </row>
    <row r="60" spans="1:13" s="869" customFormat="1" ht="18.75" hidden="1">
      <c r="A60" s="239"/>
      <c r="B60" s="347" t="s">
        <v>577</v>
      </c>
      <c r="C60" s="255"/>
      <c r="D60" s="202"/>
      <c r="E60" s="519"/>
      <c r="F60" s="202"/>
      <c r="G60" s="289"/>
      <c r="H60" s="289"/>
      <c r="I60" s="289">
        <f t="shared" si="6"/>
        <v>0</v>
      </c>
      <c r="J60" s="198">
        <f t="shared" si="7"/>
        <v>0</v>
      </c>
      <c r="L60" s="325"/>
      <c r="M60" s="325"/>
    </row>
    <row r="61" spans="1:13" s="869" customFormat="1" ht="18.75" hidden="1">
      <c r="A61" s="239"/>
      <c r="B61" s="347" t="s">
        <v>578</v>
      </c>
      <c r="C61" s="255"/>
      <c r="D61" s="202"/>
      <c r="E61" s="519"/>
      <c r="F61" s="202"/>
      <c r="G61" s="289"/>
      <c r="H61" s="289"/>
      <c r="I61" s="289">
        <f t="shared" si="6"/>
        <v>0</v>
      </c>
      <c r="J61" s="198">
        <f t="shared" si="7"/>
        <v>0</v>
      </c>
      <c r="L61" s="517"/>
      <c r="M61" s="517"/>
    </row>
    <row r="62" spans="1:13" s="869" customFormat="1" ht="18.75" hidden="1">
      <c r="A62" s="239"/>
      <c r="B62" s="347" t="s">
        <v>579</v>
      </c>
      <c r="C62" s="255"/>
      <c r="D62" s="202"/>
      <c r="E62" s="519"/>
      <c r="F62" s="202"/>
      <c r="G62" s="289"/>
      <c r="H62" s="289"/>
      <c r="I62" s="289">
        <f t="shared" si="6"/>
        <v>0</v>
      </c>
      <c r="J62" s="198">
        <f t="shared" si="7"/>
        <v>0</v>
      </c>
      <c r="L62" s="323"/>
      <c r="M62" s="323"/>
    </row>
    <row r="63" spans="1:13" s="869" customFormat="1" ht="18.75" hidden="1">
      <c r="A63" s="239"/>
      <c r="B63" s="347" t="s">
        <v>580</v>
      </c>
      <c r="C63" s="255"/>
      <c r="D63" s="202"/>
      <c r="E63" s="519"/>
      <c r="F63" s="202"/>
      <c r="G63" s="289"/>
      <c r="H63" s="289"/>
      <c r="I63" s="289">
        <f t="shared" si="6"/>
        <v>0</v>
      </c>
      <c r="J63" s="198">
        <f t="shared" si="7"/>
        <v>0</v>
      </c>
      <c r="L63" s="325"/>
      <c r="M63" s="325"/>
    </row>
    <row r="64" spans="1:13" s="869" customFormat="1" ht="18.75" hidden="1">
      <c r="A64" s="239"/>
      <c r="B64" s="347" t="s">
        <v>581</v>
      </c>
      <c r="C64" s="255"/>
      <c r="D64" s="202"/>
      <c r="E64" s="519"/>
      <c r="F64" s="202"/>
      <c r="G64" s="289"/>
      <c r="H64" s="289"/>
      <c r="I64" s="289">
        <f t="shared" si="6"/>
        <v>0</v>
      </c>
      <c r="J64" s="198">
        <f t="shared" si="7"/>
        <v>0</v>
      </c>
      <c r="L64" s="517"/>
      <c r="M64" s="517"/>
    </row>
    <row r="65" spans="1:13" s="869" customFormat="1" ht="18.75" hidden="1">
      <c r="A65" s="239"/>
      <c r="B65" s="347" t="s">
        <v>582</v>
      </c>
      <c r="C65" s="255"/>
      <c r="D65" s="202"/>
      <c r="E65" s="519"/>
      <c r="F65" s="202"/>
      <c r="G65" s="289"/>
      <c r="H65" s="289"/>
      <c r="I65" s="289">
        <f t="shared" si="6"/>
        <v>0</v>
      </c>
      <c r="J65" s="198">
        <f t="shared" si="7"/>
        <v>0</v>
      </c>
      <c r="L65" s="323"/>
      <c r="M65" s="323"/>
    </row>
    <row r="66" spans="1:13" s="869" customFormat="1" ht="18.75" hidden="1">
      <c r="A66" s="239"/>
      <c r="B66" s="347" t="s">
        <v>583</v>
      </c>
      <c r="C66" s="255"/>
      <c r="D66" s="202"/>
      <c r="E66" s="519"/>
      <c r="F66" s="202"/>
      <c r="G66" s="289"/>
      <c r="H66" s="289"/>
      <c r="I66" s="289">
        <f t="shared" si="6"/>
        <v>0</v>
      </c>
      <c r="J66" s="198">
        <f t="shared" si="7"/>
        <v>0</v>
      </c>
      <c r="L66" s="325"/>
      <c r="M66" s="325"/>
    </row>
    <row r="67" spans="1:13" s="869" customFormat="1" ht="56.25" hidden="1">
      <c r="A67" s="239"/>
      <c r="B67" s="347" t="s">
        <v>788</v>
      </c>
      <c r="C67" s="255"/>
      <c r="D67" s="202"/>
      <c r="E67" s="519"/>
      <c r="F67" s="202"/>
      <c r="G67" s="289"/>
      <c r="H67" s="289"/>
      <c r="I67" s="289">
        <f t="shared" si="6"/>
        <v>0</v>
      </c>
      <c r="J67" s="198">
        <f t="shared" si="7"/>
        <v>0</v>
      </c>
      <c r="L67" s="517"/>
      <c r="M67" s="517"/>
    </row>
    <row r="68" spans="1:13" s="869" customFormat="1" ht="37.5" hidden="1">
      <c r="A68" s="239"/>
      <c r="B68" s="347" t="s">
        <v>1012</v>
      </c>
      <c r="C68" s="255"/>
      <c r="D68" s="202"/>
      <c r="E68" s="519"/>
      <c r="F68" s="202"/>
      <c r="G68" s="289"/>
      <c r="H68" s="289"/>
      <c r="I68" s="289">
        <f t="shared" si="6"/>
        <v>0</v>
      </c>
      <c r="J68" s="198">
        <f t="shared" si="7"/>
        <v>0</v>
      </c>
      <c r="L68" s="323"/>
      <c r="M68" s="323"/>
    </row>
    <row r="69" spans="1:13" s="869" customFormat="1" ht="37.5" hidden="1">
      <c r="A69" s="239"/>
      <c r="B69" s="347" t="s">
        <v>1013</v>
      </c>
      <c r="C69" s="255"/>
      <c r="D69" s="202"/>
      <c r="E69" s="519"/>
      <c r="F69" s="202"/>
      <c r="G69" s="289"/>
      <c r="H69" s="289"/>
      <c r="I69" s="289">
        <f t="shared" si="6"/>
        <v>0</v>
      </c>
      <c r="J69" s="198">
        <f t="shared" si="7"/>
        <v>0</v>
      </c>
      <c r="L69" s="325"/>
      <c r="M69" s="325"/>
    </row>
    <row r="70" spans="1:13" s="869" customFormat="1" ht="18.75" hidden="1">
      <c r="A70" s="239"/>
      <c r="B70" s="347" t="s">
        <v>584</v>
      </c>
      <c r="C70" s="255"/>
      <c r="D70" s="202"/>
      <c r="E70" s="519"/>
      <c r="F70" s="202"/>
      <c r="G70" s="289"/>
      <c r="H70" s="289"/>
      <c r="I70" s="289">
        <f t="shared" si="6"/>
        <v>0</v>
      </c>
      <c r="J70" s="198">
        <f t="shared" si="7"/>
        <v>0</v>
      </c>
      <c r="L70" s="517"/>
      <c r="M70" s="517"/>
    </row>
    <row r="71" spans="1:13" s="869" customFormat="1" ht="18.75" hidden="1">
      <c r="A71" s="239"/>
      <c r="B71" s="347" t="s">
        <v>585</v>
      </c>
      <c r="C71" s="255"/>
      <c r="D71" s="202"/>
      <c r="E71" s="519"/>
      <c r="F71" s="202"/>
      <c r="G71" s="289"/>
      <c r="H71" s="289"/>
      <c r="I71" s="289">
        <f t="shared" si="6"/>
        <v>0</v>
      </c>
      <c r="J71" s="198">
        <f t="shared" si="7"/>
        <v>0</v>
      </c>
      <c r="L71" s="323"/>
      <c r="M71" s="323"/>
    </row>
    <row r="72" spans="1:13" s="869" customFormat="1" ht="18.75" hidden="1">
      <c r="A72" s="239"/>
      <c r="B72" s="347" t="s">
        <v>586</v>
      </c>
      <c r="C72" s="255"/>
      <c r="D72" s="202"/>
      <c r="E72" s="519"/>
      <c r="F72" s="202"/>
      <c r="G72" s="289"/>
      <c r="H72" s="289"/>
      <c r="I72" s="289">
        <f t="shared" si="6"/>
        <v>0</v>
      </c>
      <c r="J72" s="198">
        <f t="shared" si="7"/>
        <v>0</v>
      </c>
      <c r="L72" s="325"/>
      <c r="M72" s="325"/>
    </row>
    <row r="73" spans="1:13" s="869" customFormat="1" ht="18.75" hidden="1">
      <c r="A73" s="239"/>
      <c r="B73" s="347" t="s">
        <v>1014</v>
      </c>
      <c r="C73" s="255"/>
      <c r="D73" s="202"/>
      <c r="E73" s="519"/>
      <c r="F73" s="202"/>
      <c r="G73" s="289"/>
      <c r="H73" s="289"/>
      <c r="I73" s="289">
        <f t="shared" si="6"/>
        <v>0</v>
      </c>
      <c r="J73" s="198">
        <f t="shared" si="7"/>
        <v>0</v>
      </c>
      <c r="L73" s="517"/>
      <c r="M73" s="517"/>
    </row>
    <row r="74" spans="1:13" s="869" customFormat="1" ht="18.75">
      <c r="A74" s="239"/>
      <c r="B74" s="347"/>
      <c r="C74" s="255"/>
      <c r="D74" s="202"/>
      <c r="E74" s="519"/>
      <c r="F74" s="202"/>
      <c r="G74" s="289"/>
      <c r="H74" s="289"/>
      <c r="I74" s="289">
        <f t="shared" si="6"/>
        <v>0</v>
      </c>
      <c r="J74" s="198">
        <f t="shared" si="7"/>
        <v>0</v>
      </c>
      <c r="L74" s="323"/>
      <c r="M74" s="323"/>
    </row>
    <row r="75" spans="1:13" s="869" customFormat="1" ht="18.75">
      <c r="A75" s="239"/>
      <c r="B75" s="347" t="s">
        <v>1183</v>
      </c>
      <c r="C75" s="255"/>
      <c r="D75" s="202"/>
      <c r="E75" s="519"/>
      <c r="F75" s="202">
        <v>0</v>
      </c>
      <c r="G75" s="289"/>
      <c r="H75" s="289"/>
      <c r="I75" s="289">
        <f t="shared" si="6"/>
        <v>0</v>
      </c>
      <c r="J75" s="198">
        <f t="shared" si="7"/>
        <v>0</v>
      </c>
      <c r="L75" s="325"/>
      <c r="M75" s="325"/>
    </row>
    <row r="76" spans="1:13" s="869" customFormat="1" ht="18.75">
      <c r="A76" s="239"/>
      <c r="B76" s="347"/>
      <c r="C76" s="255"/>
      <c r="D76" s="202"/>
      <c r="E76" s="519"/>
      <c r="F76" s="202"/>
      <c r="G76" s="289"/>
      <c r="H76" s="289"/>
      <c r="I76" s="289">
        <f t="shared" si="6"/>
        <v>0</v>
      </c>
      <c r="J76" s="198">
        <f t="shared" si="7"/>
        <v>0</v>
      </c>
      <c r="L76" s="517"/>
      <c r="M76" s="517"/>
    </row>
    <row r="77" spans="1:13" s="869" customFormat="1" ht="18.75" hidden="1">
      <c r="A77" s="239"/>
      <c r="B77" s="347"/>
      <c r="C77" s="255"/>
      <c r="D77" s="202"/>
      <c r="E77" s="519"/>
      <c r="F77" s="202"/>
      <c r="G77" s="289"/>
      <c r="H77" s="289"/>
      <c r="I77" s="289">
        <f t="shared" si="6"/>
        <v>0</v>
      </c>
      <c r="J77" s="198">
        <f t="shared" si="7"/>
        <v>0</v>
      </c>
      <c r="L77" s="323"/>
      <c r="M77" s="323"/>
    </row>
    <row r="78" spans="1:13" s="869" customFormat="1" ht="18.75" hidden="1">
      <c r="A78" s="239"/>
      <c r="B78" s="347"/>
      <c r="C78" s="255"/>
      <c r="D78" s="202"/>
      <c r="E78" s="519"/>
      <c r="F78" s="202"/>
      <c r="G78" s="289"/>
      <c r="H78" s="289"/>
      <c r="I78" s="289">
        <f t="shared" si="6"/>
        <v>0</v>
      </c>
      <c r="J78" s="198">
        <f t="shared" si="7"/>
        <v>0</v>
      </c>
      <c r="L78" s="325"/>
      <c r="M78" s="325"/>
    </row>
    <row r="79" spans="1:13" s="869" customFormat="1" ht="18.75" hidden="1">
      <c r="A79" s="239"/>
      <c r="B79" s="347"/>
      <c r="C79" s="255"/>
      <c r="D79" s="202"/>
      <c r="E79" s="519"/>
      <c r="F79" s="202"/>
      <c r="G79" s="289"/>
      <c r="H79" s="289"/>
      <c r="I79" s="289">
        <f>F73-H79</f>
        <v>0</v>
      </c>
      <c r="J79" s="198">
        <f>F73-G79</f>
        <v>0</v>
      </c>
      <c r="L79" s="517"/>
      <c r="M79" s="517"/>
    </row>
    <row r="80" spans="1:13" s="869" customFormat="1" ht="18.75">
      <c r="A80" s="239"/>
      <c r="B80" s="347"/>
      <c r="C80" s="255"/>
      <c r="D80" s="202"/>
      <c r="E80" s="519"/>
      <c r="F80" s="202"/>
      <c r="G80" s="289"/>
      <c r="H80" s="289"/>
      <c r="I80" s="289"/>
      <c r="J80" s="198"/>
      <c r="L80" s="323"/>
      <c r="M80" s="323"/>
    </row>
    <row r="81" spans="1:13" s="869" customFormat="1" ht="21.6" customHeight="1">
      <c r="A81" s="515"/>
      <c r="B81" s="271" t="s">
        <v>295</v>
      </c>
      <c r="C81" s="269" t="s">
        <v>305</v>
      </c>
      <c r="D81" s="270">
        <f>D25+D21+D17+D13</f>
        <v>0</v>
      </c>
      <c r="E81" s="506" t="s">
        <v>305</v>
      </c>
      <c r="F81" s="270">
        <f>F13+F17+F21+F25</f>
        <v>0</v>
      </c>
      <c r="G81" s="516" t="s">
        <v>534</v>
      </c>
      <c r="H81" s="516">
        <f t="shared" ref="H81:I81" si="8">SUM(H12:H80)</f>
        <v>0</v>
      </c>
      <c r="I81" s="516">
        <f t="shared" si="8"/>
        <v>0</v>
      </c>
      <c r="J81" s="198">
        <f>SUM(J12:J80)</f>
        <v>0</v>
      </c>
      <c r="L81" s="325">
        <f t="shared" ref="L81:M81" si="9">SUM(L12:L80)</f>
        <v>0</v>
      </c>
      <c r="M81" s="325">
        <f t="shared" si="9"/>
        <v>0</v>
      </c>
    </row>
    <row r="82" spans="1:13" s="887" customFormat="1" ht="21" customHeight="1">
      <c r="A82" s="1515" t="s">
        <v>1034</v>
      </c>
      <c r="B82" s="1515"/>
      <c r="C82" s="1515"/>
      <c r="D82" s="1515"/>
      <c r="E82" s="1515"/>
      <c r="F82" s="1515"/>
      <c r="G82" s="885" t="s">
        <v>995</v>
      </c>
      <c r="H82" s="886"/>
      <c r="I82" s="886"/>
      <c r="J82" s="886"/>
      <c r="L82" s="517"/>
      <c r="M82" s="517"/>
    </row>
    <row r="83" spans="1:13" s="869" customFormat="1" ht="21.6" hidden="1" customHeight="1">
      <c r="A83" s="515">
        <v>1</v>
      </c>
      <c r="B83" s="271" t="s">
        <v>377</v>
      </c>
      <c r="C83" s="269" t="s">
        <v>305</v>
      </c>
      <c r="D83" s="270">
        <f>SUM(D84:D86)</f>
        <v>0</v>
      </c>
      <c r="E83" s="506" t="s">
        <v>305</v>
      </c>
      <c r="F83" s="270">
        <f>SUM(F84:F86)</f>
        <v>0</v>
      </c>
      <c r="G83" s="516"/>
      <c r="H83" s="516"/>
      <c r="I83" s="516"/>
      <c r="J83" s="198"/>
      <c r="L83" s="323"/>
      <c r="M83" s="323"/>
    </row>
    <row r="84" spans="1:13" s="869" customFormat="1" ht="18.75" hidden="1">
      <c r="A84" s="239"/>
      <c r="B84" s="347" t="s">
        <v>378</v>
      </c>
      <c r="C84" s="255"/>
      <c r="D84" s="202"/>
      <c r="E84" s="519"/>
      <c r="F84" s="202"/>
      <c r="G84" s="289"/>
      <c r="H84" s="289"/>
      <c r="I84" s="289">
        <f>F84-H84</f>
        <v>0</v>
      </c>
      <c r="J84" s="198">
        <f>F84-G84</f>
        <v>0</v>
      </c>
      <c r="L84" s="325"/>
      <c r="M84" s="325"/>
    </row>
    <row r="85" spans="1:13" s="869" customFormat="1" ht="18.75" hidden="1">
      <c r="A85" s="239"/>
      <c r="B85" s="347" t="s">
        <v>478</v>
      </c>
      <c r="C85" s="255"/>
      <c r="D85" s="202"/>
      <c r="E85" s="519"/>
      <c r="F85" s="202"/>
      <c r="G85" s="289"/>
      <c r="H85" s="289"/>
      <c r="I85" s="289">
        <f>F85-H85</f>
        <v>0</v>
      </c>
      <c r="J85" s="198">
        <f t="shared" ref="J85:J86" si="10">F85-G85</f>
        <v>0</v>
      </c>
      <c r="L85" s="517"/>
      <c r="M85" s="517"/>
    </row>
    <row r="86" spans="1:13" s="869" customFormat="1" ht="18.75" hidden="1">
      <c r="A86" s="239"/>
      <c r="B86" s="347"/>
      <c r="C86" s="255"/>
      <c r="D86" s="202"/>
      <c r="E86" s="519"/>
      <c r="F86" s="202"/>
      <c r="G86" s="289"/>
      <c r="H86" s="289"/>
      <c r="I86" s="289">
        <f>F86-H86</f>
        <v>0</v>
      </c>
      <c r="J86" s="198">
        <f t="shared" si="10"/>
        <v>0</v>
      </c>
      <c r="L86" s="323"/>
      <c r="M86" s="323"/>
    </row>
    <row r="87" spans="1:13" s="869" customFormat="1" ht="21.6" hidden="1" customHeight="1">
      <c r="A87" s="515">
        <v>2</v>
      </c>
      <c r="B87" s="271" t="s">
        <v>379</v>
      </c>
      <c r="C87" s="269" t="s">
        <v>305</v>
      </c>
      <c r="D87" s="270">
        <f>SUM(D88:D90)</f>
        <v>0</v>
      </c>
      <c r="E87" s="506" t="s">
        <v>305</v>
      </c>
      <c r="F87" s="270">
        <f>SUM(F88:F90)</f>
        <v>0</v>
      </c>
      <c r="G87" s="516"/>
      <c r="H87" s="516"/>
      <c r="I87" s="516"/>
      <c r="J87" s="198"/>
      <c r="L87" s="325"/>
      <c r="M87" s="325"/>
    </row>
    <row r="88" spans="1:13" s="869" customFormat="1" ht="18.75" hidden="1">
      <c r="A88" s="239"/>
      <c r="B88" s="347" t="s">
        <v>199</v>
      </c>
      <c r="C88" s="255"/>
      <c r="D88" s="202"/>
      <c r="E88" s="519"/>
      <c r="F88" s="202"/>
      <c r="G88" s="289"/>
      <c r="H88" s="289"/>
      <c r="I88" s="289">
        <f>F88-H88</f>
        <v>0</v>
      </c>
      <c r="J88" s="198">
        <f t="shared" ref="J88:J90" si="11">F88-G88</f>
        <v>0</v>
      </c>
      <c r="L88" s="517"/>
      <c r="M88" s="517"/>
    </row>
    <row r="89" spans="1:13" s="869" customFormat="1" ht="18.75" hidden="1">
      <c r="A89" s="239"/>
      <c r="B89" s="347"/>
      <c r="C89" s="255"/>
      <c r="D89" s="202"/>
      <c r="E89" s="519"/>
      <c r="F89" s="202"/>
      <c r="G89" s="289"/>
      <c r="H89" s="289"/>
      <c r="I89" s="289">
        <f>F89-H89</f>
        <v>0</v>
      </c>
      <c r="J89" s="198">
        <f t="shared" si="11"/>
        <v>0</v>
      </c>
      <c r="L89" s="323"/>
      <c r="M89" s="323"/>
    </row>
    <row r="90" spans="1:13" s="869" customFormat="1" ht="18.75" hidden="1">
      <c r="A90" s="239"/>
      <c r="B90" s="347"/>
      <c r="C90" s="255"/>
      <c r="D90" s="202"/>
      <c r="E90" s="519"/>
      <c r="F90" s="202"/>
      <c r="G90" s="289"/>
      <c r="H90" s="289"/>
      <c r="I90" s="289">
        <f>F90-H90</f>
        <v>0</v>
      </c>
      <c r="J90" s="198">
        <f t="shared" si="11"/>
        <v>0</v>
      </c>
      <c r="L90" s="325"/>
      <c r="M90" s="325"/>
    </row>
    <row r="91" spans="1:13" s="869" customFormat="1" ht="21.6" hidden="1" customHeight="1">
      <c r="A91" s="515">
        <v>3</v>
      </c>
      <c r="B91" s="271" t="s">
        <v>380</v>
      </c>
      <c r="C91" s="269" t="s">
        <v>305</v>
      </c>
      <c r="D91" s="270">
        <f>SUM(D92:D93)</f>
        <v>0</v>
      </c>
      <c r="E91" s="506" t="s">
        <v>305</v>
      </c>
      <c r="F91" s="270">
        <f>SUM(F92:F94)</f>
        <v>0</v>
      </c>
      <c r="G91" s="516"/>
      <c r="H91" s="516"/>
      <c r="I91" s="516"/>
      <c r="J91" s="198"/>
      <c r="L91" s="517"/>
      <c r="M91" s="517"/>
    </row>
    <row r="92" spans="1:13" s="869" customFormat="1" ht="18.75" hidden="1">
      <c r="A92" s="239"/>
      <c r="B92" s="347" t="s">
        <v>199</v>
      </c>
      <c r="C92" s="255"/>
      <c r="D92" s="202"/>
      <c r="E92" s="519"/>
      <c r="F92" s="202"/>
      <c r="G92" s="289"/>
      <c r="H92" s="289"/>
      <c r="I92" s="289">
        <f>F92-H92</f>
        <v>0</v>
      </c>
      <c r="J92" s="198">
        <f t="shared" ref="J92:J94" si="12">F92-G92</f>
        <v>0</v>
      </c>
      <c r="L92" s="323"/>
      <c r="M92" s="323"/>
    </row>
    <row r="93" spans="1:13" s="869" customFormat="1" ht="18.75" hidden="1">
      <c r="A93" s="239"/>
      <c r="B93" s="347"/>
      <c r="C93" s="255"/>
      <c r="D93" s="202"/>
      <c r="E93" s="519"/>
      <c r="F93" s="202"/>
      <c r="G93" s="289"/>
      <c r="H93" s="289"/>
      <c r="I93" s="289">
        <f>F93-H93</f>
        <v>0</v>
      </c>
      <c r="J93" s="198">
        <f t="shared" si="12"/>
        <v>0</v>
      </c>
      <c r="L93" s="325"/>
      <c r="M93" s="325"/>
    </row>
    <row r="94" spans="1:13" s="869" customFormat="1" ht="18.75" hidden="1">
      <c r="A94" s="239"/>
      <c r="B94" s="347"/>
      <c r="C94" s="255"/>
      <c r="D94" s="202"/>
      <c r="E94" s="519"/>
      <c r="F94" s="202"/>
      <c r="G94" s="289"/>
      <c r="H94" s="289"/>
      <c r="I94" s="289">
        <f>F94-H94</f>
        <v>0</v>
      </c>
      <c r="J94" s="198">
        <f t="shared" si="12"/>
        <v>0</v>
      </c>
      <c r="L94" s="517"/>
      <c r="M94" s="517"/>
    </row>
    <row r="95" spans="1:13" s="869" customFormat="1" ht="21.6" customHeight="1">
      <c r="A95" s="515">
        <v>4</v>
      </c>
      <c r="B95" s="271" t="s">
        <v>381</v>
      </c>
      <c r="C95" s="269" t="s">
        <v>305</v>
      </c>
      <c r="D95" s="270">
        <f>SUM(D96:D129)</f>
        <v>0</v>
      </c>
      <c r="E95" s="506" t="s">
        <v>305</v>
      </c>
      <c r="F95" s="270">
        <f>SUM(F97:F151)</f>
        <v>0</v>
      </c>
      <c r="G95" s="516"/>
      <c r="H95" s="516"/>
      <c r="I95" s="516"/>
      <c r="J95" s="198"/>
      <c r="L95" s="323"/>
      <c r="M95" s="323"/>
    </row>
    <row r="96" spans="1:13" s="869" customFormat="1" ht="18.75">
      <c r="A96" s="239"/>
      <c r="B96" s="347" t="s">
        <v>199</v>
      </c>
      <c r="C96" s="255"/>
      <c r="D96" s="202"/>
      <c r="E96" s="519"/>
      <c r="F96" s="202"/>
      <c r="G96" s="289"/>
      <c r="H96" s="289"/>
      <c r="I96" s="289">
        <f t="shared" ref="I96:I103" si="13">F96-H96</f>
        <v>0</v>
      </c>
      <c r="J96" s="198">
        <f t="shared" ref="J96:J103" si="14">F96-G96</f>
        <v>0</v>
      </c>
      <c r="L96" s="325"/>
      <c r="M96" s="325"/>
    </row>
    <row r="97" spans="1:13" s="869" customFormat="1" ht="18.75" hidden="1">
      <c r="A97" s="239"/>
      <c r="B97" s="347" t="s">
        <v>479</v>
      </c>
      <c r="C97" s="255"/>
      <c r="D97" s="202"/>
      <c r="E97" s="519"/>
      <c r="F97" s="202"/>
      <c r="G97" s="289"/>
      <c r="H97" s="289"/>
      <c r="I97" s="289">
        <f t="shared" si="13"/>
        <v>0</v>
      </c>
      <c r="J97" s="198">
        <f t="shared" si="14"/>
        <v>0</v>
      </c>
      <c r="L97" s="517"/>
      <c r="M97" s="517"/>
    </row>
    <row r="98" spans="1:13" s="869" customFormat="1" ht="18.75" hidden="1">
      <c r="A98" s="239"/>
      <c r="B98" s="347" t="s">
        <v>480</v>
      </c>
      <c r="C98" s="255"/>
      <c r="D98" s="202"/>
      <c r="E98" s="519"/>
      <c r="F98" s="202"/>
      <c r="G98" s="289"/>
      <c r="H98" s="289"/>
      <c r="I98" s="289">
        <f t="shared" si="13"/>
        <v>0</v>
      </c>
      <c r="J98" s="198">
        <f t="shared" si="14"/>
        <v>0</v>
      </c>
      <c r="L98" s="323"/>
      <c r="M98" s="323"/>
    </row>
    <row r="99" spans="1:13" s="869" customFormat="1" ht="75" hidden="1">
      <c r="A99" s="239"/>
      <c r="B99" s="347" t="s">
        <v>552</v>
      </c>
      <c r="C99" s="255"/>
      <c r="D99" s="202"/>
      <c r="E99" s="519"/>
      <c r="F99" s="202"/>
      <c r="G99" s="289"/>
      <c r="H99" s="289"/>
      <c r="I99" s="289">
        <f t="shared" si="13"/>
        <v>0</v>
      </c>
      <c r="J99" s="198">
        <f t="shared" si="14"/>
        <v>0</v>
      </c>
      <c r="L99" s="325"/>
      <c r="M99" s="325"/>
    </row>
    <row r="100" spans="1:13" s="869" customFormat="1" ht="56.25" hidden="1">
      <c r="A100" s="239"/>
      <c r="B100" s="347" t="s">
        <v>553</v>
      </c>
      <c r="C100" s="255"/>
      <c r="D100" s="202"/>
      <c r="E100" s="519"/>
      <c r="F100" s="202"/>
      <c r="G100" s="289"/>
      <c r="H100" s="289"/>
      <c r="I100" s="289">
        <f t="shared" si="13"/>
        <v>0</v>
      </c>
      <c r="J100" s="198">
        <f t="shared" si="14"/>
        <v>0</v>
      </c>
      <c r="L100" s="517"/>
      <c r="M100" s="517"/>
    </row>
    <row r="101" spans="1:13" s="869" customFormat="1" ht="37.5" hidden="1">
      <c r="A101" s="239"/>
      <c r="B101" s="347" t="s">
        <v>554</v>
      </c>
      <c r="C101" s="255"/>
      <c r="D101" s="202"/>
      <c r="E101" s="519"/>
      <c r="F101" s="202"/>
      <c r="G101" s="289"/>
      <c r="H101" s="289"/>
      <c r="I101" s="289">
        <f t="shared" si="13"/>
        <v>0</v>
      </c>
      <c r="J101" s="198">
        <f t="shared" si="14"/>
        <v>0</v>
      </c>
      <c r="L101" s="323"/>
      <c r="M101" s="323"/>
    </row>
    <row r="102" spans="1:13" s="869" customFormat="1" ht="18.75" hidden="1">
      <c r="A102" s="239"/>
      <c r="B102" s="347" t="s">
        <v>555</v>
      </c>
      <c r="C102" s="255"/>
      <c r="D102" s="202"/>
      <c r="E102" s="519"/>
      <c r="F102" s="202"/>
      <c r="G102" s="289"/>
      <c r="H102" s="289"/>
      <c r="I102" s="289">
        <f t="shared" si="13"/>
        <v>0</v>
      </c>
      <c r="J102" s="198">
        <f t="shared" si="14"/>
        <v>0</v>
      </c>
      <c r="L102" s="325"/>
      <c r="M102" s="325"/>
    </row>
    <row r="103" spans="1:13" s="869" customFormat="1" ht="37.5" hidden="1">
      <c r="A103" s="239"/>
      <c r="B103" s="347" t="s">
        <v>556</v>
      </c>
      <c r="C103" s="255"/>
      <c r="D103" s="202"/>
      <c r="E103" s="519"/>
      <c r="F103" s="202"/>
      <c r="G103" s="289"/>
      <c r="H103" s="289"/>
      <c r="I103" s="289">
        <f t="shared" si="13"/>
        <v>0</v>
      </c>
      <c r="J103" s="198">
        <f t="shared" si="14"/>
        <v>0</v>
      </c>
      <c r="L103" s="517"/>
      <c r="M103" s="517"/>
    </row>
    <row r="104" spans="1:13" s="869" customFormat="1" ht="18.75" hidden="1">
      <c r="A104" s="239"/>
      <c r="B104" s="347" t="s">
        <v>557</v>
      </c>
      <c r="C104" s="255"/>
      <c r="D104" s="202"/>
      <c r="E104" s="519"/>
      <c r="F104" s="202"/>
      <c r="G104" s="289"/>
      <c r="H104" s="289"/>
      <c r="I104" s="289"/>
      <c r="J104" s="198"/>
      <c r="L104" s="323"/>
      <c r="M104" s="323"/>
    </row>
    <row r="105" spans="1:13" s="869" customFormat="1" ht="18.75" hidden="1">
      <c r="A105" s="239"/>
      <c r="B105" s="347" t="s">
        <v>558</v>
      </c>
      <c r="C105" s="255"/>
      <c r="D105" s="202"/>
      <c r="E105" s="519"/>
      <c r="F105" s="202"/>
      <c r="G105" s="289"/>
      <c r="H105" s="289"/>
      <c r="I105" s="289">
        <f>F105-H105</f>
        <v>0</v>
      </c>
      <c r="J105" s="198">
        <f t="shared" ref="J105:J107" si="15">F105-G105</f>
        <v>0</v>
      </c>
      <c r="L105" s="325"/>
      <c r="M105" s="325"/>
    </row>
    <row r="106" spans="1:13" s="869" customFormat="1" ht="18.75" hidden="1">
      <c r="A106" s="239"/>
      <c r="B106" s="347" t="s">
        <v>559</v>
      </c>
      <c r="C106" s="255"/>
      <c r="D106" s="202"/>
      <c r="E106" s="519"/>
      <c r="F106" s="202"/>
      <c r="G106" s="289"/>
      <c r="H106" s="289"/>
      <c r="I106" s="289">
        <f>F106-H106</f>
        <v>0</v>
      </c>
      <c r="J106" s="198">
        <f t="shared" si="15"/>
        <v>0</v>
      </c>
      <c r="L106" s="517"/>
      <c r="M106" s="517"/>
    </row>
    <row r="107" spans="1:13" s="869" customFormat="1" ht="37.5" hidden="1">
      <c r="A107" s="239"/>
      <c r="B107" s="347" t="s">
        <v>560</v>
      </c>
      <c r="C107" s="255"/>
      <c r="D107" s="202"/>
      <c r="E107" s="519"/>
      <c r="F107" s="202"/>
      <c r="G107" s="289"/>
      <c r="H107" s="289"/>
      <c r="I107" s="289">
        <f>F107-H107</f>
        <v>0</v>
      </c>
      <c r="J107" s="198">
        <f t="shared" si="15"/>
        <v>0</v>
      </c>
      <c r="L107" s="323"/>
      <c r="M107" s="323"/>
    </row>
    <row r="108" spans="1:13" s="869" customFormat="1" ht="18.75" hidden="1">
      <c r="A108" s="239"/>
      <c r="B108" s="347" t="s">
        <v>561</v>
      </c>
      <c r="C108" s="255"/>
      <c r="D108" s="202"/>
      <c r="E108" s="519"/>
      <c r="F108" s="202"/>
      <c r="G108" s="289"/>
      <c r="H108" s="289"/>
      <c r="I108" s="289"/>
      <c r="J108" s="198"/>
      <c r="L108" s="325"/>
      <c r="M108" s="325"/>
    </row>
    <row r="109" spans="1:13" s="869" customFormat="1" ht="18.75" hidden="1">
      <c r="A109" s="239"/>
      <c r="B109" s="347" t="s">
        <v>562</v>
      </c>
      <c r="C109" s="255"/>
      <c r="D109" s="202"/>
      <c r="E109" s="519"/>
      <c r="F109" s="202"/>
      <c r="G109" s="289"/>
      <c r="H109" s="289"/>
      <c r="I109" s="289">
        <f t="shared" ref="I109:I116" si="16">F109-H109</f>
        <v>0</v>
      </c>
      <c r="J109" s="198">
        <f t="shared" ref="J109:J116" si="17">F109-G109</f>
        <v>0</v>
      </c>
      <c r="L109" s="517"/>
      <c r="M109" s="517"/>
    </row>
    <row r="110" spans="1:13" s="869" customFormat="1" ht="18.75" hidden="1">
      <c r="A110" s="239"/>
      <c r="B110" s="347" t="s">
        <v>563</v>
      </c>
      <c r="C110" s="255"/>
      <c r="D110" s="202"/>
      <c r="E110" s="519"/>
      <c r="F110" s="202"/>
      <c r="G110" s="289"/>
      <c r="H110" s="289"/>
      <c r="I110" s="289">
        <f t="shared" si="16"/>
        <v>0</v>
      </c>
      <c r="J110" s="198">
        <f t="shared" si="17"/>
        <v>0</v>
      </c>
      <c r="L110" s="323"/>
      <c r="M110" s="323"/>
    </row>
    <row r="111" spans="1:13" s="869" customFormat="1" ht="37.5" hidden="1">
      <c r="A111" s="239"/>
      <c r="B111" s="347" t="s">
        <v>564</v>
      </c>
      <c r="C111" s="255"/>
      <c r="D111" s="202"/>
      <c r="E111" s="519"/>
      <c r="F111" s="202"/>
      <c r="G111" s="289"/>
      <c r="H111" s="289"/>
      <c r="I111" s="289">
        <f t="shared" si="16"/>
        <v>0</v>
      </c>
      <c r="J111" s="198">
        <f t="shared" si="17"/>
        <v>0</v>
      </c>
      <c r="L111" s="325"/>
      <c r="M111" s="325"/>
    </row>
    <row r="112" spans="1:13" s="869" customFormat="1" ht="18.75" hidden="1">
      <c r="A112" s="239"/>
      <c r="B112" s="347" t="s">
        <v>565</v>
      </c>
      <c r="C112" s="255"/>
      <c r="D112" s="202"/>
      <c r="E112" s="519"/>
      <c r="F112" s="202"/>
      <c r="G112" s="289"/>
      <c r="H112" s="289"/>
      <c r="I112" s="289">
        <f t="shared" si="16"/>
        <v>0</v>
      </c>
      <c r="J112" s="198">
        <f t="shared" si="17"/>
        <v>0</v>
      </c>
      <c r="L112" s="517"/>
      <c r="M112" s="517"/>
    </row>
    <row r="113" spans="1:13" s="869" customFormat="1" ht="37.5" hidden="1">
      <c r="A113" s="239"/>
      <c r="B113" s="347" t="s">
        <v>566</v>
      </c>
      <c r="C113" s="255"/>
      <c r="D113" s="202"/>
      <c r="E113" s="519"/>
      <c r="F113" s="202"/>
      <c r="G113" s="289"/>
      <c r="H113" s="289"/>
      <c r="I113" s="289">
        <f t="shared" si="16"/>
        <v>0</v>
      </c>
      <c r="J113" s="198">
        <f t="shared" si="17"/>
        <v>0</v>
      </c>
      <c r="L113" s="323"/>
      <c r="M113" s="323"/>
    </row>
    <row r="114" spans="1:13" s="869" customFormat="1" ht="75" hidden="1">
      <c r="A114" s="239"/>
      <c r="B114" s="347" t="s">
        <v>567</v>
      </c>
      <c r="C114" s="255"/>
      <c r="D114" s="202"/>
      <c r="E114" s="519"/>
      <c r="F114" s="202"/>
      <c r="G114" s="289"/>
      <c r="H114" s="289"/>
      <c r="I114" s="289">
        <f t="shared" si="16"/>
        <v>0</v>
      </c>
      <c r="J114" s="198">
        <f t="shared" si="17"/>
        <v>0</v>
      </c>
      <c r="L114" s="325"/>
      <c r="M114" s="325"/>
    </row>
    <row r="115" spans="1:13" s="869" customFormat="1" ht="18.75" hidden="1">
      <c r="A115" s="239"/>
      <c r="B115" s="347" t="s">
        <v>481</v>
      </c>
      <c r="C115" s="255"/>
      <c r="D115" s="202"/>
      <c r="E115" s="519"/>
      <c r="F115" s="202"/>
      <c r="G115" s="289"/>
      <c r="H115" s="289"/>
      <c r="I115" s="289">
        <f t="shared" si="16"/>
        <v>0</v>
      </c>
      <c r="J115" s="198">
        <f t="shared" si="17"/>
        <v>0</v>
      </c>
      <c r="L115" s="517"/>
      <c r="M115" s="517"/>
    </row>
    <row r="116" spans="1:13" s="869" customFormat="1" ht="37.5" hidden="1">
      <c r="A116" s="239"/>
      <c r="B116" s="347" t="s">
        <v>482</v>
      </c>
      <c r="C116" s="255"/>
      <c r="D116" s="202"/>
      <c r="E116" s="519"/>
      <c r="F116" s="202"/>
      <c r="G116" s="289"/>
      <c r="H116" s="289"/>
      <c r="I116" s="289">
        <f t="shared" si="16"/>
        <v>0</v>
      </c>
      <c r="J116" s="198">
        <f t="shared" si="17"/>
        <v>0</v>
      </c>
      <c r="L116" s="323"/>
      <c r="M116" s="323"/>
    </row>
    <row r="117" spans="1:13" s="869" customFormat="1" ht="37.5" hidden="1">
      <c r="A117" s="239"/>
      <c r="B117" s="347" t="s">
        <v>483</v>
      </c>
      <c r="C117" s="255"/>
      <c r="D117" s="202"/>
      <c r="E117" s="519"/>
      <c r="F117" s="202"/>
      <c r="G117" s="289"/>
      <c r="H117" s="289"/>
      <c r="I117" s="289"/>
      <c r="J117" s="198"/>
      <c r="L117" s="325"/>
      <c r="M117" s="325"/>
    </row>
    <row r="118" spans="1:13" s="869" customFormat="1" ht="37.5" hidden="1">
      <c r="A118" s="239"/>
      <c r="B118" s="347" t="s">
        <v>506</v>
      </c>
      <c r="C118" s="255"/>
      <c r="D118" s="202"/>
      <c r="E118" s="519"/>
      <c r="F118" s="202"/>
      <c r="G118" s="289"/>
      <c r="H118" s="289"/>
      <c r="I118" s="289">
        <f>F118-H118</f>
        <v>0</v>
      </c>
      <c r="J118" s="198">
        <f t="shared" ref="J118:J121" si="18">F118-G118</f>
        <v>0</v>
      </c>
      <c r="L118" s="517"/>
      <c r="M118" s="517"/>
    </row>
    <row r="119" spans="1:13" s="869" customFormat="1" ht="18.75" hidden="1">
      <c r="A119" s="239"/>
      <c r="B119" s="347" t="s">
        <v>568</v>
      </c>
      <c r="C119" s="255"/>
      <c r="D119" s="202"/>
      <c r="E119" s="519"/>
      <c r="F119" s="202"/>
      <c r="G119" s="289"/>
      <c r="H119" s="289"/>
      <c r="I119" s="289">
        <f>F119-H119</f>
        <v>0</v>
      </c>
      <c r="J119" s="198">
        <f t="shared" si="18"/>
        <v>0</v>
      </c>
      <c r="L119" s="323"/>
      <c r="M119" s="323"/>
    </row>
    <row r="120" spans="1:13" s="869" customFormat="1" ht="18.75" hidden="1">
      <c r="A120" s="239"/>
      <c r="B120" s="347" t="s">
        <v>504</v>
      </c>
      <c r="C120" s="255"/>
      <c r="D120" s="202"/>
      <c r="E120" s="519"/>
      <c r="F120" s="202"/>
      <c r="G120" s="289"/>
      <c r="H120" s="289"/>
      <c r="I120" s="289">
        <f>F120-H120</f>
        <v>0</v>
      </c>
      <c r="J120" s="198">
        <f t="shared" si="18"/>
        <v>0</v>
      </c>
      <c r="L120" s="325"/>
      <c r="M120" s="325"/>
    </row>
    <row r="121" spans="1:13" s="869" customFormat="1" ht="18.75" hidden="1">
      <c r="A121" s="239"/>
      <c r="B121" s="347" t="s">
        <v>569</v>
      </c>
      <c r="C121" s="255"/>
      <c r="D121" s="202"/>
      <c r="E121" s="519"/>
      <c r="F121" s="202"/>
      <c r="G121" s="289"/>
      <c r="H121" s="289"/>
      <c r="I121" s="289">
        <f>F121-H121</f>
        <v>0</v>
      </c>
      <c r="J121" s="198">
        <f t="shared" si="18"/>
        <v>0</v>
      </c>
      <c r="L121" s="517"/>
      <c r="M121" s="517"/>
    </row>
    <row r="122" spans="1:13" s="869" customFormat="1" ht="37.5" hidden="1">
      <c r="A122" s="239"/>
      <c r="B122" s="347" t="s">
        <v>570</v>
      </c>
      <c r="C122" s="255"/>
      <c r="D122" s="202"/>
      <c r="E122" s="519"/>
      <c r="F122" s="202"/>
      <c r="G122" s="289"/>
      <c r="H122" s="289"/>
      <c r="I122" s="289"/>
      <c r="J122" s="198"/>
      <c r="L122" s="323"/>
      <c r="M122" s="323"/>
    </row>
    <row r="123" spans="1:13" s="869" customFormat="1" ht="37.5" hidden="1">
      <c r="A123" s="239"/>
      <c r="B123" s="347" t="s">
        <v>571</v>
      </c>
      <c r="C123" s="255"/>
      <c r="D123" s="202"/>
      <c r="E123" s="519"/>
      <c r="F123" s="202"/>
      <c r="G123" s="289"/>
      <c r="H123" s="289"/>
      <c r="I123" s="289">
        <f t="shared" ref="I123:I149" si="19">F123-H123</f>
        <v>0</v>
      </c>
      <c r="J123" s="198">
        <f t="shared" ref="J123:J149" si="20">F123-G123</f>
        <v>0</v>
      </c>
      <c r="L123" s="325"/>
      <c r="M123" s="325"/>
    </row>
    <row r="124" spans="1:13" s="869" customFormat="1" ht="18.75" hidden="1">
      <c r="A124" s="239"/>
      <c r="B124" s="347" t="s">
        <v>505</v>
      </c>
      <c r="C124" s="255"/>
      <c r="D124" s="202"/>
      <c r="E124" s="519"/>
      <c r="F124" s="202"/>
      <c r="G124" s="289"/>
      <c r="H124" s="289"/>
      <c r="I124" s="289">
        <f t="shared" si="19"/>
        <v>0</v>
      </c>
      <c r="J124" s="198">
        <f t="shared" si="20"/>
        <v>0</v>
      </c>
      <c r="L124" s="517"/>
      <c r="M124" s="517"/>
    </row>
    <row r="125" spans="1:13" s="869" customFormat="1" ht="37.5" hidden="1">
      <c r="A125" s="239"/>
      <c r="B125" s="347" t="s">
        <v>572</v>
      </c>
      <c r="C125" s="255"/>
      <c r="D125" s="202"/>
      <c r="E125" s="519"/>
      <c r="F125" s="202"/>
      <c r="G125" s="289"/>
      <c r="H125" s="289"/>
      <c r="I125" s="289">
        <f t="shared" si="19"/>
        <v>0</v>
      </c>
      <c r="J125" s="198">
        <f t="shared" si="20"/>
        <v>0</v>
      </c>
      <c r="L125" s="323"/>
      <c r="M125" s="323"/>
    </row>
    <row r="126" spans="1:13" s="869" customFormat="1" ht="18.75" hidden="1">
      <c r="A126" s="239"/>
      <c r="B126" s="347" t="s">
        <v>573</v>
      </c>
      <c r="C126" s="255"/>
      <c r="D126" s="202"/>
      <c r="E126" s="519"/>
      <c r="F126" s="202"/>
      <c r="G126" s="289"/>
      <c r="H126" s="289"/>
      <c r="I126" s="289">
        <f t="shared" si="19"/>
        <v>0</v>
      </c>
      <c r="J126" s="198">
        <f t="shared" si="20"/>
        <v>0</v>
      </c>
      <c r="L126" s="325"/>
      <c r="M126" s="325"/>
    </row>
    <row r="127" spans="1:13" s="869" customFormat="1" ht="37.5" hidden="1">
      <c r="A127" s="239"/>
      <c r="B127" s="347" t="s">
        <v>574</v>
      </c>
      <c r="C127" s="255"/>
      <c r="D127" s="202"/>
      <c r="E127" s="519"/>
      <c r="F127" s="202"/>
      <c r="G127" s="289"/>
      <c r="H127" s="289"/>
      <c r="I127" s="289">
        <f t="shared" si="19"/>
        <v>0</v>
      </c>
      <c r="J127" s="198">
        <f t="shared" si="20"/>
        <v>0</v>
      </c>
      <c r="L127" s="517"/>
      <c r="M127" s="517"/>
    </row>
    <row r="128" spans="1:13" s="869" customFormat="1" ht="37.5" hidden="1">
      <c r="A128" s="239"/>
      <c r="B128" s="347" t="s">
        <v>575</v>
      </c>
      <c r="C128" s="255"/>
      <c r="D128" s="202"/>
      <c r="E128" s="519"/>
      <c r="F128" s="202"/>
      <c r="G128" s="289"/>
      <c r="H128" s="289"/>
      <c r="I128" s="289">
        <f t="shared" si="19"/>
        <v>0</v>
      </c>
      <c r="J128" s="198">
        <f t="shared" si="20"/>
        <v>0</v>
      </c>
      <c r="L128" s="323"/>
      <c r="M128" s="323"/>
    </row>
    <row r="129" spans="1:13" s="869" customFormat="1" ht="18.75" hidden="1">
      <c r="A129" s="239"/>
      <c r="B129" s="347" t="s">
        <v>576</v>
      </c>
      <c r="C129" s="255"/>
      <c r="D129" s="202"/>
      <c r="E129" s="519"/>
      <c r="F129" s="202"/>
      <c r="G129" s="289"/>
      <c r="H129" s="289"/>
      <c r="I129" s="289">
        <f t="shared" si="19"/>
        <v>0</v>
      </c>
      <c r="J129" s="198">
        <f t="shared" si="20"/>
        <v>0</v>
      </c>
      <c r="L129" s="325"/>
      <c r="M129" s="325"/>
    </row>
    <row r="130" spans="1:13" s="869" customFormat="1" ht="18.75" hidden="1">
      <c r="A130" s="239"/>
      <c r="B130" s="347" t="s">
        <v>577</v>
      </c>
      <c r="C130" s="255"/>
      <c r="D130" s="202"/>
      <c r="E130" s="519"/>
      <c r="F130" s="202"/>
      <c r="G130" s="289"/>
      <c r="H130" s="289"/>
      <c r="I130" s="289">
        <f t="shared" si="19"/>
        <v>0</v>
      </c>
      <c r="J130" s="198">
        <f t="shared" si="20"/>
        <v>0</v>
      </c>
      <c r="L130" s="517"/>
      <c r="M130" s="517"/>
    </row>
    <row r="131" spans="1:13" s="869" customFormat="1" ht="18.75" hidden="1">
      <c r="A131" s="239"/>
      <c r="B131" s="347" t="s">
        <v>578</v>
      </c>
      <c r="C131" s="255"/>
      <c r="D131" s="202"/>
      <c r="E131" s="519"/>
      <c r="F131" s="202"/>
      <c r="G131" s="289"/>
      <c r="H131" s="289"/>
      <c r="I131" s="289">
        <f t="shared" si="19"/>
        <v>0</v>
      </c>
      <c r="J131" s="198">
        <f t="shared" si="20"/>
        <v>0</v>
      </c>
      <c r="L131" s="323"/>
      <c r="M131" s="323"/>
    </row>
    <row r="132" spans="1:13" s="869" customFormat="1" ht="18.75" hidden="1">
      <c r="A132" s="239"/>
      <c r="B132" s="347" t="s">
        <v>579</v>
      </c>
      <c r="C132" s="255"/>
      <c r="D132" s="202"/>
      <c r="E132" s="519"/>
      <c r="F132" s="202"/>
      <c r="G132" s="289"/>
      <c r="H132" s="289"/>
      <c r="I132" s="289">
        <f t="shared" si="19"/>
        <v>0</v>
      </c>
      <c r="J132" s="198">
        <f t="shared" si="20"/>
        <v>0</v>
      </c>
      <c r="L132" s="325"/>
      <c r="M132" s="325"/>
    </row>
    <row r="133" spans="1:13" s="869" customFormat="1" ht="18.75" hidden="1">
      <c r="A133" s="239"/>
      <c r="B133" s="347" t="s">
        <v>580</v>
      </c>
      <c r="C133" s="255"/>
      <c r="D133" s="202"/>
      <c r="E133" s="519"/>
      <c r="F133" s="202"/>
      <c r="G133" s="289"/>
      <c r="H133" s="289"/>
      <c r="I133" s="289">
        <f t="shared" si="19"/>
        <v>0</v>
      </c>
      <c r="J133" s="198">
        <f t="shared" si="20"/>
        <v>0</v>
      </c>
      <c r="L133" s="517"/>
      <c r="M133" s="517"/>
    </row>
    <row r="134" spans="1:13" s="869" customFormat="1" ht="18.75" hidden="1">
      <c r="A134" s="239"/>
      <c r="B134" s="347" t="s">
        <v>581</v>
      </c>
      <c r="C134" s="255"/>
      <c r="D134" s="202"/>
      <c r="E134" s="519"/>
      <c r="F134" s="202"/>
      <c r="G134" s="289"/>
      <c r="H134" s="289"/>
      <c r="I134" s="289">
        <f t="shared" si="19"/>
        <v>0</v>
      </c>
      <c r="J134" s="198">
        <f t="shared" si="20"/>
        <v>0</v>
      </c>
      <c r="L134" s="323"/>
      <c r="M134" s="323"/>
    </row>
    <row r="135" spans="1:13" s="869" customFormat="1" ht="18.75" hidden="1">
      <c r="A135" s="239"/>
      <c r="B135" s="347" t="s">
        <v>582</v>
      </c>
      <c r="C135" s="255"/>
      <c r="D135" s="202"/>
      <c r="E135" s="519"/>
      <c r="F135" s="202"/>
      <c r="G135" s="289"/>
      <c r="H135" s="289"/>
      <c r="I135" s="289">
        <f t="shared" si="19"/>
        <v>0</v>
      </c>
      <c r="J135" s="198">
        <f t="shared" si="20"/>
        <v>0</v>
      </c>
      <c r="L135" s="325"/>
      <c r="M135" s="325"/>
    </row>
    <row r="136" spans="1:13" s="869" customFormat="1" ht="37.5" hidden="1">
      <c r="A136" s="239"/>
      <c r="B136" s="347" t="s">
        <v>1015</v>
      </c>
      <c r="C136" s="255"/>
      <c r="D136" s="202"/>
      <c r="E136" s="519"/>
      <c r="F136" s="202"/>
      <c r="G136" s="289"/>
      <c r="H136" s="289"/>
      <c r="I136" s="289">
        <f t="shared" si="19"/>
        <v>0</v>
      </c>
      <c r="J136" s="198">
        <f t="shared" si="20"/>
        <v>0</v>
      </c>
      <c r="L136" s="517"/>
      <c r="M136" s="517"/>
    </row>
    <row r="137" spans="1:13" s="869" customFormat="1" ht="18.75" hidden="1">
      <c r="A137" s="239"/>
      <c r="B137" s="347" t="s">
        <v>583</v>
      </c>
      <c r="C137" s="255"/>
      <c r="D137" s="202"/>
      <c r="E137" s="519"/>
      <c r="F137" s="202"/>
      <c r="G137" s="289"/>
      <c r="H137" s="289"/>
      <c r="I137" s="289">
        <f t="shared" si="19"/>
        <v>0</v>
      </c>
      <c r="J137" s="198">
        <f t="shared" si="20"/>
        <v>0</v>
      </c>
      <c r="L137" s="323"/>
      <c r="M137" s="323"/>
    </row>
    <row r="138" spans="1:13" s="869" customFormat="1" ht="56.25" hidden="1">
      <c r="A138" s="239"/>
      <c r="B138" s="347" t="s">
        <v>788</v>
      </c>
      <c r="C138" s="255"/>
      <c r="D138" s="202"/>
      <c r="E138" s="519"/>
      <c r="F138" s="202"/>
      <c r="G138" s="289"/>
      <c r="H138" s="289"/>
      <c r="I138" s="289">
        <f t="shared" si="19"/>
        <v>0</v>
      </c>
      <c r="J138" s="198">
        <f t="shared" si="20"/>
        <v>0</v>
      </c>
      <c r="L138" s="325"/>
      <c r="M138" s="325"/>
    </row>
    <row r="139" spans="1:13" s="869" customFormat="1" ht="37.5" hidden="1">
      <c r="A139" s="239"/>
      <c r="B139" s="347" t="s">
        <v>1012</v>
      </c>
      <c r="C139" s="255"/>
      <c r="D139" s="202"/>
      <c r="E139" s="519"/>
      <c r="F139" s="202"/>
      <c r="G139" s="289"/>
      <c r="H139" s="289"/>
      <c r="I139" s="289">
        <f t="shared" si="19"/>
        <v>0</v>
      </c>
      <c r="J139" s="198">
        <f t="shared" si="20"/>
        <v>0</v>
      </c>
      <c r="L139" s="517"/>
      <c r="M139" s="517"/>
    </row>
    <row r="140" spans="1:13" s="869" customFormat="1" ht="37.5" hidden="1">
      <c r="A140" s="239"/>
      <c r="B140" s="347" t="s">
        <v>1013</v>
      </c>
      <c r="C140" s="255"/>
      <c r="D140" s="202"/>
      <c r="E140" s="519"/>
      <c r="F140" s="202"/>
      <c r="G140" s="289"/>
      <c r="H140" s="289"/>
      <c r="I140" s="289">
        <f t="shared" si="19"/>
        <v>0</v>
      </c>
      <c r="J140" s="198">
        <f t="shared" si="20"/>
        <v>0</v>
      </c>
      <c r="L140" s="323"/>
      <c r="M140" s="323"/>
    </row>
    <row r="141" spans="1:13" s="869" customFormat="1" ht="18.75" hidden="1">
      <c r="A141" s="239"/>
      <c r="B141" s="347" t="s">
        <v>584</v>
      </c>
      <c r="C141" s="255"/>
      <c r="D141" s="202"/>
      <c r="E141" s="519"/>
      <c r="F141" s="202"/>
      <c r="G141" s="289"/>
      <c r="H141" s="289"/>
      <c r="I141" s="289">
        <f t="shared" si="19"/>
        <v>0</v>
      </c>
      <c r="J141" s="198">
        <f t="shared" si="20"/>
        <v>0</v>
      </c>
      <c r="L141" s="325"/>
      <c r="M141" s="325"/>
    </row>
    <row r="142" spans="1:13" s="869" customFormat="1" ht="18.75" hidden="1">
      <c r="A142" s="239"/>
      <c r="B142" s="347" t="s">
        <v>585</v>
      </c>
      <c r="C142" s="255"/>
      <c r="D142" s="202"/>
      <c r="E142" s="519"/>
      <c r="F142" s="202"/>
      <c r="G142" s="289"/>
      <c r="H142" s="289"/>
      <c r="I142" s="289">
        <f t="shared" si="19"/>
        <v>0</v>
      </c>
      <c r="J142" s="198">
        <f t="shared" si="20"/>
        <v>0</v>
      </c>
      <c r="L142" s="517"/>
      <c r="M142" s="517"/>
    </row>
    <row r="143" spans="1:13" s="869" customFormat="1" ht="18.75" hidden="1">
      <c r="A143" s="239"/>
      <c r="B143" s="347" t="s">
        <v>586</v>
      </c>
      <c r="C143" s="255"/>
      <c r="D143" s="202"/>
      <c r="E143" s="519"/>
      <c r="F143" s="202"/>
      <c r="G143" s="289"/>
      <c r="H143" s="289"/>
      <c r="I143" s="289">
        <f t="shared" si="19"/>
        <v>0</v>
      </c>
      <c r="J143" s="198">
        <f t="shared" si="20"/>
        <v>0</v>
      </c>
      <c r="L143" s="323"/>
      <c r="M143" s="323"/>
    </row>
    <row r="144" spans="1:13" s="869" customFormat="1" ht="18.75">
      <c r="A144" s="239"/>
      <c r="B144" s="347"/>
      <c r="C144" s="255"/>
      <c r="D144" s="202"/>
      <c r="E144" s="519"/>
      <c r="F144" s="202"/>
      <c r="G144" s="289"/>
      <c r="H144" s="289"/>
      <c r="I144" s="289">
        <f t="shared" si="19"/>
        <v>0</v>
      </c>
      <c r="J144" s="198">
        <f t="shared" si="20"/>
        <v>0</v>
      </c>
      <c r="L144" s="325"/>
      <c r="M144" s="325"/>
    </row>
    <row r="145" spans="1:13" s="869" customFormat="1" ht="18.75">
      <c r="A145" s="239"/>
      <c r="B145" s="347" t="s">
        <v>1183</v>
      </c>
      <c r="C145" s="255"/>
      <c r="D145" s="202"/>
      <c r="E145" s="519"/>
      <c r="F145" s="202"/>
      <c r="G145" s="289"/>
      <c r="H145" s="289"/>
      <c r="I145" s="289">
        <f t="shared" si="19"/>
        <v>0</v>
      </c>
      <c r="J145" s="198">
        <f t="shared" si="20"/>
        <v>0</v>
      </c>
      <c r="L145" s="517"/>
      <c r="M145" s="517"/>
    </row>
    <row r="146" spans="1:13" s="869" customFormat="1" ht="18.75">
      <c r="A146" s="239"/>
      <c r="B146" s="347"/>
      <c r="C146" s="255"/>
      <c r="D146" s="202"/>
      <c r="E146" s="519"/>
      <c r="F146" s="202"/>
      <c r="G146" s="289"/>
      <c r="H146" s="289"/>
      <c r="I146" s="289">
        <f t="shared" si="19"/>
        <v>0</v>
      </c>
      <c r="J146" s="198">
        <f t="shared" si="20"/>
        <v>0</v>
      </c>
      <c r="L146" s="323"/>
      <c r="M146" s="323"/>
    </row>
    <row r="147" spans="1:13" s="869" customFormat="1" ht="18.75" hidden="1">
      <c r="A147" s="239"/>
      <c r="B147" s="347"/>
      <c r="C147" s="255"/>
      <c r="D147" s="202"/>
      <c r="E147" s="519"/>
      <c r="F147" s="202"/>
      <c r="G147" s="289"/>
      <c r="H147" s="289"/>
      <c r="I147" s="289">
        <f t="shared" si="19"/>
        <v>0</v>
      </c>
      <c r="J147" s="198">
        <f t="shared" si="20"/>
        <v>0</v>
      </c>
      <c r="L147" s="325"/>
      <c r="M147" s="325"/>
    </row>
    <row r="148" spans="1:13" s="869" customFormat="1" ht="18.75" hidden="1">
      <c r="A148" s="239"/>
      <c r="B148" s="347"/>
      <c r="C148" s="255"/>
      <c r="D148" s="202"/>
      <c r="E148" s="519"/>
      <c r="F148" s="202"/>
      <c r="G148" s="289"/>
      <c r="H148" s="289"/>
      <c r="I148" s="289">
        <f t="shared" si="19"/>
        <v>0</v>
      </c>
      <c r="J148" s="198">
        <f t="shared" si="20"/>
        <v>0</v>
      </c>
      <c r="L148" s="517"/>
      <c r="M148" s="517"/>
    </row>
    <row r="149" spans="1:13" s="869" customFormat="1" ht="18.75" hidden="1">
      <c r="A149" s="239"/>
      <c r="B149" s="347"/>
      <c r="C149" s="255"/>
      <c r="D149" s="202"/>
      <c r="E149" s="519"/>
      <c r="F149" s="202"/>
      <c r="G149" s="289"/>
      <c r="H149" s="289"/>
      <c r="I149" s="289">
        <f t="shared" si="19"/>
        <v>0</v>
      </c>
      <c r="J149" s="198">
        <f t="shared" si="20"/>
        <v>0</v>
      </c>
      <c r="L149" s="323"/>
      <c r="M149" s="323"/>
    </row>
    <row r="150" spans="1:13" s="869" customFormat="1" ht="18.75" hidden="1">
      <c r="A150" s="239"/>
      <c r="B150" s="347"/>
      <c r="C150" s="255"/>
      <c r="D150" s="202"/>
      <c r="E150" s="519"/>
      <c r="F150" s="202"/>
      <c r="G150" s="289"/>
      <c r="H150" s="289"/>
      <c r="I150" s="289">
        <f>F144-H150</f>
        <v>0</v>
      </c>
      <c r="J150" s="198">
        <f>F144-G150</f>
        <v>0</v>
      </c>
      <c r="L150" s="325"/>
      <c r="M150" s="325"/>
    </row>
    <row r="151" spans="1:13" s="869" customFormat="1" ht="18.75">
      <c r="A151" s="239"/>
      <c r="B151" s="347"/>
      <c r="C151" s="255"/>
      <c r="D151" s="202"/>
      <c r="E151" s="519"/>
      <c r="F151" s="202"/>
      <c r="G151" s="289"/>
      <c r="H151" s="289"/>
      <c r="I151" s="289"/>
      <c r="J151" s="198"/>
      <c r="L151" s="517"/>
      <c r="M151" s="517"/>
    </row>
    <row r="152" spans="1:13" s="869" customFormat="1" ht="21.6" customHeight="1">
      <c r="A152" s="515"/>
      <c r="B152" s="271" t="s">
        <v>295</v>
      </c>
      <c r="C152" s="269" t="s">
        <v>305</v>
      </c>
      <c r="D152" s="270">
        <f>D95+D91+D87+D83</f>
        <v>0</v>
      </c>
      <c r="E152" s="506" t="s">
        <v>305</v>
      </c>
      <c r="F152" s="270">
        <f>F83+F87+F91+F95</f>
        <v>0</v>
      </c>
      <c r="G152" s="516" t="s">
        <v>535</v>
      </c>
      <c r="H152" s="516">
        <f t="shared" ref="H152" si="21">SUM(H82:H151)</f>
        <v>0</v>
      </c>
      <c r="I152" s="516">
        <f t="shared" ref="I152" si="22">SUM(I82:I151)</f>
        <v>0</v>
      </c>
      <c r="J152" s="198">
        <f>SUM(J82:J151)</f>
        <v>0</v>
      </c>
      <c r="L152" s="323">
        <f t="shared" ref="L152:M152" si="23">SUM(L82:L151)</f>
        <v>0</v>
      </c>
      <c r="M152" s="323">
        <f t="shared" si="23"/>
        <v>0</v>
      </c>
    </row>
    <row r="153" spans="1:13" ht="18.75">
      <c r="A153" s="869"/>
      <c r="B153" s="869"/>
      <c r="C153" s="869"/>
      <c r="D153" s="869"/>
      <c r="E153" s="869"/>
      <c r="F153" s="869"/>
      <c r="G153" s="516" t="s">
        <v>457</v>
      </c>
      <c r="H153" s="516">
        <f>H81+H152</f>
        <v>0</v>
      </c>
      <c r="I153" s="516">
        <f t="shared" ref="I153:J153" si="24">I81+I152</f>
        <v>0</v>
      </c>
      <c r="J153" s="198">
        <f t="shared" si="24"/>
        <v>0</v>
      </c>
      <c r="K153" s="869"/>
      <c r="L153" s="325">
        <f>L81+L152</f>
        <v>0</v>
      </c>
      <c r="M153" s="325">
        <f>M81+M152</f>
        <v>0</v>
      </c>
    </row>
    <row r="154" spans="1:13" ht="18.75">
      <c r="L154" s="517"/>
      <c r="M154" s="517"/>
    </row>
    <row r="156" spans="1:13" ht="23.25" customHeight="1">
      <c r="A156" s="867" t="s">
        <v>667</v>
      </c>
      <c r="B156" s="868"/>
      <c r="C156" s="868"/>
      <c r="D156" s="866"/>
      <c r="E156" s="868"/>
      <c r="F156" s="866" t="s">
        <v>1135</v>
      </c>
    </row>
    <row r="157" spans="1:13">
      <c r="A157" s="66"/>
      <c r="B157" s="66"/>
      <c r="C157" s="66"/>
      <c r="D157" s="67" t="s">
        <v>131</v>
      </c>
      <c r="E157" s="66"/>
      <c r="F157" s="67" t="s">
        <v>132</v>
      </c>
    </row>
    <row r="158" spans="1:13" ht="15.75">
      <c r="A158" s="63"/>
      <c r="B158" s="63"/>
      <c r="C158" s="63"/>
      <c r="D158" s="63"/>
      <c r="E158" s="63"/>
      <c r="F158" s="63"/>
    </row>
    <row r="159" spans="1:13" ht="23.25" customHeight="1">
      <c r="A159" s="867" t="s">
        <v>133</v>
      </c>
      <c r="B159" s="868"/>
      <c r="C159" s="868"/>
      <c r="D159" s="866"/>
      <c r="E159" s="868"/>
      <c r="F159" s="866" t="s">
        <v>1136</v>
      </c>
    </row>
    <row r="160" spans="1:13">
      <c r="A160" s="66"/>
      <c r="B160" s="66"/>
      <c r="C160" s="66"/>
      <c r="D160" s="67" t="s">
        <v>131</v>
      </c>
      <c r="E160" s="66"/>
      <c r="F160" s="67" t="s">
        <v>132</v>
      </c>
    </row>
    <row r="162" spans="2:2">
      <c r="B162" t="s">
        <v>1038</v>
      </c>
    </row>
    <row r="163" spans="2:2">
      <c r="B163" t="s">
        <v>1032</v>
      </c>
    </row>
  </sheetData>
  <mergeCells count="8">
    <mergeCell ref="A12:F12"/>
    <mergeCell ref="A82:F82"/>
    <mergeCell ref="A3:F3"/>
    <mergeCell ref="A9:A10"/>
    <mergeCell ref="B9:B10"/>
    <mergeCell ref="C9:D9"/>
    <mergeCell ref="E9:F9"/>
    <mergeCell ref="A6:D6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H32" sqref="H32:I3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436" t="s">
        <v>978</v>
      </c>
      <c r="B8" s="1436"/>
      <c r="C8" s="1436"/>
      <c r="D8" s="1436"/>
      <c r="E8" s="1436"/>
      <c r="F8" s="1436"/>
      <c r="G8" s="1436"/>
      <c r="H8" s="1436"/>
      <c r="I8" s="1436"/>
    </row>
    <row r="9" spans="1:11" s="13" customFormat="1" ht="27" customHeight="1">
      <c r="A9" s="1437" t="s">
        <v>1137</v>
      </c>
      <c r="B9" s="1437"/>
      <c r="C9" s="1437"/>
      <c r="D9" s="1437"/>
      <c r="E9" s="1437"/>
      <c r="F9" s="1437"/>
      <c r="G9" s="1437"/>
      <c r="H9" s="1437"/>
      <c r="I9" s="1437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438" t="s">
        <v>454</v>
      </c>
      <c r="B11" s="1438"/>
      <c r="C11" s="1438"/>
      <c r="D11" s="1438"/>
      <c r="E11" s="1438"/>
      <c r="F11" s="1438"/>
      <c r="G11" s="1438"/>
      <c r="H11" s="1438"/>
      <c r="I11" s="1438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439" t="s">
        <v>282</v>
      </c>
      <c r="B14" s="1439" t="s">
        <v>283</v>
      </c>
      <c r="C14" s="1439" t="s">
        <v>284</v>
      </c>
      <c r="D14" s="1439" t="s">
        <v>285</v>
      </c>
      <c r="E14" s="1442" t="s">
        <v>286</v>
      </c>
      <c r="F14" s="1443"/>
      <c r="G14" s="1443"/>
      <c r="H14" s="1444"/>
      <c r="I14" s="1445" t="s">
        <v>287</v>
      </c>
    </row>
    <row r="15" spans="1:11" ht="18.75" customHeight="1">
      <c r="A15" s="1440"/>
      <c r="B15" s="1440"/>
      <c r="C15" s="1440"/>
      <c r="D15" s="1440"/>
      <c r="E15" s="1439" t="s">
        <v>288</v>
      </c>
      <c r="F15" s="1442" t="s">
        <v>289</v>
      </c>
      <c r="G15" s="1443"/>
      <c r="H15" s="1444"/>
      <c r="I15" s="1446"/>
    </row>
    <row r="16" spans="1:11" ht="43.5" customHeight="1">
      <c r="A16" s="1440"/>
      <c r="B16" s="1441"/>
      <c r="C16" s="1440"/>
      <c r="D16" s="1440"/>
      <c r="E16" s="1440"/>
      <c r="F16" s="18" t="s">
        <v>290</v>
      </c>
      <c r="G16" s="18" t="s">
        <v>291</v>
      </c>
      <c r="H16" s="18" t="s">
        <v>292</v>
      </c>
      <c r="I16" s="1446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47.25" customHeight="1">
      <c r="A18" s="23">
        <v>1</v>
      </c>
      <c r="B18" s="1448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.75">
      <c r="A19" s="23">
        <v>2</v>
      </c>
      <c r="B19" s="1449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.75">
      <c r="A20" s="23">
        <v>3</v>
      </c>
      <c r="B20" s="1449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.75">
      <c r="A21" s="23">
        <v>4</v>
      </c>
      <c r="B21" s="144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.75">
      <c r="A22" s="23">
        <v>5</v>
      </c>
      <c r="B22" s="144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>
      <c r="A23" s="23">
        <v>6</v>
      </c>
      <c r="B23" s="145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>
      <c r="A27" s="1451" t="s">
        <v>295</v>
      </c>
      <c r="B27" s="1451"/>
      <c r="C27" s="1451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>
      <c r="I28" s="33"/>
    </row>
    <row r="29" spans="1:12" s="35" customFormat="1" ht="23.25" customHeight="1">
      <c r="A29" s="34" t="s">
        <v>667</v>
      </c>
      <c r="E29" s="36"/>
      <c r="F29" s="36"/>
      <c r="H29" s="1398" t="s">
        <v>1135</v>
      </c>
      <c r="I29" s="1398"/>
    </row>
    <row r="30" spans="1:12" s="37" customFormat="1" ht="12">
      <c r="E30" s="1447" t="s">
        <v>131</v>
      </c>
      <c r="F30" s="1447"/>
      <c r="H30" s="1447" t="s">
        <v>132</v>
      </c>
      <c r="I30" s="1447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98" t="s">
        <v>1217</v>
      </c>
      <c r="I32" s="1398"/>
    </row>
    <row r="33" spans="5:9" s="37" customFormat="1" ht="12">
      <c r="E33" s="1447" t="s">
        <v>131</v>
      </c>
      <c r="F33" s="1447"/>
      <c r="H33" s="1447" t="s">
        <v>132</v>
      </c>
      <c r="I33" s="1447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7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Лист170">
    <pageSetUpPr fitToPage="1"/>
  </sheetPr>
  <dimension ref="A1:F87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249" max="249" width="8.140625" customWidth="1"/>
    <col min="250" max="250" width="85.140625" customWidth="1"/>
    <col min="251" max="251" width="27.85546875" customWidth="1"/>
    <col min="252" max="252" width="31.42578125" customWidth="1"/>
    <col min="253" max="253" width="28.140625" customWidth="1"/>
    <col min="254" max="254" width="31.140625" customWidth="1"/>
    <col min="255" max="257" width="16.7109375" customWidth="1"/>
    <col min="258" max="258" width="17.5703125" customWidth="1"/>
    <col min="505" max="505" width="8.140625" customWidth="1"/>
    <col min="506" max="506" width="85.140625" customWidth="1"/>
    <col min="507" max="507" width="27.85546875" customWidth="1"/>
    <col min="508" max="508" width="31.42578125" customWidth="1"/>
    <col min="509" max="509" width="28.140625" customWidth="1"/>
    <col min="510" max="510" width="31.140625" customWidth="1"/>
    <col min="511" max="513" width="16.7109375" customWidth="1"/>
    <col min="514" max="514" width="17.5703125" customWidth="1"/>
    <col min="761" max="761" width="8.140625" customWidth="1"/>
    <col min="762" max="762" width="85.140625" customWidth="1"/>
    <col min="763" max="763" width="27.85546875" customWidth="1"/>
    <col min="764" max="764" width="31.42578125" customWidth="1"/>
    <col min="765" max="765" width="28.140625" customWidth="1"/>
    <col min="766" max="766" width="31.140625" customWidth="1"/>
    <col min="767" max="769" width="16.7109375" customWidth="1"/>
    <col min="770" max="770" width="17.5703125" customWidth="1"/>
    <col min="1017" max="1017" width="8.140625" customWidth="1"/>
    <col min="1018" max="1018" width="85.140625" customWidth="1"/>
    <col min="1019" max="1019" width="27.85546875" customWidth="1"/>
    <col min="1020" max="1020" width="31.42578125" customWidth="1"/>
    <col min="1021" max="1021" width="28.140625" customWidth="1"/>
    <col min="1022" max="1022" width="31.140625" customWidth="1"/>
    <col min="1023" max="1025" width="16.7109375" customWidth="1"/>
    <col min="1026" max="1026" width="17.5703125" customWidth="1"/>
    <col min="1273" max="1273" width="8.140625" customWidth="1"/>
    <col min="1274" max="1274" width="85.140625" customWidth="1"/>
    <col min="1275" max="1275" width="27.85546875" customWidth="1"/>
    <col min="1276" max="1276" width="31.42578125" customWidth="1"/>
    <col min="1277" max="1277" width="28.140625" customWidth="1"/>
    <col min="1278" max="1278" width="31.140625" customWidth="1"/>
    <col min="1279" max="1281" width="16.7109375" customWidth="1"/>
    <col min="1282" max="1282" width="17.5703125" customWidth="1"/>
    <col min="1529" max="1529" width="8.140625" customWidth="1"/>
    <col min="1530" max="1530" width="85.140625" customWidth="1"/>
    <col min="1531" max="1531" width="27.85546875" customWidth="1"/>
    <col min="1532" max="1532" width="31.42578125" customWidth="1"/>
    <col min="1533" max="1533" width="28.140625" customWidth="1"/>
    <col min="1534" max="1534" width="31.140625" customWidth="1"/>
    <col min="1535" max="1537" width="16.7109375" customWidth="1"/>
    <col min="1538" max="1538" width="17.5703125" customWidth="1"/>
    <col min="1785" max="1785" width="8.140625" customWidth="1"/>
    <col min="1786" max="1786" width="85.140625" customWidth="1"/>
    <col min="1787" max="1787" width="27.85546875" customWidth="1"/>
    <col min="1788" max="1788" width="31.42578125" customWidth="1"/>
    <col min="1789" max="1789" width="28.140625" customWidth="1"/>
    <col min="1790" max="1790" width="31.140625" customWidth="1"/>
    <col min="1791" max="1793" width="16.7109375" customWidth="1"/>
    <col min="1794" max="1794" width="17.5703125" customWidth="1"/>
    <col min="2041" max="2041" width="8.140625" customWidth="1"/>
    <col min="2042" max="2042" width="85.140625" customWidth="1"/>
    <col min="2043" max="2043" width="27.85546875" customWidth="1"/>
    <col min="2044" max="2044" width="31.42578125" customWidth="1"/>
    <col min="2045" max="2045" width="28.140625" customWidth="1"/>
    <col min="2046" max="2046" width="31.140625" customWidth="1"/>
    <col min="2047" max="2049" width="16.7109375" customWidth="1"/>
    <col min="2050" max="2050" width="17.5703125" customWidth="1"/>
    <col min="2297" max="2297" width="8.140625" customWidth="1"/>
    <col min="2298" max="2298" width="85.140625" customWidth="1"/>
    <col min="2299" max="2299" width="27.85546875" customWidth="1"/>
    <col min="2300" max="2300" width="31.42578125" customWidth="1"/>
    <col min="2301" max="2301" width="28.140625" customWidth="1"/>
    <col min="2302" max="2302" width="31.140625" customWidth="1"/>
    <col min="2303" max="2305" width="16.7109375" customWidth="1"/>
    <col min="2306" max="2306" width="17.5703125" customWidth="1"/>
    <col min="2553" max="2553" width="8.140625" customWidth="1"/>
    <col min="2554" max="2554" width="85.140625" customWidth="1"/>
    <col min="2555" max="2555" width="27.85546875" customWidth="1"/>
    <col min="2556" max="2556" width="31.42578125" customWidth="1"/>
    <col min="2557" max="2557" width="28.140625" customWidth="1"/>
    <col min="2558" max="2558" width="31.140625" customWidth="1"/>
    <col min="2559" max="2561" width="16.7109375" customWidth="1"/>
    <col min="2562" max="2562" width="17.5703125" customWidth="1"/>
    <col min="2809" max="2809" width="8.140625" customWidth="1"/>
    <col min="2810" max="2810" width="85.140625" customWidth="1"/>
    <col min="2811" max="2811" width="27.85546875" customWidth="1"/>
    <col min="2812" max="2812" width="31.42578125" customWidth="1"/>
    <col min="2813" max="2813" width="28.140625" customWidth="1"/>
    <col min="2814" max="2814" width="31.140625" customWidth="1"/>
    <col min="2815" max="2817" width="16.7109375" customWidth="1"/>
    <col min="2818" max="2818" width="17.5703125" customWidth="1"/>
    <col min="3065" max="3065" width="8.140625" customWidth="1"/>
    <col min="3066" max="3066" width="85.140625" customWidth="1"/>
    <col min="3067" max="3067" width="27.85546875" customWidth="1"/>
    <col min="3068" max="3068" width="31.42578125" customWidth="1"/>
    <col min="3069" max="3069" width="28.140625" customWidth="1"/>
    <col min="3070" max="3070" width="31.140625" customWidth="1"/>
    <col min="3071" max="3073" width="16.7109375" customWidth="1"/>
    <col min="3074" max="3074" width="17.5703125" customWidth="1"/>
    <col min="3321" max="3321" width="8.140625" customWidth="1"/>
    <col min="3322" max="3322" width="85.140625" customWidth="1"/>
    <col min="3323" max="3323" width="27.85546875" customWidth="1"/>
    <col min="3324" max="3324" width="31.42578125" customWidth="1"/>
    <col min="3325" max="3325" width="28.140625" customWidth="1"/>
    <col min="3326" max="3326" width="31.140625" customWidth="1"/>
    <col min="3327" max="3329" width="16.7109375" customWidth="1"/>
    <col min="3330" max="3330" width="17.5703125" customWidth="1"/>
    <col min="3577" max="3577" width="8.140625" customWidth="1"/>
    <col min="3578" max="3578" width="85.140625" customWidth="1"/>
    <col min="3579" max="3579" width="27.85546875" customWidth="1"/>
    <col min="3580" max="3580" width="31.42578125" customWidth="1"/>
    <col min="3581" max="3581" width="28.140625" customWidth="1"/>
    <col min="3582" max="3582" width="31.140625" customWidth="1"/>
    <col min="3583" max="3585" width="16.7109375" customWidth="1"/>
    <col min="3586" max="3586" width="17.5703125" customWidth="1"/>
    <col min="3833" max="3833" width="8.140625" customWidth="1"/>
    <col min="3834" max="3834" width="85.140625" customWidth="1"/>
    <col min="3835" max="3835" width="27.85546875" customWidth="1"/>
    <col min="3836" max="3836" width="31.42578125" customWidth="1"/>
    <col min="3837" max="3837" width="28.140625" customWidth="1"/>
    <col min="3838" max="3838" width="31.140625" customWidth="1"/>
    <col min="3839" max="3841" width="16.7109375" customWidth="1"/>
    <col min="3842" max="3842" width="17.5703125" customWidth="1"/>
    <col min="4089" max="4089" width="8.140625" customWidth="1"/>
    <col min="4090" max="4090" width="85.140625" customWidth="1"/>
    <col min="4091" max="4091" width="27.85546875" customWidth="1"/>
    <col min="4092" max="4092" width="31.42578125" customWidth="1"/>
    <col min="4093" max="4093" width="28.140625" customWidth="1"/>
    <col min="4094" max="4094" width="31.140625" customWidth="1"/>
    <col min="4095" max="4097" width="16.7109375" customWidth="1"/>
    <col min="4098" max="4098" width="17.5703125" customWidth="1"/>
    <col min="4345" max="4345" width="8.140625" customWidth="1"/>
    <col min="4346" max="4346" width="85.140625" customWidth="1"/>
    <col min="4347" max="4347" width="27.85546875" customWidth="1"/>
    <col min="4348" max="4348" width="31.42578125" customWidth="1"/>
    <col min="4349" max="4349" width="28.140625" customWidth="1"/>
    <col min="4350" max="4350" width="31.140625" customWidth="1"/>
    <col min="4351" max="4353" width="16.7109375" customWidth="1"/>
    <col min="4354" max="4354" width="17.5703125" customWidth="1"/>
    <col min="4601" max="4601" width="8.140625" customWidth="1"/>
    <col min="4602" max="4602" width="85.140625" customWidth="1"/>
    <col min="4603" max="4603" width="27.85546875" customWidth="1"/>
    <col min="4604" max="4604" width="31.42578125" customWidth="1"/>
    <col min="4605" max="4605" width="28.140625" customWidth="1"/>
    <col min="4606" max="4606" width="31.140625" customWidth="1"/>
    <col min="4607" max="4609" width="16.7109375" customWidth="1"/>
    <col min="4610" max="4610" width="17.5703125" customWidth="1"/>
    <col min="4857" max="4857" width="8.140625" customWidth="1"/>
    <col min="4858" max="4858" width="85.140625" customWidth="1"/>
    <col min="4859" max="4859" width="27.85546875" customWidth="1"/>
    <col min="4860" max="4860" width="31.42578125" customWidth="1"/>
    <col min="4861" max="4861" width="28.140625" customWidth="1"/>
    <col min="4862" max="4862" width="31.140625" customWidth="1"/>
    <col min="4863" max="4865" width="16.7109375" customWidth="1"/>
    <col min="4866" max="4866" width="17.5703125" customWidth="1"/>
    <col min="5113" max="5113" width="8.140625" customWidth="1"/>
    <col min="5114" max="5114" width="85.140625" customWidth="1"/>
    <col min="5115" max="5115" width="27.85546875" customWidth="1"/>
    <col min="5116" max="5116" width="31.42578125" customWidth="1"/>
    <col min="5117" max="5117" width="28.140625" customWidth="1"/>
    <col min="5118" max="5118" width="31.140625" customWidth="1"/>
    <col min="5119" max="5121" width="16.7109375" customWidth="1"/>
    <col min="5122" max="5122" width="17.5703125" customWidth="1"/>
    <col min="5369" max="5369" width="8.140625" customWidth="1"/>
    <col min="5370" max="5370" width="85.140625" customWidth="1"/>
    <col min="5371" max="5371" width="27.85546875" customWidth="1"/>
    <col min="5372" max="5372" width="31.42578125" customWidth="1"/>
    <col min="5373" max="5373" width="28.140625" customWidth="1"/>
    <col min="5374" max="5374" width="31.140625" customWidth="1"/>
    <col min="5375" max="5377" width="16.7109375" customWidth="1"/>
    <col min="5378" max="5378" width="17.5703125" customWidth="1"/>
    <col min="5625" max="5625" width="8.140625" customWidth="1"/>
    <col min="5626" max="5626" width="85.140625" customWidth="1"/>
    <col min="5627" max="5627" width="27.85546875" customWidth="1"/>
    <col min="5628" max="5628" width="31.42578125" customWidth="1"/>
    <col min="5629" max="5629" width="28.140625" customWidth="1"/>
    <col min="5630" max="5630" width="31.140625" customWidth="1"/>
    <col min="5631" max="5633" width="16.7109375" customWidth="1"/>
    <col min="5634" max="5634" width="17.5703125" customWidth="1"/>
    <col min="5881" max="5881" width="8.140625" customWidth="1"/>
    <col min="5882" max="5882" width="85.140625" customWidth="1"/>
    <col min="5883" max="5883" width="27.85546875" customWidth="1"/>
    <col min="5884" max="5884" width="31.42578125" customWidth="1"/>
    <col min="5885" max="5885" width="28.140625" customWidth="1"/>
    <col min="5886" max="5886" width="31.140625" customWidth="1"/>
    <col min="5887" max="5889" width="16.7109375" customWidth="1"/>
    <col min="5890" max="5890" width="17.5703125" customWidth="1"/>
    <col min="6137" max="6137" width="8.140625" customWidth="1"/>
    <col min="6138" max="6138" width="85.140625" customWidth="1"/>
    <col min="6139" max="6139" width="27.85546875" customWidth="1"/>
    <col min="6140" max="6140" width="31.42578125" customWidth="1"/>
    <col min="6141" max="6141" width="28.140625" customWidth="1"/>
    <col min="6142" max="6142" width="31.140625" customWidth="1"/>
    <col min="6143" max="6145" width="16.7109375" customWidth="1"/>
    <col min="6146" max="6146" width="17.5703125" customWidth="1"/>
    <col min="6393" max="6393" width="8.140625" customWidth="1"/>
    <col min="6394" max="6394" width="85.140625" customWidth="1"/>
    <col min="6395" max="6395" width="27.85546875" customWidth="1"/>
    <col min="6396" max="6396" width="31.42578125" customWidth="1"/>
    <col min="6397" max="6397" width="28.140625" customWidth="1"/>
    <col min="6398" max="6398" width="31.140625" customWidth="1"/>
    <col min="6399" max="6401" width="16.7109375" customWidth="1"/>
    <col min="6402" max="6402" width="17.5703125" customWidth="1"/>
    <col min="6649" max="6649" width="8.140625" customWidth="1"/>
    <col min="6650" max="6650" width="85.140625" customWidth="1"/>
    <col min="6651" max="6651" width="27.85546875" customWidth="1"/>
    <col min="6652" max="6652" width="31.42578125" customWidth="1"/>
    <col min="6653" max="6653" width="28.140625" customWidth="1"/>
    <col min="6654" max="6654" width="31.140625" customWidth="1"/>
    <col min="6655" max="6657" width="16.7109375" customWidth="1"/>
    <col min="6658" max="6658" width="17.5703125" customWidth="1"/>
    <col min="6905" max="6905" width="8.140625" customWidth="1"/>
    <col min="6906" max="6906" width="85.140625" customWidth="1"/>
    <col min="6907" max="6907" width="27.85546875" customWidth="1"/>
    <col min="6908" max="6908" width="31.42578125" customWidth="1"/>
    <col min="6909" max="6909" width="28.140625" customWidth="1"/>
    <col min="6910" max="6910" width="31.140625" customWidth="1"/>
    <col min="6911" max="6913" width="16.7109375" customWidth="1"/>
    <col min="6914" max="6914" width="17.5703125" customWidth="1"/>
    <col min="7161" max="7161" width="8.140625" customWidth="1"/>
    <col min="7162" max="7162" width="85.140625" customWidth="1"/>
    <col min="7163" max="7163" width="27.85546875" customWidth="1"/>
    <col min="7164" max="7164" width="31.42578125" customWidth="1"/>
    <col min="7165" max="7165" width="28.140625" customWidth="1"/>
    <col min="7166" max="7166" width="31.140625" customWidth="1"/>
    <col min="7167" max="7169" width="16.7109375" customWidth="1"/>
    <col min="7170" max="7170" width="17.5703125" customWidth="1"/>
    <col min="7417" max="7417" width="8.140625" customWidth="1"/>
    <col min="7418" max="7418" width="85.140625" customWidth="1"/>
    <col min="7419" max="7419" width="27.85546875" customWidth="1"/>
    <col min="7420" max="7420" width="31.42578125" customWidth="1"/>
    <col min="7421" max="7421" width="28.140625" customWidth="1"/>
    <col min="7422" max="7422" width="31.140625" customWidth="1"/>
    <col min="7423" max="7425" width="16.7109375" customWidth="1"/>
    <col min="7426" max="7426" width="17.5703125" customWidth="1"/>
    <col min="7673" max="7673" width="8.140625" customWidth="1"/>
    <col min="7674" max="7674" width="85.140625" customWidth="1"/>
    <col min="7675" max="7675" width="27.85546875" customWidth="1"/>
    <col min="7676" max="7676" width="31.42578125" customWidth="1"/>
    <col min="7677" max="7677" width="28.140625" customWidth="1"/>
    <col min="7678" max="7678" width="31.140625" customWidth="1"/>
    <col min="7679" max="7681" width="16.7109375" customWidth="1"/>
    <col min="7682" max="7682" width="17.5703125" customWidth="1"/>
    <col min="7929" max="7929" width="8.140625" customWidth="1"/>
    <col min="7930" max="7930" width="85.140625" customWidth="1"/>
    <col min="7931" max="7931" width="27.85546875" customWidth="1"/>
    <col min="7932" max="7932" width="31.42578125" customWidth="1"/>
    <col min="7933" max="7933" width="28.140625" customWidth="1"/>
    <col min="7934" max="7934" width="31.140625" customWidth="1"/>
    <col min="7935" max="7937" width="16.7109375" customWidth="1"/>
    <col min="7938" max="7938" width="17.5703125" customWidth="1"/>
    <col min="8185" max="8185" width="8.140625" customWidth="1"/>
    <col min="8186" max="8186" width="85.140625" customWidth="1"/>
    <col min="8187" max="8187" width="27.85546875" customWidth="1"/>
    <col min="8188" max="8188" width="31.42578125" customWidth="1"/>
    <col min="8189" max="8189" width="28.140625" customWidth="1"/>
    <col min="8190" max="8190" width="31.140625" customWidth="1"/>
    <col min="8191" max="8193" width="16.7109375" customWidth="1"/>
    <col min="8194" max="8194" width="17.5703125" customWidth="1"/>
    <col min="8441" max="8441" width="8.140625" customWidth="1"/>
    <col min="8442" max="8442" width="85.140625" customWidth="1"/>
    <col min="8443" max="8443" width="27.85546875" customWidth="1"/>
    <col min="8444" max="8444" width="31.42578125" customWidth="1"/>
    <col min="8445" max="8445" width="28.140625" customWidth="1"/>
    <col min="8446" max="8446" width="31.140625" customWidth="1"/>
    <col min="8447" max="8449" width="16.7109375" customWidth="1"/>
    <col min="8450" max="8450" width="17.5703125" customWidth="1"/>
    <col min="8697" max="8697" width="8.140625" customWidth="1"/>
    <col min="8698" max="8698" width="85.140625" customWidth="1"/>
    <col min="8699" max="8699" width="27.85546875" customWidth="1"/>
    <col min="8700" max="8700" width="31.42578125" customWidth="1"/>
    <col min="8701" max="8701" width="28.140625" customWidth="1"/>
    <col min="8702" max="8702" width="31.140625" customWidth="1"/>
    <col min="8703" max="8705" width="16.7109375" customWidth="1"/>
    <col min="8706" max="8706" width="17.5703125" customWidth="1"/>
    <col min="8953" max="8953" width="8.140625" customWidth="1"/>
    <col min="8954" max="8954" width="85.140625" customWidth="1"/>
    <col min="8955" max="8955" width="27.85546875" customWidth="1"/>
    <col min="8956" max="8956" width="31.42578125" customWidth="1"/>
    <col min="8957" max="8957" width="28.140625" customWidth="1"/>
    <col min="8958" max="8958" width="31.140625" customWidth="1"/>
    <col min="8959" max="8961" width="16.7109375" customWidth="1"/>
    <col min="8962" max="8962" width="17.5703125" customWidth="1"/>
    <col min="9209" max="9209" width="8.140625" customWidth="1"/>
    <col min="9210" max="9210" width="85.140625" customWidth="1"/>
    <col min="9211" max="9211" width="27.85546875" customWidth="1"/>
    <col min="9212" max="9212" width="31.42578125" customWidth="1"/>
    <col min="9213" max="9213" width="28.140625" customWidth="1"/>
    <col min="9214" max="9214" width="31.140625" customWidth="1"/>
    <col min="9215" max="9217" width="16.7109375" customWidth="1"/>
    <col min="9218" max="9218" width="17.5703125" customWidth="1"/>
    <col min="9465" max="9465" width="8.140625" customWidth="1"/>
    <col min="9466" max="9466" width="85.140625" customWidth="1"/>
    <col min="9467" max="9467" width="27.85546875" customWidth="1"/>
    <col min="9468" max="9468" width="31.42578125" customWidth="1"/>
    <col min="9469" max="9469" width="28.140625" customWidth="1"/>
    <col min="9470" max="9470" width="31.140625" customWidth="1"/>
    <col min="9471" max="9473" width="16.7109375" customWidth="1"/>
    <col min="9474" max="9474" width="17.5703125" customWidth="1"/>
    <col min="9721" max="9721" width="8.140625" customWidth="1"/>
    <col min="9722" max="9722" width="85.140625" customWidth="1"/>
    <col min="9723" max="9723" width="27.85546875" customWidth="1"/>
    <col min="9724" max="9724" width="31.42578125" customWidth="1"/>
    <col min="9725" max="9725" width="28.140625" customWidth="1"/>
    <col min="9726" max="9726" width="31.140625" customWidth="1"/>
    <col min="9727" max="9729" width="16.7109375" customWidth="1"/>
    <col min="9730" max="9730" width="17.5703125" customWidth="1"/>
    <col min="9977" max="9977" width="8.140625" customWidth="1"/>
    <col min="9978" max="9978" width="85.140625" customWidth="1"/>
    <col min="9979" max="9979" width="27.85546875" customWidth="1"/>
    <col min="9980" max="9980" width="31.42578125" customWidth="1"/>
    <col min="9981" max="9981" width="28.140625" customWidth="1"/>
    <col min="9982" max="9982" width="31.140625" customWidth="1"/>
    <col min="9983" max="9985" width="16.7109375" customWidth="1"/>
    <col min="9986" max="9986" width="17.5703125" customWidth="1"/>
    <col min="10233" max="10233" width="8.140625" customWidth="1"/>
    <col min="10234" max="10234" width="85.140625" customWidth="1"/>
    <col min="10235" max="10235" width="27.85546875" customWidth="1"/>
    <col min="10236" max="10236" width="31.42578125" customWidth="1"/>
    <col min="10237" max="10237" width="28.140625" customWidth="1"/>
    <col min="10238" max="10238" width="31.140625" customWidth="1"/>
    <col min="10239" max="10241" width="16.7109375" customWidth="1"/>
    <col min="10242" max="10242" width="17.5703125" customWidth="1"/>
    <col min="10489" max="10489" width="8.140625" customWidth="1"/>
    <col min="10490" max="10490" width="85.140625" customWidth="1"/>
    <col min="10491" max="10491" width="27.85546875" customWidth="1"/>
    <col min="10492" max="10492" width="31.42578125" customWidth="1"/>
    <col min="10493" max="10493" width="28.140625" customWidth="1"/>
    <col min="10494" max="10494" width="31.140625" customWidth="1"/>
    <col min="10495" max="10497" width="16.7109375" customWidth="1"/>
    <col min="10498" max="10498" width="17.5703125" customWidth="1"/>
    <col min="10745" max="10745" width="8.140625" customWidth="1"/>
    <col min="10746" max="10746" width="85.140625" customWidth="1"/>
    <col min="10747" max="10747" width="27.85546875" customWidth="1"/>
    <col min="10748" max="10748" width="31.42578125" customWidth="1"/>
    <col min="10749" max="10749" width="28.140625" customWidth="1"/>
    <col min="10750" max="10750" width="31.140625" customWidth="1"/>
    <col min="10751" max="10753" width="16.7109375" customWidth="1"/>
    <col min="10754" max="10754" width="17.5703125" customWidth="1"/>
    <col min="11001" max="11001" width="8.140625" customWidth="1"/>
    <col min="11002" max="11002" width="85.140625" customWidth="1"/>
    <col min="11003" max="11003" width="27.85546875" customWidth="1"/>
    <col min="11004" max="11004" width="31.42578125" customWidth="1"/>
    <col min="11005" max="11005" width="28.140625" customWidth="1"/>
    <col min="11006" max="11006" width="31.140625" customWidth="1"/>
    <col min="11007" max="11009" width="16.7109375" customWidth="1"/>
    <col min="11010" max="11010" width="17.5703125" customWidth="1"/>
    <col min="11257" max="11257" width="8.140625" customWidth="1"/>
    <col min="11258" max="11258" width="85.140625" customWidth="1"/>
    <col min="11259" max="11259" width="27.85546875" customWidth="1"/>
    <col min="11260" max="11260" width="31.42578125" customWidth="1"/>
    <col min="11261" max="11261" width="28.140625" customWidth="1"/>
    <col min="11262" max="11262" width="31.140625" customWidth="1"/>
    <col min="11263" max="11265" width="16.7109375" customWidth="1"/>
    <col min="11266" max="11266" width="17.5703125" customWidth="1"/>
    <col min="11513" max="11513" width="8.140625" customWidth="1"/>
    <col min="11514" max="11514" width="85.140625" customWidth="1"/>
    <col min="11515" max="11515" width="27.85546875" customWidth="1"/>
    <col min="11516" max="11516" width="31.42578125" customWidth="1"/>
    <col min="11517" max="11517" width="28.140625" customWidth="1"/>
    <col min="11518" max="11518" width="31.140625" customWidth="1"/>
    <col min="11519" max="11521" width="16.7109375" customWidth="1"/>
    <col min="11522" max="11522" width="17.5703125" customWidth="1"/>
    <col min="11769" max="11769" width="8.140625" customWidth="1"/>
    <col min="11770" max="11770" width="85.140625" customWidth="1"/>
    <col min="11771" max="11771" width="27.85546875" customWidth="1"/>
    <col min="11772" max="11772" width="31.42578125" customWidth="1"/>
    <col min="11773" max="11773" width="28.140625" customWidth="1"/>
    <col min="11774" max="11774" width="31.140625" customWidth="1"/>
    <col min="11775" max="11777" width="16.7109375" customWidth="1"/>
    <col min="11778" max="11778" width="17.5703125" customWidth="1"/>
    <col min="12025" max="12025" width="8.140625" customWidth="1"/>
    <col min="12026" max="12026" width="85.140625" customWidth="1"/>
    <col min="12027" max="12027" width="27.85546875" customWidth="1"/>
    <col min="12028" max="12028" width="31.42578125" customWidth="1"/>
    <col min="12029" max="12029" width="28.140625" customWidth="1"/>
    <col min="12030" max="12030" width="31.140625" customWidth="1"/>
    <col min="12031" max="12033" width="16.7109375" customWidth="1"/>
    <col min="12034" max="12034" width="17.5703125" customWidth="1"/>
    <col min="12281" max="12281" width="8.140625" customWidth="1"/>
    <col min="12282" max="12282" width="85.140625" customWidth="1"/>
    <col min="12283" max="12283" width="27.85546875" customWidth="1"/>
    <col min="12284" max="12284" width="31.42578125" customWidth="1"/>
    <col min="12285" max="12285" width="28.140625" customWidth="1"/>
    <col min="12286" max="12286" width="31.140625" customWidth="1"/>
    <col min="12287" max="12289" width="16.7109375" customWidth="1"/>
    <col min="12290" max="12290" width="17.5703125" customWidth="1"/>
    <col min="12537" max="12537" width="8.140625" customWidth="1"/>
    <col min="12538" max="12538" width="85.140625" customWidth="1"/>
    <col min="12539" max="12539" width="27.85546875" customWidth="1"/>
    <col min="12540" max="12540" width="31.42578125" customWidth="1"/>
    <col min="12541" max="12541" width="28.140625" customWidth="1"/>
    <col min="12542" max="12542" width="31.140625" customWidth="1"/>
    <col min="12543" max="12545" width="16.7109375" customWidth="1"/>
    <col min="12546" max="12546" width="17.5703125" customWidth="1"/>
    <col min="12793" max="12793" width="8.140625" customWidth="1"/>
    <col min="12794" max="12794" width="85.140625" customWidth="1"/>
    <col min="12795" max="12795" width="27.85546875" customWidth="1"/>
    <col min="12796" max="12796" width="31.42578125" customWidth="1"/>
    <col min="12797" max="12797" width="28.140625" customWidth="1"/>
    <col min="12798" max="12798" width="31.140625" customWidth="1"/>
    <col min="12799" max="12801" width="16.7109375" customWidth="1"/>
    <col min="12802" max="12802" width="17.5703125" customWidth="1"/>
    <col min="13049" max="13049" width="8.140625" customWidth="1"/>
    <col min="13050" max="13050" width="85.140625" customWidth="1"/>
    <col min="13051" max="13051" width="27.85546875" customWidth="1"/>
    <col min="13052" max="13052" width="31.42578125" customWidth="1"/>
    <col min="13053" max="13053" width="28.140625" customWidth="1"/>
    <col min="13054" max="13054" width="31.140625" customWidth="1"/>
    <col min="13055" max="13057" width="16.7109375" customWidth="1"/>
    <col min="13058" max="13058" width="17.5703125" customWidth="1"/>
    <col min="13305" max="13305" width="8.140625" customWidth="1"/>
    <col min="13306" max="13306" width="85.140625" customWidth="1"/>
    <col min="13307" max="13307" width="27.85546875" customWidth="1"/>
    <col min="13308" max="13308" width="31.42578125" customWidth="1"/>
    <col min="13309" max="13309" width="28.140625" customWidth="1"/>
    <col min="13310" max="13310" width="31.140625" customWidth="1"/>
    <col min="13311" max="13313" width="16.7109375" customWidth="1"/>
    <col min="13314" max="13314" width="17.5703125" customWidth="1"/>
    <col min="13561" max="13561" width="8.140625" customWidth="1"/>
    <col min="13562" max="13562" width="85.140625" customWidth="1"/>
    <col min="13563" max="13563" width="27.85546875" customWidth="1"/>
    <col min="13564" max="13564" width="31.42578125" customWidth="1"/>
    <col min="13565" max="13565" width="28.140625" customWidth="1"/>
    <col min="13566" max="13566" width="31.140625" customWidth="1"/>
    <col min="13567" max="13569" width="16.7109375" customWidth="1"/>
    <col min="13570" max="13570" width="17.5703125" customWidth="1"/>
    <col min="13817" max="13817" width="8.140625" customWidth="1"/>
    <col min="13818" max="13818" width="85.140625" customWidth="1"/>
    <col min="13819" max="13819" width="27.85546875" customWidth="1"/>
    <col min="13820" max="13820" width="31.42578125" customWidth="1"/>
    <col min="13821" max="13821" width="28.140625" customWidth="1"/>
    <col min="13822" max="13822" width="31.140625" customWidth="1"/>
    <col min="13823" max="13825" width="16.7109375" customWidth="1"/>
    <col min="13826" max="13826" width="17.5703125" customWidth="1"/>
    <col min="14073" max="14073" width="8.140625" customWidth="1"/>
    <col min="14074" max="14074" width="85.140625" customWidth="1"/>
    <col min="14075" max="14075" width="27.85546875" customWidth="1"/>
    <col min="14076" max="14076" width="31.42578125" customWidth="1"/>
    <col min="14077" max="14077" width="28.140625" customWidth="1"/>
    <col min="14078" max="14078" width="31.140625" customWidth="1"/>
    <col min="14079" max="14081" width="16.7109375" customWidth="1"/>
    <col min="14082" max="14082" width="17.5703125" customWidth="1"/>
    <col min="14329" max="14329" width="8.140625" customWidth="1"/>
    <col min="14330" max="14330" width="85.140625" customWidth="1"/>
    <col min="14331" max="14331" width="27.85546875" customWidth="1"/>
    <col min="14332" max="14332" width="31.42578125" customWidth="1"/>
    <col min="14333" max="14333" width="28.140625" customWidth="1"/>
    <col min="14334" max="14334" width="31.140625" customWidth="1"/>
    <col min="14335" max="14337" width="16.7109375" customWidth="1"/>
    <col min="14338" max="14338" width="17.5703125" customWidth="1"/>
    <col min="14585" max="14585" width="8.140625" customWidth="1"/>
    <col min="14586" max="14586" width="85.140625" customWidth="1"/>
    <col min="14587" max="14587" width="27.85546875" customWidth="1"/>
    <col min="14588" max="14588" width="31.42578125" customWidth="1"/>
    <col min="14589" max="14589" width="28.140625" customWidth="1"/>
    <col min="14590" max="14590" width="31.140625" customWidth="1"/>
    <col min="14591" max="14593" width="16.7109375" customWidth="1"/>
    <col min="14594" max="14594" width="17.5703125" customWidth="1"/>
    <col min="14841" max="14841" width="8.140625" customWidth="1"/>
    <col min="14842" max="14842" width="85.140625" customWidth="1"/>
    <col min="14843" max="14843" width="27.85546875" customWidth="1"/>
    <col min="14844" max="14844" width="31.42578125" customWidth="1"/>
    <col min="14845" max="14845" width="28.140625" customWidth="1"/>
    <col min="14846" max="14846" width="31.140625" customWidth="1"/>
    <col min="14847" max="14849" width="16.7109375" customWidth="1"/>
    <col min="14850" max="14850" width="17.5703125" customWidth="1"/>
    <col min="15097" max="15097" width="8.140625" customWidth="1"/>
    <col min="15098" max="15098" width="85.140625" customWidth="1"/>
    <col min="15099" max="15099" width="27.85546875" customWidth="1"/>
    <col min="15100" max="15100" width="31.42578125" customWidth="1"/>
    <col min="15101" max="15101" width="28.140625" customWidth="1"/>
    <col min="15102" max="15102" width="31.140625" customWidth="1"/>
    <col min="15103" max="15105" width="16.7109375" customWidth="1"/>
    <col min="15106" max="15106" width="17.5703125" customWidth="1"/>
    <col min="15353" max="15353" width="8.140625" customWidth="1"/>
    <col min="15354" max="15354" width="85.140625" customWidth="1"/>
    <col min="15355" max="15355" width="27.85546875" customWidth="1"/>
    <col min="15356" max="15356" width="31.42578125" customWidth="1"/>
    <col min="15357" max="15357" width="28.140625" customWidth="1"/>
    <col min="15358" max="15358" width="31.140625" customWidth="1"/>
    <col min="15359" max="15361" width="16.7109375" customWidth="1"/>
    <col min="15362" max="15362" width="17.5703125" customWidth="1"/>
    <col min="15609" max="15609" width="8.140625" customWidth="1"/>
    <col min="15610" max="15610" width="85.140625" customWidth="1"/>
    <col min="15611" max="15611" width="27.85546875" customWidth="1"/>
    <col min="15612" max="15612" width="31.42578125" customWidth="1"/>
    <col min="15613" max="15613" width="28.140625" customWidth="1"/>
    <col min="15614" max="15614" width="31.140625" customWidth="1"/>
    <col min="15615" max="15617" width="16.7109375" customWidth="1"/>
    <col min="15618" max="15618" width="17.5703125" customWidth="1"/>
    <col min="15865" max="15865" width="8.140625" customWidth="1"/>
    <col min="15866" max="15866" width="85.140625" customWidth="1"/>
    <col min="15867" max="15867" width="27.85546875" customWidth="1"/>
    <col min="15868" max="15868" width="31.42578125" customWidth="1"/>
    <col min="15869" max="15869" width="28.140625" customWidth="1"/>
    <col min="15870" max="15870" width="31.140625" customWidth="1"/>
    <col min="15871" max="15873" width="16.7109375" customWidth="1"/>
    <col min="15874" max="15874" width="17.5703125" customWidth="1"/>
    <col min="16121" max="16121" width="8.140625" customWidth="1"/>
    <col min="16122" max="16122" width="85.140625" customWidth="1"/>
    <col min="16123" max="16123" width="27.85546875" customWidth="1"/>
    <col min="16124" max="16124" width="31.42578125" customWidth="1"/>
    <col min="16125" max="16125" width="28.140625" customWidth="1"/>
    <col min="16126" max="16126" width="31.140625" customWidth="1"/>
    <col min="16127" max="16129" width="16.7109375" customWidth="1"/>
    <col min="16130" max="16130" width="17.5703125" customWidth="1"/>
  </cols>
  <sheetData>
    <row r="1" spans="1:6">
      <c r="F1" t="s">
        <v>436</v>
      </c>
    </row>
    <row r="3" spans="1:6" ht="20.45" customHeight="1">
      <c r="A3" s="1422" t="s">
        <v>524</v>
      </c>
      <c r="B3" s="1422"/>
      <c r="C3" s="1422"/>
      <c r="D3" s="1422"/>
      <c r="E3" s="1422"/>
      <c r="F3" s="1422"/>
    </row>
    <row r="4" spans="1:6" ht="27" customHeight="1">
      <c r="A4" t="s">
        <v>1137</v>
      </c>
    </row>
    <row r="5" spans="1:6" ht="19.5" customHeight="1">
      <c r="A5" t="s">
        <v>458</v>
      </c>
    </row>
    <row r="6" spans="1:6" ht="39.75" customHeight="1">
      <c r="A6" s="1422" t="s">
        <v>610</v>
      </c>
      <c r="B6" s="1422"/>
      <c r="C6" s="1422"/>
      <c r="D6" s="1422"/>
      <c r="E6" s="1422"/>
    </row>
    <row r="7" spans="1:6" ht="17.25" customHeight="1">
      <c r="A7" t="s">
        <v>281</v>
      </c>
    </row>
    <row r="9" spans="1:6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6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6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>
      <c r="B13" t="s">
        <v>378</v>
      </c>
    </row>
    <row r="14" spans="1:6">
      <c r="B14" t="s">
        <v>478</v>
      </c>
    </row>
    <row r="16" spans="1:6" ht="39.75" customHeight="1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>
      <c r="B17" t="s">
        <v>199</v>
      </c>
    </row>
    <row r="20" spans="1:6" ht="21.6" customHeight="1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>
      <c r="B21" t="s">
        <v>199</v>
      </c>
    </row>
    <row r="24" spans="1:6" ht="21.6" customHeight="1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>
      <c r="B25" t="s">
        <v>199</v>
      </c>
    </row>
    <row r="26" spans="1:6">
      <c r="B26" t="s">
        <v>479</v>
      </c>
    </row>
    <row r="27" spans="1:6">
      <c r="B27" t="s">
        <v>480</v>
      </c>
    </row>
    <row r="28" spans="1:6">
      <c r="B28" t="s">
        <v>552</v>
      </c>
    </row>
    <row r="29" spans="1:6">
      <c r="B29" t="s">
        <v>553</v>
      </c>
    </row>
    <row r="30" spans="1:6">
      <c r="B30" t="s">
        <v>554</v>
      </c>
    </row>
    <row r="31" spans="1:6">
      <c r="B31" t="s">
        <v>555</v>
      </c>
    </row>
    <row r="32" spans="1:6">
      <c r="B32" t="s">
        <v>556</v>
      </c>
    </row>
    <row r="33" spans="2:2">
      <c r="B33" t="s">
        <v>557</v>
      </c>
    </row>
    <row r="34" spans="2:2">
      <c r="B34" t="s">
        <v>558</v>
      </c>
    </row>
    <row r="35" spans="2:2">
      <c r="B35" t="s">
        <v>559</v>
      </c>
    </row>
    <row r="36" spans="2:2">
      <c r="B36" t="s">
        <v>560</v>
      </c>
    </row>
    <row r="37" spans="2:2">
      <c r="B37" t="s">
        <v>561</v>
      </c>
    </row>
    <row r="38" spans="2:2">
      <c r="B38" t="s">
        <v>562</v>
      </c>
    </row>
    <row r="39" spans="2:2">
      <c r="B39" t="s">
        <v>563</v>
      </c>
    </row>
    <row r="40" spans="2:2">
      <c r="B40" t="s">
        <v>564</v>
      </c>
    </row>
    <row r="41" spans="2:2">
      <c r="B41" t="s">
        <v>565</v>
      </c>
    </row>
    <row r="42" spans="2:2">
      <c r="B42" t="s">
        <v>566</v>
      </c>
    </row>
    <row r="43" spans="2:2">
      <c r="B43" t="s">
        <v>567</v>
      </c>
    </row>
    <row r="44" spans="2:2">
      <c r="B44" t="s">
        <v>481</v>
      </c>
    </row>
    <row r="45" spans="2:2">
      <c r="B45" t="s">
        <v>482</v>
      </c>
    </row>
    <row r="46" spans="2:2">
      <c r="B46" t="s">
        <v>483</v>
      </c>
    </row>
    <row r="47" spans="2:2">
      <c r="B47" t="s">
        <v>506</v>
      </c>
    </row>
    <row r="48" spans="2:2">
      <c r="B48" t="s">
        <v>568</v>
      </c>
    </row>
    <row r="49" spans="2:2">
      <c r="B49" t="s">
        <v>504</v>
      </c>
    </row>
    <row r="50" spans="2:2">
      <c r="B50" t="s">
        <v>569</v>
      </c>
    </row>
    <row r="51" spans="2:2">
      <c r="B51" t="s">
        <v>570</v>
      </c>
    </row>
    <row r="52" spans="2:2">
      <c r="B52" t="s">
        <v>571</v>
      </c>
    </row>
    <row r="53" spans="2:2">
      <c r="B53" t="s">
        <v>505</v>
      </c>
    </row>
    <row r="54" spans="2:2">
      <c r="B54" t="s">
        <v>572</v>
      </c>
    </row>
    <row r="55" spans="2:2">
      <c r="B55" t="s">
        <v>573</v>
      </c>
    </row>
    <row r="56" spans="2:2" ht="40.5" customHeight="1">
      <c r="B56" t="s">
        <v>574</v>
      </c>
    </row>
    <row r="57" spans="2:2">
      <c r="B57" t="s">
        <v>575</v>
      </c>
    </row>
    <row r="58" spans="2:2">
      <c r="B58" t="s">
        <v>576</v>
      </c>
    </row>
    <row r="59" spans="2:2">
      <c r="B59" t="s">
        <v>577</v>
      </c>
    </row>
    <row r="60" spans="2:2">
      <c r="B60" t="s">
        <v>578</v>
      </c>
    </row>
    <row r="61" spans="2:2">
      <c r="B61" t="s">
        <v>579</v>
      </c>
    </row>
    <row r="62" spans="2:2">
      <c r="B62" t="s">
        <v>580</v>
      </c>
    </row>
    <row r="63" spans="2:2">
      <c r="B63" t="s">
        <v>581</v>
      </c>
    </row>
    <row r="64" spans="2:2">
      <c r="B64" t="s">
        <v>582</v>
      </c>
    </row>
    <row r="65" spans="2:6">
      <c r="B65" t="s">
        <v>583</v>
      </c>
    </row>
    <row r="66" spans="2:6">
      <c r="B66" t="s">
        <v>788</v>
      </c>
    </row>
    <row r="67" spans="2:6">
      <c r="B67" t="s">
        <v>1012</v>
      </c>
    </row>
    <row r="68" spans="2:6">
      <c r="B68" t="s">
        <v>1013</v>
      </c>
    </row>
    <row r="69" spans="2:6">
      <c r="B69" t="s">
        <v>584</v>
      </c>
    </row>
    <row r="70" spans="2:6">
      <c r="B70" t="s">
        <v>585</v>
      </c>
    </row>
    <row r="71" spans="2:6">
      <c r="B71" t="s">
        <v>586</v>
      </c>
    </row>
    <row r="72" spans="2:6">
      <c r="B72" t="s">
        <v>1014</v>
      </c>
    </row>
    <row r="80" spans="2:6" ht="21" customHeight="1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>
      <c r="A83" t="s">
        <v>667</v>
      </c>
      <c r="F83" t="s">
        <v>1135</v>
      </c>
    </row>
    <row r="84" spans="1:6">
      <c r="D84" t="s">
        <v>131</v>
      </c>
      <c r="F84" t="s">
        <v>132</v>
      </c>
    </row>
    <row r="86" spans="1:6" ht="23.25" customHeight="1">
      <c r="A86" t="s">
        <v>133</v>
      </c>
      <c r="F86" t="s">
        <v>1136</v>
      </c>
    </row>
    <row r="87" spans="1:6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Лист171">
    <pageSetUpPr fitToPage="1"/>
  </sheetPr>
  <dimension ref="A1:F87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249" max="249" width="8.140625" customWidth="1"/>
    <col min="250" max="250" width="85.140625" customWidth="1"/>
    <col min="251" max="251" width="27.85546875" customWidth="1"/>
    <col min="252" max="252" width="31.42578125" customWidth="1"/>
    <col min="253" max="253" width="28.140625" customWidth="1"/>
    <col min="254" max="254" width="31.140625" customWidth="1"/>
    <col min="255" max="257" width="16.7109375" customWidth="1"/>
    <col min="258" max="258" width="17.5703125" customWidth="1"/>
    <col min="505" max="505" width="8.140625" customWidth="1"/>
    <col min="506" max="506" width="85.140625" customWidth="1"/>
    <col min="507" max="507" width="27.85546875" customWidth="1"/>
    <col min="508" max="508" width="31.42578125" customWidth="1"/>
    <col min="509" max="509" width="28.140625" customWidth="1"/>
    <col min="510" max="510" width="31.140625" customWidth="1"/>
    <col min="511" max="513" width="16.7109375" customWidth="1"/>
    <col min="514" max="514" width="17.5703125" customWidth="1"/>
    <col min="761" max="761" width="8.140625" customWidth="1"/>
    <col min="762" max="762" width="85.140625" customWidth="1"/>
    <col min="763" max="763" width="27.85546875" customWidth="1"/>
    <col min="764" max="764" width="31.42578125" customWidth="1"/>
    <col min="765" max="765" width="28.140625" customWidth="1"/>
    <col min="766" max="766" width="31.140625" customWidth="1"/>
    <col min="767" max="769" width="16.7109375" customWidth="1"/>
    <col min="770" max="770" width="17.5703125" customWidth="1"/>
    <col min="1017" max="1017" width="8.140625" customWidth="1"/>
    <col min="1018" max="1018" width="85.140625" customWidth="1"/>
    <col min="1019" max="1019" width="27.85546875" customWidth="1"/>
    <col min="1020" max="1020" width="31.42578125" customWidth="1"/>
    <col min="1021" max="1021" width="28.140625" customWidth="1"/>
    <col min="1022" max="1022" width="31.140625" customWidth="1"/>
    <col min="1023" max="1025" width="16.7109375" customWidth="1"/>
    <col min="1026" max="1026" width="17.5703125" customWidth="1"/>
    <col min="1273" max="1273" width="8.140625" customWidth="1"/>
    <col min="1274" max="1274" width="85.140625" customWidth="1"/>
    <col min="1275" max="1275" width="27.85546875" customWidth="1"/>
    <col min="1276" max="1276" width="31.42578125" customWidth="1"/>
    <col min="1277" max="1277" width="28.140625" customWidth="1"/>
    <col min="1278" max="1278" width="31.140625" customWidth="1"/>
    <col min="1279" max="1281" width="16.7109375" customWidth="1"/>
    <col min="1282" max="1282" width="17.5703125" customWidth="1"/>
    <col min="1529" max="1529" width="8.140625" customWidth="1"/>
    <col min="1530" max="1530" width="85.140625" customWidth="1"/>
    <col min="1531" max="1531" width="27.85546875" customWidth="1"/>
    <col min="1532" max="1532" width="31.42578125" customWidth="1"/>
    <col min="1533" max="1533" width="28.140625" customWidth="1"/>
    <col min="1534" max="1534" width="31.140625" customWidth="1"/>
    <col min="1535" max="1537" width="16.7109375" customWidth="1"/>
    <col min="1538" max="1538" width="17.5703125" customWidth="1"/>
    <col min="1785" max="1785" width="8.140625" customWidth="1"/>
    <col min="1786" max="1786" width="85.140625" customWidth="1"/>
    <col min="1787" max="1787" width="27.85546875" customWidth="1"/>
    <col min="1788" max="1788" width="31.42578125" customWidth="1"/>
    <col min="1789" max="1789" width="28.140625" customWidth="1"/>
    <col min="1790" max="1790" width="31.140625" customWidth="1"/>
    <col min="1791" max="1793" width="16.7109375" customWidth="1"/>
    <col min="1794" max="1794" width="17.5703125" customWidth="1"/>
    <col min="2041" max="2041" width="8.140625" customWidth="1"/>
    <col min="2042" max="2042" width="85.140625" customWidth="1"/>
    <col min="2043" max="2043" width="27.85546875" customWidth="1"/>
    <col min="2044" max="2044" width="31.42578125" customWidth="1"/>
    <col min="2045" max="2045" width="28.140625" customWidth="1"/>
    <col min="2046" max="2046" width="31.140625" customWidth="1"/>
    <col min="2047" max="2049" width="16.7109375" customWidth="1"/>
    <col min="2050" max="2050" width="17.5703125" customWidth="1"/>
    <col min="2297" max="2297" width="8.140625" customWidth="1"/>
    <col min="2298" max="2298" width="85.140625" customWidth="1"/>
    <col min="2299" max="2299" width="27.85546875" customWidth="1"/>
    <col min="2300" max="2300" width="31.42578125" customWidth="1"/>
    <col min="2301" max="2301" width="28.140625" customWidth="1"/>
    <col min="2302" max="2302" width="31.140625" customWidth="1"/>
    <col min="2303" max="2305" width="16.7109375" customWidth="1"/>
    <col min="2306" max="2306" width="17.5703125" customWidth="1"/>
    <col min="2553" max="2553" width="8.140625" customWidth="1"/>
    <col min="2554" max="2554" width="85.140625" customWidth="1"/>
    <col min="2555" max="2555" width="27.85546875" customWidth="1"/>
    <col min="2556" max="2556" width="31.42578125" customWidth="1"/>
    <col min="2557" max="2557" width="28.140625" customWidth="1"/>
    <col min="2558" max="2558" width="31.140625" customWidth="1"/>
    <col min="2559" max="2561" width="16.7109375" customWidth="1"/>
    <col min="2562" max="2562" width="17.5703125" customWidth="1"/>
    <col min="2809" max="2809" width="8.140625" customWidth="1"/>
    <col min="2810" max="2810" width="85.140625" customWidth="1"/>
    <col min="2811" max="2811" width="27.85546875" customWidth="1"/>
    <col min="2812" max="2812" width="31.42578125" customWidth="1"/>
    <col min="2813" max="2813" width="28.140625" customWidth="1"/>
    <col min="2814" max="2814" width="31.140625" customWidth="1"/>
    <col min="2815" max="2817" width="16.7109375" customWidth="1"/>
    <col min="2818" max="2818" width="17.5703125" customWidth="1"/>
    <col min="3065" max="3065" width="8.140625" customWidth="1"/>
    <col min="3066" max="3066" width="85.140625" customWidth="1"/>
    <col min="3067" max="3067" width="27.85546875" customWidth="1"/>
    <col min="3068" max="3068" width="31.42578125" customWidth="1"/>
    <col min="3069" max="3069" width="28.140625" customWidth="1"/>
    <col min="3070" max="3070" width="31.140625" customWidth="1"/>
    <col min="3071" max="3073" width="16.7109375" customWidth="1"/>
    <col min="3074" max="3074" width="17.5703125" customWidth="1"/>
    <col min="3321" max="3321" width="8.140625" customWidth="1"/>
    <col min="3322" max="3322" width="85.140625" customWidth="1"/>
    <col min="3323" max="3323" width="27.85546875" customWidth="1"/>
    <col min="3324" max="3324" width="31.42578125" customWidth="1"/>
    <col min="3325" max="3325" width="28.140625" customWidth="1"/>
    <col min="3326" max="3326" width="31.140625" customWidth="1"/>
    <col min="3327" max="3329" width="16.7109375" customWidth="1"/>
    <col min="3330" max="3330" width="17.5703125" customWidth="1"/>
    <col min="3577" max="3577" width="8.140625" customWidth="1"/>
    <col min="3578" max="3578" width="85.140625" customWidth="1"/>
    <col min="3579" max="3579" width="27.85546875" customWidth="1"/>
    <col min="3580" max="3580" width="31.42578125" customWidth="1"/>
    <col min="3581" max="3581" width="28.140625" customWidth="1"/>
    <col min="3582" max="3582" width="31.140625" customWidth="1"/>
    <col min="3583" max="3585" width="16.7109375" customWidth="1"/>
    <col min="3586" max="3586" width="17.5703125" customWidth="1"/>
    <col min="3833" max="3833" width="8.140625" customWidth="1"/>
    <col min="3834" max="3834" width="85.140625" customWidth="1"/>
    <col min="3835" max="3835" width="27.85546875" customWidth="1"/>
    <col min="3836" max="3836" width="31.42578125" customWidth="1"/>
    <col min="3837" max="3837" width="28.140625" customWidth="1"/>
    <col min="3838" max="3838" width="31.140625" customWidth="1"/>
    <col min="3839" max="3841" width="16.7109375" customWidth="1"/>
    <col min="3842" max="3842" width="17.5703125" customWidth="1"/>
    <col min="4089" max="4089" width="8.140625" customWidth="1"/>
    <col min="4090" max="4090" width="85.140625" customWidth="1"/>
    <col min="4091" max="4091" width="27.85546875" customWidth="1"/>
    <col min="4092" max="4092" width="31.42578125" customWidth="1"/>
    <col min="4093" max="4093" width="28.140625" customWidth="1"/>
    <col min="4094" max="4094" width="31.140625" customWidth="1"/>
    <col min="4095" max="4097" width="16.7109375" customWidth="1"/>
    <col min="4098" max="4098" width="17.5703125" customWidth="1"/>
    <col min="4345" max="4345" width="8.140625" customWidth="1"/>
    <col min="4346" max="4346" width="85.140625" customWidth="1"/>
    <col min="4347" max="4347" width="27.85546875" customWidth="1"/>
    <col min="4348" max="4348" width="31.42578125" customWidth="1"/>
    <col min="4349" max="4349" width="28.140625" customWidth="1"/>
    <col min="4350" max="4350" width="31.140625" customWidth="1"/>
    <col min="4351" max="4353" width="16.7109375" customWidth="1"/>
    <col min="4354" max="4354" width="17.5703125" customWidth="1"/>
    <col min="4601" max="4601" width="8.140625" customWidth="1"/>
    <col min="4602" max="4602" width="85.140625" customWidth="1"/>
    <col min="4603" max="4603" width="27.85546875" customWidth="1"/>
    <col min="4604" max="4604" width="31.42578125" customWidth="1"/>
    <col min="4605" max="4605" width="28.140625" customWidth="1"/>
    <col min="4606" max="4606" width="31.140625" customWidth="1"/>
    <col min="4607" max="4609" width="16.7109375" customWidth="1"/>
    <col min="4610" max="4610" width="17.5703125" customWidth="1"/>
    <col min="4857" max="4857" width="8.140625" customWidth="1"/>
    <col min="4858" max="4858" width="85.140625" customWidth="1"/>
    <col min="4859" max="4859" width="27.85546875" customWidth="1"/>
    <col min="4860" max="4860" width="31.42578125" customWidth="1"/>
    <col min="4861" max="4861" width="28.140625" customWidth="1"/>
    <col min="4862" max="4862" width="31.140625" customWidth="1"/>
    <col min="4863" max="4865" width="16.7109375" customWidth="1"/>
    <col min="4866" max="4866" width="17.5703125" customWidth="1"/>
    <col min="5113" max="5113" width="8.140625" customWidth="1"/>
    <col min="5114" max="5114" width="85.140625" customWidth="1"/>
    <col min="5115" max="5115" width="27.85546875" customWidth="1"/>
    <col min="5116" max="5116" width="31.42578125" customWidth="1"/>
    <col min="5117" max="5117" width="28.140625" customWidth="1"/>
    <col min="5118" max="5118" width="31.140625" customWidth="1"/>
    <col min="5119" max="5121" width="16.7109375" customWidth="1"/>
    <col min="5122" max="5122" width="17.5703125" customWidth="1"/>
    <col min="5369" max="5369" width="8.140625" customWidth="1"/>
    <col min="5370" max="5370" width="85.140625" customWidth="1"/>
    <col min="5371" max="5371" width="27.85546875" customWidth="1"/>
    <col min="5372" max="5372" width="31.42578125" customWidth="1"/>
    <col min="5373" max="5373" width="28.140625" customWidth="1"/>
    <col min="5374" max="5374" width="31.140625" customWidth="1"/>
    <col min="5375" max="5377" width="16.7109375" customWidth="1"/>
    <col min="5378" max="5378" width="17.5703125" customWidth="1"/>
    <col min="5625" max="5625" width="8.140625" customWidth="1"/>
    <col min="5626" max="5626" width="85.140625" customWidth="1"/>
    <col min="5627" max="5627" width="27.85546875" customWidth="1"/>
    <col min="5628" max="5628" width="31.42578125" customWidth="1"/>
    <col min="5629" max="5629" width="28.140625" customWidth="1"/>
    <col min="5630" max="5630" width="31.140625" customWidth="1"/>
    <col min="5631" max="5633" width="16.7109375" customWidth="1"/>
    <col min="5634" max="5634" width="17.5703125" customWidth="1"/>
    <col min="5881" max="5881" width="8.140625" customWidth="1"/>
    <col min="5882" max="5882" width="85.140625" customWidth="1"/>
    <col min="5883" max="5883" width="27.85546875" customWidth="1"/>
    <col min="5884" max="5884" width="31.42578125" customWidth="1"/>
    <col min="5885" max="5885" width="28.140625" customWidth="1"/>
    <col min="5886" max="5886" width="31.140625" customWidth="1"/>
    <col min="5887" max="5889" width="16.7109375" customWidth="1"/>
    <col min="5890" max="5890" width="17.5703125" customWidth="1"/>
    <col min="6137" max="6137" width="8.140625" customWidth="1"/>
    <col min="6138" max="6138" width="85.140625" customWidth="1"/>
    <col min="6139" max="6139" width="27.85546875" customWidth="1"/>
    <col min="6140" max="6140" width="31.42578125" customWidth="1"/>
    <col min="6141" max="6141" width="28.140625" customWidth="1"/>
    <col min="6142" max="6142" width="31.140625" customWidth="1"/>
    <col min="6143" max="6145" width="16.7109375" customWidth="1"/>
    <col min="6146" max="6146" width="17.5703125" customWidth="1"/>
    <col min="6393" max="6393" width="8.140625" customWidth="1"/>
    <col min="6394" max="6394" width="85.140625" customWidth="1"/>
    <col min="6395" max="6395" width="27.85546875" customWidth="1"/>
    <col min="6396" max="6396" width="31.42578125" customWidth="1"/>
    <col min="6397" max="6397" width="28.140625" customWidth="1"/>
    <col min="6398" max="6398" width="31.140625" customWidth="1"/>
    <col min="6399" max="6401" width="16.7109375" customWidth="1"/>
    <col min="6402" max="6402" width="17.5703125" customWidth="1"/>
    <col min="6649" max="6649" width="8.140625" customWidth="1"/>
    <col min="6650" max="6650" width="85.140625" customWidth="1"/>
    <col min="6651" max="6651" width="27.85546875" customWidth="1"/>
    <col min="6652" max="6652" width="31.42578125" customWidth="1"/>
    <col min="6653" max="6653" width="28.140625" customWidth="1"/>
    <col min="6654" max="6654" width="31.140625" customWidth="1"/>
    <col min="6655" max="6657" width="16.7109375" customWidth="1"/>
    <col min="6658" max="6658" width="17.5703125" customWidth="1"/>
    <col min="6905" max="6905" width="8.140625" customWidth="1"/>
    <col min="6906" max="6906" width="85.140625" customWidth="1"/>
    <col min="6907" max="6907" width="27.85546875" customWidth="1"/>
    <col min="6908" max="6908" width="31.42578125" customWidth="1"/>
    <col min="6909" max="6909" width="28.140625" customWidth="1"/>
    <col min="6910" max="6910" width="31.140625" customWidth="1"/>
    <col min="6911" max="6913" width="16.7109375" customWidth="1"/>
    <col min="6914" max="6914" width="17.5703125" customWidth="1"/>
    <col min="7161" max="7161" width="8.140625" customWidth="1"/>
    <col min="7162" max="7162" width="85.140625" customWidth="1"/>
    <col min="7163" max="7163" width="27.85546875" customWidth="1"/>
    <col min="7164" max="7164" width="31.42578125" customWidth="1"/>
    <col min="7165" max="7165" width="28.140625" customWidth="1"/>
    <col min="7166" max="7166" width="31.140625" customWidth="1"/>
    <col min="7167" max="7169" width="16.7109375" customWidth="1"/>
    <col min="7170" max="7170" width="17.5703125" customWidth="1"/>
    <col min="7417" max="7417" width="8.140625" customWidth="1"/>
    <col min="7418" max="7418" width="85.140625" customWidth="1"/>
    <col min="7419" max="7419" width="27.85546875" customWidth="1"/>
    <col min="7420" max="7420" width="31.42578125" customWidth="1"/>
    <col min="7421" max="7421" width="28.140625" customWidth="1"/>
    <col min="7422" max="7422" width="31.140625" customWidth="1"/>
    <col min="7423" max="7425" width="16.7109375" customWidth="1"/>
    <col min="7426" max="7426" width="17.5703125" customWidth="1"/>
    <col min="7673" max="7673" width="8.140625" customWidth="1"/>
    <col min="7674" max="7674" width="85.140625" customWidth="1"/>
    <col min="7675" max="7675" width="27.85546875" customWidth="1"/>
    <col min="7676" max="7676" width="31.42578125" customWidth="1"/>
    <col min="7677" max="7677" width="28.140625" customWidth="1"/>
    <col min="7678" max="7678" width="31.140625" customWidth="1"/>
    <col min="7679" max="7681" width="16.7109375" customWidth="1"/>
    <col min="7682" max="7682" width="17.5703125" customWidth="1"/>
    <col min="7929" max="7929" width="8.140625" customWidth="1"/>
    <col min="7930" max="7930" width="85.140625" customWidth="1"/>
    <col min="7931" max="7931" width="27.85546875" customWidth="1"/>
    <col min="7932" max="7932" width="31.42578125" customWidth="1"/>
    <col min="7933" max="7933" width="28.140625" customWidth="1"/>
    <col min="7934" max="7934" width="31.140625" customWidth="1"/>
    <col min="7935" max="7937" width="16.7109375" customWidth="1"/>
    <col min="7938" max="7938" width="17.5703125" customWidth="1"/>
    <col min="8185" max="8185" width="8.140625" customWidth="1"/>
    <col min="8186" max="8186" width="85.140625" customWidth="1"/>
    <col min="8187" max="8187" width="27.85546875" customWidth="1"/>
    <col min="8188" max="8188" width="31.42578125" customWidth="1"/>
    <col min="8189" max="8189" width="28.140625" customWidth="1"/>
    <col min="8190" max="8190" width="31.140625" customWidth="1"/>
    <col min="8191" max="8193" width="16.7109375" customWidth="1"/>
    <col min="8194" max="8194" width="17.5703125" customWidth="1"/>
    <col min="8441" max="8441" width="8.140625" customWidth="1"/>
    <col min="8442" max="8442" width="85.140625" customWidth="1"/>
    <col min="8443" max="8443" width="27.85546875" customWidth="1"/>
    <col min="8444" max="8444" width="31.42578125" customWidth="1"/>
    <col min="8445" max="8445" width="28.140625" customWidth="1"/>
    <col min="8446" max="8446" width="31.140625" customWidth="1"/>
    <col min="8447" max="8449" width="16.7109375" customWidth="1"/>
    <col min="8450" max="8450" width="17.5703125" customWidth="1"/>
    <col min="8697" max="8697" width="8.140625" customWidth="1"/>
    <col min="8698" max="8698" width="85.140625" customWidth="1"/>
    <col min="8699" max="8699" width="27.85546875" customWidth="1"/>
    <col min="8700" max="8700" width="31.42578125" customWidth="1"/>
    <col min="8701" max="8701" width="28.140625" customWidth="1"/>
    <col min="8702" max="8702" width="31.140625" customWidth="1"/>
    <col min="8703" max="8705" width="16.7109375" customWidth="1"/>
    <col min="8706" max="8706" width="17.5703125" customWidth="1"/>
    <col min="8953" max="8953" width="8.140625" customWidth="1"/>
    <col min="8954" max="8954" width="85.140625" customWidth="1"/>
    <col min="8955" max="8955" width="27.85546875" customWidth="1"/>
    <col min="8956" max="8956" width="31.42578125" customWidth="1"/>
    <col min="8957" max="8957" width="28.140625" customWidth="1"/>
    <col min="8958" max="8958" width="31.140625" customWidth="1"/>
    <col min="8959" max="8961" width="16.7109375" customWidth="1"/>
    <col min="8962" max="8962" width="17.5703125" customWidth="1"/>
    <col min="9209" max="9209" width="8.140625" customWidth="1"/>
    <col min="9210" max="9210" width="85.140625" customWidth="1"/>
    <col min="9211" max="9211" width="27.85546875" customWidth="1"/>
    <col min="9212" max="9212" width="31.42578125" customWidth="1"/>
    <col min="9213" max="9213" width="28.140625" customWidth="1"/>
    <col min="9214" max="9214" width="31.140625" customWidth="1"/>
    <col min="9215" max="9217" width="16.7109375" customWidth="1"/>
    <col min="9218" max="9218" width="17.5703125" customWidth="1"/>
    <col min="9465" max="9465" width="8.140625" customWidth="1"/>
    <col min="9466" max="9466" width="85.140625" customWidth="1"/>
    <col min="9467" max="9467" width="27.85546875" customWidth="1"/>
    <col min="9468" max="9468" width="31.42578125" customWidth="1"/>
    <col min="9469" max="9469" width="28.140625" customWidth="1"/>
    <col min="9470" max="9470" width="31.140625" customWidth="1"/>
    <col min="9471" max="9473" width="16.7109375" customWidth="1"/>
    <col min="9474" max="9474" width="17.5703125" customWidth="1"/>
    <col min="9721" max="9721" width="8.140625" customWidth="1"/>
    <col min="9722" max="9722" width="85.140625" customWidth="1"/>
    <col min="9723" max="9723" width="27.85546875" customWidth="1"/>
    <col min="9724" max="9724" width="31.42578125" customWidth="1"/>
    <col min="9725" max="9725" width="28.140625" customWidth="1"/>
    <col min="9726" max="9726" width="31.140625" customWidth="1"/>
    <col min="9727" max="9729" width="16.7109375" customWidth="1"/>
    <col min="9730" max="9730" width="17.5703125" customWidth="1"/>
    <col min="9977" max="9977" width="8.140625" customWidth="1"/>
    <col min="9978" max="9978" width="85.140625" customWidth="1"/>
    <col min="9979" max="9979" width="27.85546875" customWidth="1"/>
    <col min="9980" max="9980" width="31.42578125" customWidth="1"/>
    <col min="9981" max="9981" width="28.140625" customWidth="1"/>
    <col min="9982" max="9982" width="31.140625" customWidth="1"/>
    <col min="9983" max="9985" width="16.7109375" customWidth="1"/>
    <col min="9986" max="9986" width="17.5703125" customWidth="1"/>
    <col min="10233" max="10233" width="8.140625" customWidth="1"/>
    <col min="10234" max="10234" width="85.140625" customWidth="1"/>
    <col min="10235" max="10235" width="27.85546875" customWidth="1"/>
    <col min="10236" max="10236" width="31.42578125" customWidth="1"/>
    <col min="10237" max="10237" width="28.140625" customWidth="1"/>
    <col min="10238" max="10238" width="31.140625" customWidth="1"/>
    <col min="10239" max="10241" width="16.7109375" customWidth="1"/>
    <col min="10242" max="10242" width="17.5703125" customWidth="1"/>
    <col min="10489" max="10489" width="8.140625" customWidth="1"/>
    <col min="10490" max="10490" width="85.140625" customWidth="1"/>
    <col min="10491" max="10491" width="27.85546875" customWidth="1"/>
    <col min="10492" max="10492" width="31.42578125" customWidth="1"/>
    <col min="10493" max="10493" width="28.140625" customWidth="1"/>
    <col min="10494" max="10494" width="31.140625" customWidth="1"/>
    <col min="10495" max="10497" width="16.7109375" customWidth="1"/>
    <col min="10498" max="10498" width="17.5703125" customWidth="1"/>
    <col min="10745" max="10745" width="8.140625" customWidth="1"/>
    <col min="10746" max="10746" width="85.140625" customWidth="1"/>
    <col min="10747" max="10747" width="27.85546875" customWidth="1"/>
    <col min="10748" max="10748" width="31.42578125" customWidth="1"/>
    <col min="10749" max="10749" width="28.140625" customWidth="1"/>
    <col min="10750" max="10750" width="31.140625" customWidth="1"/>
    <col min="10751" max="10753" width="16.7109375" customWidth="1"/>
    <col min="10754" max="10754" width="17.5703125" customWidth="1"/>
    <col min="11001" max="11001" width="8.140625" customWidth="1"/>
    <col min="11002" max="11002" width="85.140625" customWidth="1"/>
    <col min="11003" max="11003" width="27.85546875" customWidth="1"/>
    <col min="11004" max="11004" width="31.42578125" customWidth="1"/>
    <col min="11005" max="11005" width="28.140625" customWidth="1"/>
    <col min="11006" max="11006" width="31.140625" customWidth="1"/>
    <col min="11007" max="11009" width="16.7109375" customWidth="1"/>
    <col min="11010" max="11010" width="17.5703125" customWidth="1"/>
    <col min="11257" max="11257" width="8.140625" customWidth="1"/>
    <col min="11258" max="11258" width="85.140625" customWidth="1"/>
    <col min="11259" max="11259" width="27.85546875" customWidth="1"/>
    <col min="11260" max="11260" width="31.42578125" customWidth="1"/>
    <col min="11261" max="11261" width="28.140625" customWidth="1"/>
    <col min="11262" max="11262" width="31.140625" customWidth="1"/>
    <col min="11263" max="11265" width="16.7109375" customWidth="1"/>
    <col min="11266" max="11266" width="17.5703125" customWidth="1"/>
    <col min="11513" max="11513" width="8.140625" customWidth="1"/>
    <col min="11514" max="11514" width="85.140625" customWidth="1"/>
    <col min="11515" max="11515" width="27.85546875" customWidth="1"/>
    <col min="11516" max="11516" width="31.42578125" customWidth="1"/>
    <col min="11517" max="11517" width="28.140625" customWidth="1"/>
    <col min="11518" max="11518" width="31.140625" customWidth="1"/>
    <col min="11519" max="11521" width="16.7109375" customWidth="1"/>
    <col min="11522" max="11522" width="17.5703125" customWidth="1"/>
    <col min="11769" max="11769" width="8.140625" customWidth="1"/>
    <col min="11770" max="11770" width="85.140625" customWidth="1"/>
    <col min="11771" max="11771" width="27.85546875" customWidth="1"/>
    <col min="11772" max="11772" width="31.42578125" customWidth="1"/>
    <col min="11773" max="11773" width="28.140625" customWidth="1"/>
    <col min="11774" max="11774" width="31.140625" customWidth="1"/>
    <col min="11775" max="11777" width="16.7109375" customWidth="1"/>
    <col min="11778" max="11778" width="17.5703125" customWidth="1"/>
    <col min="12025" max="12025" width="8.140625" customWidth="1"/>
    <col min="12026" max="12026" width="85.140625" customWidth="1"/>
    <col min="12027" max="12027" width="27.85546875" customWidth="1"/>
    <col min="12028" max="12028" width="31.42578125" customWidth="1"/>
    <col min="12029" max="12029" width="28.140625" customWidth="1"/>
    <col min="12030" max="12030" width="31.140625" customWidth="1"/>
    <col min="12031" max="12033" width="16.7109375" customWidth="1"/>
    <col min="12034" max="12034" width="17.5703125" customWidth="1"/>
    <col min="12281" max="12281" width="8.140625" customWidth="1"/>
    <col min="12282" max="12282" width="85.140625" customWidth="1"/>
    <col min="12283" max="12283" width="27.85546875" customWidth="1"/>
    <col min="12284" max="12284" width="31.42578125" customWidth="1"/>
    <col min="12285" max="12285" width="28.140625" customWidth="1"/>
    <col min="12286" max="12286" width="31.140625" customWidth="1"/>
    <col min="12287" max="12289" width="16.7109375" customWidth="1"/>
    <col min="12290" max="12290" width="17.5703125" customWidth="1"/>
    <col min="12537" max="12537" width="8.140625" customWidth="1"/>
    <col min="12538" max="12538" width="85.140625" customWidth="1"/>
    <col min="12539" max="12539" width="27.85546875" customWidth="1"/>
    <col min="12540" max="12540" width="31.42578125" customWidth="1"/>
    <col min="12541" max="12541" width="28.140625" customWidth="1"/>
    <col min="12542" max="12542" width="31.140625" customWidth="1"/>
    <col min="12543" max="12545" width="16.7109375" customWidth="1"/>
    <col min="12546" max="12546" width="17.5703125" customWidth="1"/>
    <col min="12793" max="12793" width="8.140625" customWidth="1"/>
    <col min="12794" max="12794" width="85.140625" customWidth="1"/>
    <col min="12795" max="12795" width="27.85546875" customWidth="1"/>
    <col min="12796" max="12796" width="31.42578125" customWidth="1"/>
    <col min="12797" max="12797" width="28.140625" customWidth="1"/>
    <col min="12798" max="12798" width="31.140625" customWidth="1"/>
    <col min="12799" max="12801" width="16.7109375" customWidth="1"/>
    <col min="12802" max="12802" width="17.5703125" customWidth="1"/>
    <col min="13049" max="13049" width="8.140625" customWidth="1"/>
    <col min="13050" max="13050" width="85.140625" customWidth="1"/>
    <col min="13051" max="13051" width="27.85546875" customWidth="1"/>
    <col min="13052" max="13052" width="31.42578125" customWidth="1"/>
    <col min="13053" max="13053" width="28.140625" customWidth="1"/>
    <col min="13054" max="13054" width="31.140625" customWidth="1"/>
    <col min="13055" max="13057" width="16.7109375" customWidth="1"/>
    <col min="13058" max="13058" width="17.5703125" customWidth="1"/>
    <col min="13305" max="13305" width="8.140625" customWidth="1"/>
    <col min="13306" max="13306" width="85.140625" customWidth="1"/>
    <col min="13307" max="13307" width="27.85546875" customWidth="1"/>
    <col min="13308" max="13308" width="31.42578125" customWidth="1"/>
    <col min="13309" max="13309" width="28.140625" customWidth="1"/>
    <col min="13310" max="13310" width="31.140625" customWidth="1"/>
    <col min="13311" max="13313" width="16.7109375" customWidth="1"/>
    <col min="13314" max="13314" width="17.5703125" customWidth="1"/>
    <col min="13561" max="13561" width="8.140625" customWidth="1"/>
    <col min="13562" max="13562" width="85.140625" customWidth="1"/>
    <col min="13563" max="13563" width="27.85546875" customWidth="1"/>
    <col min="13564" max="13564" width="31.42578125" customWidth="1"/>
    <col min="13565" max="13565" width="28.140625" customWidth="1"/>
    <col min="13566" max="13566" width="31.140625" customWidth="1"/>
    <col min="13567" max="13569" width="16.7109375" customWidth="1"/>
    <col min="13570" max="13570" width="17.5703125" customWidth="1"/>
    <col min="13817" max="13817" width="8.140625" customWidth="1"/>
    <col min="13818" max="13818" width="85.140625" customWidth="1"/>
    <col min="13819" max="13819" width="27.85546875" customWidth="1"/>
    <col min="13820" max="13820" width="31.42578125" customWidth="1"/>
    <col min="13821" max="13821" width="28.140625" customWidth="1"/>
    <col min="13822" max="13822" width="31.140625" customWidth="1"/>
    <col min="13823" max="13825" width="16.7109375" customWidth="1"/>
    <col min="13826" max="13826" width="17.5703125" customWidth="1"/>
    <col min="14073" max="14073" width="8.140625" customWidth="1"/>
    <col min="14074" max="14074" width="85.140625" customWidth="1"/>
    <col min="14075" max="14075" width="27.85546875" customWidth="1"/>
    <col min="14076" max="14076" width="31.42578125" customWidth="1"/>
    <col min="14077" max="14077" width="28.140625" customWidth="1"/>
    <col min="14078" max="14078" width="31.140625" customWidth="1"/>
    <col min="14079" max="14081" width="16.7109375" customWidth="1"/>
    <col min="14082" max="14082" width="17.5703125" customWidth="1"/>
    <col min="14329" max="14329" width="8.140625" customWidth="1"/>
    <col min="14330" max="14330" width="85.140625" customWidth="1"/>
    <col min="14331" max="14331" width="27.85546875" customWidth="1"/>
    <col min="14332" max="14332" width="31.42578125" customWidth="1"/>
    <col min="14333" max="14333" width="28.140625" customWidth="1"/>
    <col min="14334" max="14334" width="31.140625" customWidth="1"/>
    <col min="14335" max="14337" width="16.7109375" customWidth="1"/>
    <col min="14338" max="14338" width="17.5703125" customWidth="1"/>
    <col min="14585" max="14585" width="8.140625" customWidth="1"/>
    <col min="14586" max="14586" width="85.140625" customWidth="1"/>
    <col min="14587" max="14587" width="27.85546875" customWidth="1"/>
    <col min="14588" max="14588" width="31.42578125" customWidth="1"/>
    <col min="14589" max="14589" width="28.140625" customWidth="1"/>
    <col min="14590" max="14590" width="31.140625" customWidth="1"/>
    <col min="14591" max="14593" width="16.7109375" customWidth="1"/>
    <col min="14594" max="14594" width="17.5703125" customWidth="1"/>
    <col min="14841" max="14841" width="8.140625" customWidth="1"/>
    <col min="14842" max="14842" width="85.140625" customWidth="1"/>
    <col min="14843" max="14843" width="27.85546875" customWidth="1"/>
    <col min="14844" max="14844" width="31.42578125" customWidth="1"/>
    <col min="14845" max="14845" width="28.140625" customWidth="1"/>
    <col min="14846" max="14846" width="31.140625" customWidth="1"/>
    <col min="14847" max="14849" width="16.7109375" customWidth="1"/>
    <col min="14850" max="14850" width="17.5703125" customWidth="1"/>
    <col min="15097" max="15097" width="8.140625" customWidth="1"/>
    <col min="15098" max="15098" width="85.140625" customWidth="1"/>
    <col min="15099" max="15099" width="27.85546875" customWidth="1"/>
    <col min="15100" max="15100" width="31.42578125" customWidth="1"/>
    <col min="15101" max="15101" width="28.140625" customWidth="1"/>
    <col min="15102" max="15102" width="31.140625" customWidth="1"/>
    <col min="15103" max="15105" width="16.7109375" customWidth="1"/>
    <col min="15106" max="15106" width="17.5703125" customWidth="1"/>
    <col min="15353" max="15353" width="8.140625" customWidth="1"/>
    <col min="15354" max="15354" width="85.140625" customWidth="1"/>
    <col min="15355" max="15355" width="27.85546875" customWidth="1"/>
    <col min="15356" max="15356" width="31.42578125" customWidth="1"/>
    <col min="15357" max="15357" width="28.140625" customWidth="1"/>
    <col min="15358" max="15358" width="31.140625" customWidth="1"/>
    <col min="15359" max="15361" width="16.7109375" customWidth="1"/>
    <col min="15362" max="15362" width="17.5703125" customWidth="1"/>
    <col min="15609" max="15609" width="8.140625" customWidth="1"/>
    <col min="15610" max="15610" width="85.140625" customWidth="1"/>
    <col min="15611" max="15611" width="27.85546875" customWidth="1"/>
    <col min="15612" max="15612" width="31.42578125" customWidth="1"/>
    <col min="15613" max="15613" width="28.140625" customWidth="1"/>
    <col min="15614" max="15614" width="31.140625" customWidth="1"/>
    <col min="15615" max="15617" width="16.7109375" customWidth="1"/>
    <col min="15618" max="15618" width="17.5703125" customWidth="1"/>
    <col min="15865" max="15865" width="8.140625" customWidth="1"/>
    <col min="15866" max="15866" width="85.140625" customWidth="1"/>
    <col min="15867" max="15867" width="27.85546875" customWidth="1"/>
    <col min="15868" max="15868" width="31.42578125" customWidth="1"/>
    <col min="15869" max="15869" width="28.140625" customWidth="1"/>
    <col min="15870" max="15870" width="31.140625" customWidth="1"/>
    <col min="15871" max="15873" width="16.7109375" customWidth="1"/>
    <col min="15874" max="15874" width="17.5703125" customWidth="1"/>
    <col min="16121" max="16121" width="8.140625" customWidth="1"/>
    <col min="16122" max="16122" width="85.140625" customWidth="1"/>
    <col min="16123" max="16123" width="27.85546875" customWidth="1"/>
    <col min="16124" max="16124" width="31.42578125" customWidth="1"/>
    <col min="16125" max="16125" width="28.140625" customWidth="1"/>
    <col min="16126" max="16126" width="31.140625" customWidth="1"/>
    <col min="16127" max="16129" width="16.7109375" customWidth="1"/>
    <col min="16130" max="16130" width="17.5703125" customWidth="1"/>
  </cols>
  <sheetData>
    <row r="1" spans="1:6">
      <c r="F1" t="s">
        <v>436</v>
      </c>
    </row>
    <row r="3" spans="1:6" ht="20.45" customHeight="1">
      <c r="A3" s="1422" t="s">
        <v>1016</v>
      </c>
      <c r="B3" s="1422"/>
      <c r="C3" s="1422"/>
      <c r="D3" s="1422"/>
      <c r="E3" s="1422"/>
      <c r="F3" s="1422"/>
    </row>
    <row r="4" spans="1:6" ht="27" customHeight="1">
      <c r="A4" t="s">
        <v>1137</v>
      </c>
    </row>
    <row r="5" spans="1:6" ht="19.5" customHeight="1">
      <c r="A5" t="s">
        <v>458</v>
      </c>
    </row>
    <row r="6" spans="1:6" ht="39.75" customHeight="1">
      <c r="A6" s="1422" t="s">
        <v>610</v>
      </c>
      <c r="B6" s="1422"/>
      <c r="C6" s="1422"/>
      <c r="D6" s="1422"/>
      <c r="E6" s="1422"/>
    </row>
    <row r="7" spans="1:6" ht="17.25" customHeight="1">
      <c r="A7" t="s">
        <v>281</v>
      </c>
    </row>
    <row r="9" spans="1:6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6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6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>
      <c r="B13" t="s">
        <v>378</v>
      </c>
    </row>
    <row r="14" spans="1:6">
      <c r="B14" t="s">
        <v>478</v>
      </c>
    </row>
    <row r="16" spans="1:6" ht="39.75" customHeight="1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>
      <c r="B17" t="s">
        <v>199</v>
      </c>
    </row>
    <row r="20" spans="1:6" ht="21.6" customHeight="1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>
      <c r="B21" t="s">
        <v>199</v>
      </c>
    </row>
    <row r="24" spans="1:6" ht="21.6" customHeight="1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>
      <c r="B25" t="s">
        <v>199</v>
      </c>
    </row>
    <row r="26" spans="1:6">
      <c r="B26" t="s">
        <v>479</v>
      </c>
    </row>
    <row r="27" spans="1:6">
      <c r="B27" t="s">
        <v>480</v>
      </c>
    </row>
    <row r="28" spans="1:6">
      <c r="B28" t="s">
        <v>552</v>
      </c>
    </row>
    <row r="29" spans="1:6">
      <c r="B29" t="s">
        <v>553</v>
      </c>
    </row>
    <row r="30" spans="1:6">
      <c r="B30" t="s">
        <v>554</v>
      </c>
    </row>
    <row r="31" spans="1:6">
      <c r="B31" t="s">
        <v>555</v>
      </c>
    </row>
    <row r="32" spans="1:6">
      <c r="B32" t="s">
        <v>556</v>
      </c>
    </row>
    <row r="33" spans="2:2">
      <c r="B33" t="s">
        <v>557</v>
      </c>
    </row>
    <row r="34" spans="2:2">
      <c r="B34" t="s">
        <v>558</v>
      </c>
    </row>
    <row r="35" spans="2:2">
      <c r="B35" t="s">
        <v>559</v>
      </c>
    </row>
    <row r="36" spans="2:2">
      <c r="B36" t="s">
        <v>560</v>
      </c>
    </row>
    <row r="37" spans="2:2">
      <c r="B37" t="s">
        <v>561</v>
      </c>
    </row>
    <row r="38" spans="2:2">
      <c r="B38" t="s">
        <v>562</v>
      </c>
    </row>
    <row r="39" spans="2:2">
      <c r="B39" t="s">
        <v>563</v>
      </c>
    </row>
    <row r="40" spans="2:2">
      <c r="B40" t="s">
        <v>564</v>
      </c>
    </row>
    <row r="41" spans="2:2">
      <c r="B41" t="s">
        <v>565</v>
      </c>
    </row>
    <row r="42" spans="2:2">
      <c r="B42" t="s">
        <v>566</v>
      </c>
    </row>
    <row r="43" spans="2:2">
      <c r="B43" t="s">
        <v>567</v>
      </c>
    </row>
    <row r="44" spans="2:2">
      <c r="B44" t="s">
        <v>481</v>
      </c>
    </row>
    <row r="45" spans="2:2">
      <c r="B45" t="s">
        <v>482</v>
      </c>
    </row>
    <row r="46" spans="2:2">
      <c r="B46" t="s">
        <v>483</v>
      </c>
    </row>
    <row r="47" spans="2:2">
      <c r="B47" t="s">
        <v>506</v>
      </c>
    </row>
    <row r="48" spans="2:2">
      <c r="B48" t="s">
        <v>568</v>
      </c>
    </row>
    <row r="49" spans="2:2">
      <c r="B49" t="s">
        <v>504</v>
      </c>
    </row>
    <row r="50" spans="2:2">
      <c r="B50" t="s">
        <v>569</v>
      </c>
    </row>
    <row r="51" spans="2:2">
      <c r="B51" t="s">
        <v>570</v>
      </c>
    </row>
    <row r="52" spans="2:2">
      <c r="B52" t="s">
        <v>571</v>
      </c>
    </row>
    <row r="53" spans="2:2">
      <c r="B53" t="s">
        <v>505</v>
      </c>
    </row>
    <row r="54" spans="2:2">
      <c r="B54" t="s">
        <v>572</v>
      </c>
    </row>
    <row r="55" spans="2:2">
      <c r="B55" t="s">
        <v>573</v>
      </c>
    </row>
    <row r="56" spans="2:2" ht="40.5" customHeight="1">
      <c r="B56" t="s">
        <v>574</v>
      </c>
    </row>
    <row r="57" spans="2:2">
      <c r="B57" t="s">
        <v>575</v>
      </c>
    </row>
    <row r="58" spans="2:2">
      <c r="B58" t="s">
        <v>576</v>
      </c>
    </row>
    <row r="59" spans="2:2">
      <c r="B59" t="s">
        <v>577</v>
      </c>
    </row>
    <row r="60" spans="2:2">
      <c r="B60" t="s">
        <v>578</v>
      </c>
    </row>
    <row r="61" spans="2:2">
      <c r="B61" t="s">
        <v>579</v>
      </c>
    </row>
    <row r="62" spans="2:2">
      <c r="B62" t="s">
        <v>580</v>
      </c>
    </row>
    <row r="63" spans="2:2">
      <c r="B63" t="s">
        <v>581</v>
      </c>
    </row>
    <row r="64" spans="2:2">
      <c r="B64" t="s">
        <v>582</v>
      </c>
    </row>
    <row r="65" spans="2:6">
      <c r="B65" t="s">
        <v>583</v>
      </c>
    </row>
    <row r="66" spans="2:6">
      <c r="B66" t="s">
        <v>788</v>
      </c>
    </row>
    <row r="67" spans="2:6">
      <c r="B67" t="s">
        <v>1012</v>
      </c>
    </row>
    <row r="68" spans="2:6">
      <c r="B68" t="s">
        <v>1013</v>
      </c>
    </row>
    <row r="69" spans="2:6">
      <c r="B69" t="s">
        <v>584</v>
      </c>
    </row>
    <row r="70" spans="2:6">
      <c r="B70" t="s">
        <v>585</v>
      </c>
    </row>
    <row r="71" spans="2:6">
      <c r="B71" t="s">
        <v>586</v>
      </c>
    </row>
    <row r="72" spans="2:6">
      <c r="B72" t="s">
        <v>1014</v>
      </c>
    </row>
    <row r="80" spans="2:6" ht="21" customHeight="1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>
      <c r="A83" t="s">
        <v>667</v>
      </c>
      <c r="F83" t="s">
        <v>1135</v>
      </c>
    </row>
    <row r="84" spans="1:6">
      <c r="D84" t="s">
        <v>131</v>
      </c>
      <c r="F84" t="s">
        <v>132</v>
      </c>
    </row>
    <row r="86" spans="1:6" ht="23.25" customHeight="1">
      <c r="A86" t="s">
        <v>133</v>
      </c>
      <c r="F86" t="s">
        <v>1136</v>
      </c>
    </row>
    <row r="87" spans="1:6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Лист172">
    <tabColor rgb="FF00FFCC"/>
    <pageSetUpPr fitToPage="1"/>
  </sheetPr>
  <dimension ref="A1:M34"/>
  <sheetViews>
    <sheetView view="pageBreakPreview" zoomScale="70" zoomScaleNormal="75" zoomScaleSheetLayoutView="70" workbookViewId="0">
      <selection activeCell="J42" sqref="J42"/>
    </sheetView>
  </sheetViews>
  <sheetFormatPr defaultRowHeight="18.75"/>
  <cols>
    <col min="1" max="1" width="7" style="1187" customWidth="1"/>
    <col min="2" max="2" width="68" style="1187" customWidth="1"/>
    <col min="3" max="3" width="20.28515625" style="1187" customWidth="1"/>
    <col min="4" max="4" width="25.140625" style="1187" customWidth="1"/>
    <col min="5" max="5" width="30.7109375" style="1187" customWidth="1"/>
    <col min="6" max="6" width="29.5703125" style="179" customWidth="1"/>
    <col min="7" max="8" width="22.5703125" style="179" customWidth="1"/>
    <col min="9" max="9" width="18.28515625" style="1187" customWidth="1"/>
    <col min="10" max="11" width="20.28515625" style="1187" customWidth="1"/>
    <col min="12" max="255" width="9.140625" style="1187"/>
    <col min="256" max="256" width="7" style="1187" customWidth="1"/>
    <col min="257" max="257" width="68" style="1187" customWidth="1"/>
    <col min="258" max="258" width="20.28515625" style="1187" customWidth="1"/>
    <col min="259" max="259" width="25.140625" style="1187" customWidth="1"/>
    <col min="260" max="260" width="30.7109375" style="1187" customWidth="1"/>
    <col min="261" max="263" width="16" style="1187" customWidth="1"/>
    <col min="264" max="264" width="13.28515625" style="1187" customWidth="1"/>
    <col min="265" max="511" width="9.140625" style="1187"/>
    <col min="512" max="512" width="7" style="1187" customWidth="1"/>
    <col min="513" max="513" width="68" style="1187" customWidth="1"/>
    <col min="514" max="514" width="20.28515625" style="1187" customWidth="1"/>
    <col min="515" max="515" width="25.140625" style="1187" customWidth="1"/>
    <col min="516" max="516" width="30.7109375" style="1187" customWidth="1"/>
    <col min="517" max="519" width="16" style="1187" customWidth="1"/>
    <col min="520" max="520" width="13.28515625" style="1187" customWidth="1"/>
    <col min="521" max="767" width="9.140625" style="1187"/>
    <col min="768" max="768" width="7" style="1187" customWidth="1"/>
    <col min="769" max="769" width="68" style="1187" customWidth="1"/>
    <col min="770" max="770" width="20.28515625" style="1187" customWidth="1"/>
    <col min="771" max="771" width="25.140625" style="1187" customWidth="1"/>
    <col min="772" max="772" width="30.7109375" style="1187" customWidth="1"/>
    <col min="773" max="775" width="16" style="1187" customWidth="1"/>
    <col min="776" max="776" width="13.28515625" style="1187" customWidth="1"/>
    <col min="777" max="1023" width="9.140625" style="1187"/>
    <col min="1024" max="1024" width="7" style="1187" customWidth="1"/>
    <col min="1025" max="1025" width="68" style="1187" customWidth="1"/>
    <col min="1026" max="1026" width="20.28515625" style="1187" customWidth="1"/>
    <col min="1027" max="1027" width="25.140625" style="1187" customWidth="1"/>
    <col min="1028" max="1028" width="30.7109375" style="1187" customWidth="1"/>
    <col min="1029" max="1031" width="16" style="1187" customWidth="1"/>
    <col min="1032" max="1032" width="13.28515625" style="1187" customWidth="1"/>
    <col min="1033" max="1279" width="9.140625" style="1187"/>
    <col min="1280" max="1280" width="7" style="1187" customWidth="1"/>
    <col min="1281" max="1281" width="68" style="1187" customWidth="1"/>
    <col min="1282" max="1282" width="20.28515625" style="1187" customWidth="1"/>
    <col min="1283" max="1283" width="25.140625" style="1187" customWidth="1"/>
    <col min="1284" max="1284" width="30.7109375" style="1187" customWidth="1"/>
    <col min="1285" max="1287" width="16" style="1187" customWidth="1"/>
    <col min="1288" max="1288" width="13.28515625" style="1187" customWidth="1"/>
    <col min="1289" max="1535" width="9.140625" style="1187"/>
    <col min="1536" max="1536" width="7" style="1187" customWidth="1"/>
    <col min="1537" max="1537" width="68" style="1187" customWidth="1"/>
    <col min="1538" max="1538" width="20.28515625" style="1187" customWidth="1"/>
    <col min="1539" max="1539" width="25.140625" style="1187" customWidth="1"/>
    <col min="1540" max="1540" width="30.7109375" style="1187" customWidth="1"/>
    <col min="1541" max="1543" width="16" style="1187" customWidth="1"/>
    <col min="1544" max="1544" width="13.28515625" style="1187" customWidth="1"/>
    <col min="1545" max="1791" width="9.140625" style="1187"/>
    <col min="1792" max="1792" width="7" style="1187" customWidth="1"/>
    <col min="1793" max="1793" width="68" style="1187" customWidth="1"/>
    <col min="1794" max="1794" width="20.28515625" style="1187" customWidth="1"/>
    <col min="1795" max="1795" width="25.140625" style="1187" customWidth="1"/>
    <col min="1796" max="1796" width="30.7109375" style="1187" customWidth="1"/>
    <col min="1797" max="1799" width="16" style="1187" customWidth="1"/>
    <col min="1800" max="1800" width="13.28515625" style="1187" customWidth="1"/>
    <col min="1801" max="2047" width="9.140625" style="1187"/>
    <col min="2048" max="2048" width="7" style="1187" customWidth="1"/>
    <col min="2049" max="2049" width="68" style="1187" customWidth="1"/>
    <col min="2050" max="2050" width="20.28515625" style="1187" customWidth="1"/>
    <col min="2051" max="2051" width="25.140625" style="1187" customWidth="1"/>
    <col min="2052" max="2052" width="30.7109375" style="1187" customWidth="1"/>
    <col min="2053" max="2055" width="16" style="1187" customWidth="1"/>
    <col min="2056" max="2056" width="13.28515625" style="1187" customWidth="1"/>
    <col min="2057" max="2303" width="9.140625" style="1187"/>
    <col min="2304" max="2304" width="7" style="1187" customWidth="1"/>
    <col min="2305" max="2305" width="68" style="1187" customWidth="1"/>
    <col min="2306" max="2306" width="20.28515625" style="1187" customWidth="1"/>
    <col min="2307" max="2307" width="25.140625" style="1187" customWidth="1"/>
    <col min="2308" max="2308" width="30.7109375" style="1187" customWidth="1"/>
    <col min="2309" max="2311" width="16" style="1187" customWidth="1"/>
    <col min="2312" max="2312" width="13.28515625" style="1187" customWidth="1"/>
    <col min="2313" max="2559" width="9.140625" style="1187"/>
    <col min="2560" max="2560" width="7" style="1187" customWidth="1"/>
    <col min="2561" max="2561" width="68" style="1187" customWidth="1"/>
    <col min="2562" max="2562" width="20.28515625" style="1187" customWidth="1"/>
    <col min="2563" max="2563" width="25.140625" style="1187" customWidth="1"/>
    <col min="2564" max="2564" width="30.7109375" style="1187" customWidth="1"/>
    <col min="2565" max="2567" width="16" style="1187" customWidth="1"/>
    <col min="2568" max="2568" width="13.28515625" style="1187" customWidth="1"/>
    <col min="2569" max="2815" width="9.140625" style="1187"/>
    <col min="2816" max="2816" width="7" style="1187" customWidth="1"/>
    <col min="2817" max="2817" width="68" style="1187" customWidth="1"/>
    <col min="2818" max="2818" width="20.28515625" style="1187" customWidth="1"/>
    <col min="2819" max="2819" width="25.140625" style="1187" customWidth="1"/>
    <col min="2820" max="2820" width="30.7109375" style="1187" customWidth="1"/>
    <col min="2821" max="2823" width="16" style="1187" customWidth="1"/>
    <col min="2824" max="2824" width="13.28515625" style="1187" customWidth="1"/>
    <col min="2825" max="3071" width="9.140625" style="1187"/>
    <col min="3072" max="3072" width="7" style="1187" customWidth="1"/>
    <col min="3073" max="3073" width="68" style="1187" customWidth="1"/>
    <col min="3074" max="3074" width="20.28515625" style="1187" customWidth="1"/>
    <col min="3075" max="3075" width="25.140625" style="1187" customWidth="1"/>
    <col min="3076" max="3076" width="30.7109375" style="1187" customWidth="1"/>
    <col min="3077" max="3079" width="16" style="1187" customWidth="1"/>
    <col min="3080" max="3080" width="13.28515625" style="1187" customWidth="1"/>
    <col min="3081" max="3327" width="9.140625" style="1187"/>
    <col min="3328" max="3328" width="7" style="1187" customWidth="1"/>
    <col min="3329" max="3329" width="68" style="1187" customWidth="1"/>
    <col min="3330" max="3330" width="20.28515625" style="1187" customWidth="1"/>
    <col min="3331" max="3331" width="25.140625" style="1187" customWidth="1"/>
    <col min="3332" max="3332" width="30.7109375" style="1187" customWidth="1"/>
    <col min="3333" max="3335" width="16" style="1187" customWidth="1"/>
    <col min="3336" max="3336" width="13.28515625" style="1187" customWidth="1"/>
    <col min="3337" max="3583" width="9.140625" style="1187"/>
    <col min="3584" max="3584" width="7" style="1187" customWidth="1"/>
    <col min="3585" max="3585" width="68" style="1187" customWidth="1"/>
    <col min="3586" max="3586" width="20.28515625" style="1187" customWidth="1"/>
    <col min="3587" max="3587" width="25.140625" style="1187" customWidth="1"/>
    <col min="3588" max="3588" width="30.7109375" style="1187" customWidth="1"/>
    <col min="3589" max="3591" width="16" style="1187" customWidth="1"/>
    <col min="3592" max="3592" width="13.28515625" style="1187" customWidth="1"/>
    <col min="3593" max="3839" width="9.140625" style="1187"/>
    <col min="3840" max="3840" width="7" style="1187" customWidth="1"/>
    <col min="3841" max="3841" width="68" style="1187" customWidth="1"/>
    <col min="3842" max="3842" width="20.28515625" style="1187" customWidth="1"/>
    <col min="3843" max="3843" width="25.140625" style="1187" customWidth="1"/>
    <col min="3844" max="3844" width="30.7109375" style="1187" customWidth="1"/>
    <col min="3845" max="3847" width="16" style="1187" customWidth="1"/>
    <col min="3848" max="3848" width="13.28515625" style="1187" customWidth="1"/>
    <col min="3849" max="4095" width="9.140625" style="1187"/>
    <col min="4096" max="4096" width="7" style="1187" customWidth="1"/>
    <col min="4097" max="4097" width="68" style="1187" customWidth="1"/>
    <col min="4098" max="4098" width="20.28515625" style="1187" customWidth="1"/>
    <col min="4099" max="4099" width="25.140625" style="1187" customWidth="1"/>
    <col min="4100" max="4100" width="30.7109375" style="1187" customWidth="1"/>
    <col min="4101" max="4103" width="16" style="1187" customWidth="1"/>
    <col min="4104" max="4104" width="13.28515625" style="1187" customWidth="1"/>
    <col min="4105" max="4351" width="9.140625" style="1187"/>
    <col min="4352" max="4352" width="7" style="1187" customWidth="1"/>
    <col min="4353" max="4353" width="68" style="1187" customWidth="1"/>
    <col min="4354" max="4354" width="20.28515625" style="1187" customWidth="1"/>
    <col min="4355" max="4355" width="25.140625" style="1187" customWidth="1"/>
    <col min="4356" max="4356" width="30.7109375" style="1187" customWidth="1"/>
    <col min="4357" max="4359" width="16" style="1187" customWidth="1"/>
    <col min="4360" max="4360" width="13.28515625" style="1187" customWidth="1"/>
    <col min="4361" max="4607" width="9.140625" style="1187"/>
    <col min="4608" max="4608" width="7" style="1187" customWidth="1"/>
    <col min="4609" max="4609" width="68" style="1187" customWidth="1"/>
    <col min="4610" max="4610" width="20.28515625" style="1187" customWidth="1"/>
    <col min="4611" max="4611" width="25.140625" style="1187" customWidth="1"/>
    <col min="4612" max="4612" width="30.7109375" style="1187" customWidth="1"/>
    <col min="4613" max="4615" width="16" style="1187" customWidth="1"/>
    <col min="4616" max="4616" width="13.28515625" style="1187" customWidth="1"/>
    <col min="4617" max="4863" width="9.140625" style="1187"/>
    <col min="4864" max="4864" width="7" style="1187" customWidth="1"/>
    <col min="4865" max="4865" width="68" style="1187" customWidth="1"/>
    <col min="4866" max="4866" width="20.28515625" style="1187" customWidth="1"/>
    <col min="4867" max="4867" width="25.140625" style="1187" customWidth="1"/>
    <col min="4868" max="4868" width="30.7109375" style="1187" customWidth="1"/>
    <col min="4869" max="4871" width="16" style="1187" customWidth="1"/>
    <col min="4872" max="4872" width="13.28515625" style="1187" customWidth="1"/>
    <col min="4873" max="5119" width="9.140625" style="1187"/>
    <col min="5120" max="5120" width="7" style="1187" customWidth="1"/>
    <col min="5121" max="5121" width="68" style="1187" customWidth="1"/>
    <col min="5122" max="5122" width="20.28515625" style="1187" customWidth="1"/>
    <col min="5123" max="5123" width="25.140625" style="1187" customWidth="1"/>
    <col min="5124" max="5124" width="30.7109375" style="1187" customWidth="1"/>
    <col min="5125" max="5127" width="16" style="1187" customWidth="1"/>
    <col min="5128" max="5128" width="13.28515625" style="1187" customWidth="1"/>
    <col min="5129" max="5375" width="9.140625" style="1187"/>
    <col min="5376" max="5376" width="7" style="1187" customWidth="1"/>
    <col min="5377" max="5377" width="68" style="1187" customWidth="1"/>
    <col min="5378" max="5378" width="20.28515625" style="1187" customWidth="1"/>
    <col min="5379" max="5379" width="25.140625" style="1187" customWidth="1"/>
    <col min="5380" max="5380" width="30.7109375" style="1187" customWidth="1"/>
    <col min="5381" max="5383" width="16" style="1187" customWidth="1"/>
    <col min="5384" max="5384" width="13.28515625" style="1187" customWidth="1"/>
    <col min="5385" max="5631" width="9.140625" style="1187"/>
    <col min="5632" max="5632" width="7" style="1187" customWidth="1"/>
    <col min="5633" max="5633" width="68" style="1187" customWidth="1"/>
    <col min="5634" max="5634" width="20.28515625" style="1187" customWidth="1"/>
    <col min="5635" max="5635" width="25.140625" style="1187" customWidth="1"/>
    <col min="5636" max="5636" width="30.7109375" style="1187" customWidth="1"/>
    <col min="5637" max="5639" width="16" style="1187" customWidth="1"/>
    <col min="5640" max="5640" width="13.28515625" style="1187" customWidth="1"/>
    <col min="5641" max="5887" width="9.140625" style="1187"/>
    <col min="5888" max="5888" width="7" style="1187" customWidth="1"/>
    <col min="5889" max="5889" width="68" style="1187" customWidth="1"/>
    <col min="5890" max="5890" width="20.28515625" style="1187" customWidth="1"/>
    <col min="5891" max="5891" width="25.140625" style="1187" customWidth="1"/>
    <col min="5892" max="5892" width="30.7109375" style="1187" customWidth="1"/>
    <col min="5893" max="5895" width="16" style="1187" customWidth="1"/>
    <col min="5896" max="5896" width="13.28515625" style="1187" customWidth="1"/>
    <col min="5897" max="6143" width="9.140625" style="1187"/>
    <col min="6144" max="6144" width="7" style="1187" customWidth="1"/>
    <col min="6145" max="6145" width="68" style="1187" customWidth="1"/>
    <col min="6146" max="6146" width="20.28515625" style="1187" customWidth="1"/>
    <col min="6147" max="6147" width="25.140625" style="1187" customWidth="1"/>
    <col min="6148" max="6148" width="30.7109375" style="1187" customWidth="1"/>
    <col min="6149" max="6151" width="16" style="1187" customWidth="1"/>
    <col min="6152" max="6152" width="13.28515625" style="1187" customWidth="1"/>
    <col min="6153" max="6399" width="9.140625" style="1187"/>
    <col min="6400" max="6400" width="7" style="1187" customWidth="1"/>
    <col min="6401" max="6401" width="68" style="1187" customWidth="1"/>
    <col min="6402" max="6402" width="20.28515625" style="1187" customWidth="1"/>
    <col min="6403" max="6403" width="25.140625" style="1187" customWidth="1"/>
    <col min="6404" max="6404" width="30.7109375" style="1187" customWidth="1"/>
    <col min="6405" max="6407" width="16" style="1187" customWidth="1"/>
    <col min="6408" max="6408" width="13.28515625" style="1187" customWidth="1"/>
    <col min="6409" max="6655" width="9.140625" style="1187"/>
    <col min="6656" max="6656" width="7" style="1187" customWidth="1"/>
    <col min="6657" max="6657" width="68" style="1187" customWidth="1"/>
    <col min="6658" max="6658" width="20.28515625" style="1187" customWidth="1"/>
    <col min="6659" max="6659" width="25.140625" style="1187" customWidth="1"/>
    <col min="6660" max="6660" width="30.7109375" style="1187" customWidth="1"/>
    <col min="6661" max="6663" width="16" style="1187" customWidth="1"/>
    <col min="6664" max="6664" width="13.28515625" style="1187" customWidth="1"/>
    <col min="6665" max="6911" width="9.140625" style="1187"/>
    <col min="6912" max="6912" width="7" style="1187" customWidth="1"/>
    <col min="6913" max="6913" width="68" style="1187" customWidth="1"/>
    <col min="6914" max="6914" width="20.28515625" style="1187" customWidth="1"/>
    <col min="6915" max="6915" width="25.140625" style="1187" customWidth="1"/>
    <col min="6916" max="6916" width="30.7109375" style="1187" customWidth="1"/>
    <col min="6917" max="6919" width="16" style="1187" customWidth="1"/>
    <col min="6920" max="6920" width="13.28515625" style="1187" customWidth="1"/>
    <col min="6921" max="7167" width="9.140625" style="1187"/>
    <col min="7168" max="7168" width="7" style="1187" customWidth="1"/>
    <col min="7169" max="7169" width="68" style="1187" customWidth="1"/>
    <col min="7170" max="7170" width="20.28515625" style="1187" customWidth="1"/>
    <col min="7171" max="7171" width="25.140625" style="1187" customWidth="1"/>
    <col min="7172" max="7172" width="30.7109375" style="1187" customWidth="1"/>
    <col min="7173" max="7175" width="16" style="1187" customWidth="1"/>
    <col min="7176" max="7176" width="13.28515625" style="1187" customWidth="1"/>
    <col min="7177" max="7423" width="9.140625" style="1187"/>
    <col min="7424" max="7424" width="7" style="1187" customWidth="1"/>
    <col min="7425" max="7425" width="68" style="1187" customWidth="1"/>
    <col min="7426" max="7426" width="20.28515625" style="1187" customWidth="1"/>
    <col min="7427" max="7427" width="25.140625" style="1187" customWidth="1"/>
    <col min="7428" max="7428" width="30.7109375" style="1187" customWidth="1"/>
    <col min="7429" max="7431" width="16" style="1187" customWidth="1"/>
    <col min="7432" max="7432" width="13.28515625" style="1187" customWidth="1"/>
    <col min="7433" max="7679" width="9.140625" style="1187"/>
    <col min="7680" max="7680" width="7" style="1187" customWidth="1"/>
    <col min="7681" max="7681" width="68" style="1187" customWidth="1"/>
    <col min="7682" max="7682" width="20.28515625" style="1187" customWidth="1"/>
    <col min="7683" max="7683" width="25.140625" style="1187" customWidth="1"/>
    <col min="7684" max="7684" width="30.7109375" style="1187" customWidth="1"/>
    <col min="7685" max="7687" width="16" style="1187" customWidth="1"/>
    <col min="7688" max="7688" width="13.28515625" style="1187" customWidth="1"/>
    <col min="7689" max="7935" width="9.140625" style="1187"/>
    <col min="7936" max="7936" width="7" style="1187" customWidth="1"/>
    <col min="7937" max="7937" width="68" style="1187" customWidth="1"/>
    <col min="7938" max="7938" width="20.28515625" style="1187" customWidth="1"/>
    <col min="7939" max="7939" width="25.140625" style="1187" customWidth="1"/>
    <col min="7940" max="7940" width="30.7109375" style="1187" customWidth="1"/>
    <col min="7941" max="7943" width="16" style="1187" customWidth="1"/>
    <col min="7944" max="7944" width="13.28515625" style="1187" customWidth="1"/>
    <col min="7945" max="8191" width="9.140625" style="1187"/>
    <col min="8192" max="8192" width="7" style="1187" customWidth="1"/>
    <col min="8193" max="8193" width="68" style="1187" customWidth="1"/>
    <col min="8194" max="8194" width="20.28515625" style="1187" customWidth="1"/>
    <col min="8195" max="8195" width="25.140625" style="1187" customWidth="1"/>
    <col min="8196" max="8196" width="30.7109375" style="1187" customWidth="1"/>
    <col min="8197" max="8199" width="16" style="1187" customWidth="1"/>
    <col min="8200" max="8200" width="13.28515625" style="1187" customWidth="1"/>
    <col min="8201" max="8447" width="9.140625" style="1187"/>
    <col min="8448" max="8448" width="7" style="1187" customWidth="1"/>
    <col min="8449" max="8449" width="68" style="1187" customWidth="1"/>
    <col min="8450" max="8450" width="20.28515625" style="1187" customWidth="1"/>
    <col min="8451" max="8451" width="25.140625" style="1187" customWidth="1"/>
    <col min="8452" max="8452" width="30.7109375" style="1187" customWidth="1"/>
    <col min="8453" max="8455" width="16" style="1187" customWidth="1"/>
    <col min="8456" max="8456" width="13.28515625" style="1187" customWidth="1"/>
    <col min="8457" max="8703" width="9.140625" style="1187"/>
    <col min="8704" max="8704" width="7" style="1187" customWidth="1"/>
    <col min="8705" max="8705" width="68" style="1187" customWidth="1"/>
    <col min="8706" max="8706" width="20.28515625" style="1187" customWidth="1"/>
    <col min="8707" max="8707" width="25.140625" style="1187" customWidth="1"/>
    <col min="8708" max="8708" width="30.7109375" style="1187" customWidth="1"/>
    <col min="8709" max="8711" width="16" style="1187" customWidth="1"/>
    <col min="8712" max="8712" width="13.28515625" style="1187" customWidth="1"/>
    <col min="8713" max="8959" width="9.140625" style="1187"/>
    <col min="8960" max="8960" width="7" style="1187" customWidth="1"/>
    <col min="8961" max="8961" width="68" style="1187" customWidth="1"/>
    <col min="8962" max="8962" width="20.28515625" style="1187" customWidth="1"/>
    <col min="8963" max="8963" width="25.140625" style="1187" customWidth="1"/>
    <col min="8964" max="8964" width="30.7109375" style="1187" customWidth="1"/>
    <col min="8965" max="8967" width="16" style="1187" customWidth="1"/>
    <col min="8968" max="8968" width="13.28515625" style="1187" customWidth="1"/>
    <col min="8969" max="9215" width="9.140625" style="1187"/>
    <col min="9216" max="9216" width="7" style="1187" customWidth="1"/>
    <col min="9217" max="9217" width="68" style="1187" customWidth="1"/>
    <col min="9218" max="9218" width="20.28515625" style="1187" customWidth="1"/>
    <col min="9219" max="9219" width="25.140625" style="1187" customWidth="1"/>
    <col min="9220" max="9220" width="30.7109375" style="1187" customWidth="1"/>
    <col min="9221" max="9223" width="16" style="1187" customWidth="1"/>
    <col min="9224" max="9224" width="13.28515625" style="1187" customWidth="1"/>
    <col min="9225" max="9471" width="9.140625" style="1187"/>
    <col min="9472" max="9472" width="7" style="1187" customWidth="1"/>
    <col min="9473" max="9473" width="68" style="1187" customWidth="1"/>
    <col min="9474" max="9474" width="20.28515625" style="1187" customWidth="1"/>
    <col min="9475" max="9475" width="25.140625" style="1187" customWidth="1"/>
    <col min="9476" max="9476" width="30.7109375" style="1187" customWidth="1"/>
    <col min="9477" max="9479" width="16" style="1187" customWidth="1"/>
    <col min="9480" max="9480" width="13.28515625" style="1187" customWidth="1"/>
    <col min="9481" max="9727" width="9.140625" style="1187"/>
    <col min="9728" max="9728" width="7" style="1187" customWidth="1"/>
    <col min="9729" max="9729" width="68" style="1187" customWidth="1"/>
    <col min="9730" max="9730" width="20.28515625" style="1187" customWidth="1"/>
    <col min="9731" max="9731" width="25.140625" style="1187" customWidth="1"/>
    <col min="9732" max="9732" width="30.7109375" style="1187" customWidth="1"/>
    <col min="9733" max="9735" width="16" style="1187" customWidth="1"/>
    <col min="9736" max="9736" width="13.28515625" style="1187" customWidth="1"/>
    <col min="9737" max="9983" width="9.140625" style="1187"/>
    <col min="9984" max="9984" width="7" style="1187" customWidth="1"/>
    <col min="9985" max="9985" width="68" style="1187" customWidth="1"/>
    <col min="9986" max="9986" width="20.28515625" style="1187" customWidth="1"/>
    <col min="9987" max="9987" width="25.140625" style="1187" customWidth="1"/>
    <col min="9988" max="9988" width="30.7109375" style="1187" customWidth="1"/>
    <col min="9989" max="9991" width="16" style="1187" customWidth="1"/>
    <col min="9992" max="9992" width="13.28515625" style="1187" customWidth="1"/>
    <col min="9993" max="10239" width="9.140625" style="1187"/>
    <col min="10240" max="10240" width="7" style="1187" customWidth="1"/>
    <col min="10241" max="10241" width="68" style="1187" customWidth="1"/>
    <col min="10242" max="10242" width="20.28515625" style="1187" customWidth="1"/>
    <col min="10243" max="10243" width="25.140625" style="1187" customWidth="1"/>
    <col min="10244" max="10244" width="30.7109375" style="1187" customWidth="1"/>
    <col min="10245" max="10247" width="16" style="1187" customWidth="1"/>
    <col min="10248" max="10248" width="13.28515625" style="1187" customWidth="1"/>
    <col min="10249" max="10495" width="9.140625" style="1187"/>
    <col min="10496" max="10496" width="7" style="1187" customWidth="1"/>
    <col min="10497" max="10497" width="68" style="1187" customWidth="1"/>
    <col min="10498" max="10498" width="20.28515625" style="1187" customWidth="1"/>
    <col min="10499" max="10499" width="25.140625" style="1187" customWidth="1"/>
    <col min="10500" max="10500" width="30.7109375" style="1187" customWidth="1"/>
    <col min="10501" max="10503" width="16" style="1187" customWidth="1"/>
    <col min="10504" max="10504" width="13.28515625" style="1187" customWidth="1"/>
    <col min="10505" max="10751" width="9.140625" style="1187"/>
    <col min="10752" max="10752" width="7" style="1187" customWidth="1"/>
    <col min="10753" max="10753" width="68" style="1187" customWidth="1"/>
    <col min="10754" max="10754" width="20.28515625" style="1187" customWidth="1"/>
    <col min="10755" max="10755" width="25.140625" style="1187" customWidth="1"/>
    <col min="10756" max="10756" width="30.7109375" style="1187" customWidth="1"/>
    <col min="10757" max="10759" width="16" style="1187" customWidth="1"/>
    <col min="10760" max="10760" width="13.28515625" style="1187" customWidth="1"/>
    <col min="10761" max="11007" width="9.140625" style="1187"/>
    <col min="11008" max="11008" width="7" style="1187" customWidth="1"/>
    <col min="11009" max="11009" width="68" style="1187" customWidth="1"/>
    <col min="11010" max="11010" width="20.28515625" style="1187" customWidth="1"/>
    <col min="11011" max="11011" width="25.140625" style="1187" customWidth="1"/>
    <col min="11012" max="11012" width="30.7109375" style="1187" customWidth="1"/>
    <col min="11013" max="11015" width="16" style="1187" customWidth="1"/>
    <col min="11016" max="11016" width="13.28515625" style="1187" customWidth="1"/>
    <col min="11017" max="11263" width="9.140625" style="1187"/>
    <col min="11264" max="11264" width="7" style="1187" customWidth="1"/>
    <col min="11265" max="11265" width="68" style="1187" customWidth="1"/>
    <col min="11266" max="11266" width="20.28515625" style="1187" customWidth="1"/>
    <col min="11267" max="11267" width="25.140625" style="1187" customWidth="1"/>
    <col min="11268" max="11268" width="30.7109375" style="1187" customWidth="1"/>
    <col min="11269" max="11271" width="16" style="1187" customWidth="1"/>
    <col min="11272" max="11272" width="13.28515625" style="1187" customWidth="1"/>
    <col min="11273" max="11519" width="9.140625" style="1187"/>
    <col min="11520" max="11520" width="7" style="1187" customWidth="1"/>
    <col min="11521" max="11521" width="68" style="1187" customWidth="1"/>
    <col min="11522" max="11522" width="20.28515625" style="1187" customWidth="1"/>
    <col min="11523" max="11523" width="25.140625" style="1187" customWidth="1"/>
    <col min="11524" max="11524" width="30.7109375" style="1187" customWidth="1"/>
    <col min="11525" max="11527" width="16" style="1187" customWidth="1"/>
    <col min="11528" max="11528" width="13.28515625" style="1187" customWidth="1"/>
    <col min="11529" max="11775" width="9.140625" style="1187"/>
    <col min="11776" max="11776" width="7" style="1187" customWidth="1"/>
    <col min="11777" max="11777" width="68" style="1187" customWidth="1"/>
    <col min="11778" max="11778" width="20.28515625" style="1187" customWidth="1"/>
    <col min="11779" max="11779" width="25.140625" style="1187" customWidth="1"/>
    <col min="11780" max="11780" width="30.7109375" style="1187" customWidth="1"/>
    <col min="11781" max="11783" width="16" style="1187" customWidth="1"/>
    <col min="11784" max="11784" width="13.28515625" style="1187" customWidth="1"/>
    <col min="11785" max="12031" width="9.140625" style="1187"/>
    <col min="12032" max="12032" width="7" style="1187" customWidth="1"/>
    <col min="12033" max="12033" width="68" style="1187" customWidth="1"/>
    <col min="12034" max="12034" width="20.28515625" style="1187" customWidth="1"/>
    <col min="12035" max="12035" width="25.140625" style="1187" customWidth="1"/>
    <col min="12036" max="12036" width="30.7109375" style="1187" customWidth="1"/>
    <col min="12037" max="12039" width="16" style="1187" customWidth="1"/>
    <col min="12040" max="12040" width="13.28515625" style="1187" customWidth="1"/>
    <col min="12041" max="12287" width="9.140625" style="1187"/>
    <col min="12288" max="12288" width="7" style="1187" customWidth="1"/>
    <col min="12289" max="12289" width="68" style="1187" customWidth="1"/>
    <col min="12290" max="12290" width="20.28515625" style="1187" customWidth="1"/>
    <col min="12291" max="12291" width="25.140625" style="1187" customWidth="1"/>
    <col min="12292" max="12292" width="30.7109375" style="1187" customWidth="1"/>
    <col min="12293" max="12295" width="16" style="1187" customWidth="1"/>
    <col min="12296" max="12296" width="13.28515625" style="1187" customWidth="1"/>
    <col min="12297" max="12543" width="9.140625" style="1187"/>
    <col min="12544" max="12544" width="7" style="1187" customWidth="1"/>
    <col min="12545" max="12545" width="68" style="1187" customWidth="1"/>
    <col min="12546" max="12546" width="20.28515625" style="1187" customWidth="1"/>
    <col min="12547" max="12547" width="25.140625" style="1187" customWidth="1"/>
    <col min="12548" max="12548" width="30.7109375" style="1187" customWidth="1"/>
    <col min="12549" max="12551" width="16" style="1187" customWidth="1"/>
    <col min="12552" max="12552" width="13.28515625" style="1187" customWidth="1"/>
    <col min="12553" max="12799" width="9.140625" style="1187"/>
    <col min="12800" max="12800" width="7" style="1187" customWidth="1"/>
    <col min="12801" max="12801" width="68" style="1187" customWidth="1"/>
    <col min="12802" max="12802" width="20.28515625" style="1187" customWidth="1"/>
    <col min="12803" max="12803" width="25.140625" style="1187" customWidth="1"/>
    <col min="12804" max="12804" width="30.7109375" style="1187" customWidth="1"/>
    <col min="12805" max="12807" width="16" style="1187" customWidth="1"/>
    <col min="12808" max="12808" width="13.28515625" style="1187" customWidth="1"/>
    <col min="12809" max="13055" width="9.140625" style="1187"/>
    <col min="13056" max="13056" width="7" style="1187" customWidth="1"/>
    <col min="13057" max="13057" width="68" style="1187" customWidth="1"/>
    <col min="13058" max="13058" width="20.28515625" style="1187" customWidth="1"/>
    <col min="13059" max="13059" width="25.140625" style="1187" customWidth="1"/>
    <col min="13060" max="13060" width="30.7109375" style="1187" customWidth="1"/>
    <col min="13061" max="13063" width="16" style="1187" customWidth="1"/>
    <col min="13064" max="13064" width="13.28515625" style="1187" customWidth="1"/>
    <col min="13065" max="13311" width="9.140625" style="1187"/>
    <col min="13312" max="13312" width="7" style="1187" customWidth="1"/>
    <col min="13313" max="13313" width="68" style="1187" customWidth="1"/>
    <col min="13314" max="13314" width="20.28515625" style="1187" customWidth="1"/>
    <col min="13315" max="13315" width="25.140625" style="1187" customWidth="1"/>
    <col min="13316" max="13316" width="30.7109375" style="1187" customWidth="1"/>
    <col min="13317" max="13319" width="16" style="1187" customWidth="1"/>
    <col min="13320" max="13320" width="13.28515625" style="1187" customWidth="1"/>
    <col min="13321" max="13567" width="9.140625" style="1187"/>
    <col min="13568" max="13568" width="7" style="1187" customWidth="1"/>
    <col min="13569" max="13569" width="68" style="1187" customWidth="1"/>
    <col min="13570" max="13570" width="20.28515625" style="1187" customWidth="1"/>
    <col min="13571" max="13571" width="25.140625" style="1187" customWidth="1"/>
    <col min="13572" max="13572" width="30.7109375" style="1187" customWidth="1"/>
    <col min="13573" max="13575" width="16" style="1187" customWidth="1"/>
    <col min="13576" max="13576" width="13.28515625" style="1187" customWidth="1"/>
    <col min="13577" max="13823" width="9.140625" style="1187"/>
    <col min="13824" max="13824" width="7" style="1187" customWidth="1"/>
    <col min="13825" max="13825" width="68" style="1187" customWidth="1"/>
    <col min="13826" max="13826" width="20.28515625" style="1187" customWidth="1"/>
    <col min="13827" max="13827" width="25.140625" style="1187" customWidth="1"/>
    <col min="13828" max="13828" width="30.7109375" style="1187" customWidth="1"/>
    <col min="13829" max="13831" width="16" style="1187" customWidth="1"/>
    <col min="13832" max="13832" width="13.28515625" style="1187" customWidth="1"/>
    <col min="13833" max="14079" width="9.140625" style="1187"/>
    <col min="14080" max="14080" width="7" style="1187" customWidth="1"/>
    <col min="14081" max="14081" width="68" style="1187" customWidth="1"/>
    <col min="14082" max="14082" width="20.28515625" style="1187" customWidth="1"/>
    <col min="14083" max="14083" width="25.140625" style="1187" customWidth="1"/>
    <col min="14084" max="14084" width="30.7109375" style="1187" customWidth="1"/>
    <col min="14085" max="14087" width="16" style="1187" customWidth="1"/>
    <col min="14088" max="14088" width="13.28515625" style="1187" customWidth="1"/>
    <col min="14089" max="14335" width="9.140625" style="1187"/>
    <col min="14336" max="14336" width="7" style="1187" customWidth="1"/>
    <col min="14337" max="14337" width="68" style="1187" customWidth="1"/>
    <col min="14338" max="14338" width="20.28515625" style="1187" customWidth="1"/>
    <col min="14339" max="14339" width="25.140625" style="1187" customWidth="1"/>
    <col min="14340" max="14340" width="30.7109375" style="1187" customWidth="1"/>
    <col min="14341" max="14343" width="16" style="1187" customWidth="1"/>
    <col min="14344" max="14344" width="13.28515625" style="1187" customWidth="1"/>
    <col min="14345" max="14591" width="9.140625" style="1187"/>
    <col min="14592" max="14592" width="7" style="1187" customWidth="1"/>
    <col min="14593" max="14593" width="68" style="1187" customWidth="1"/>
    <col min="14594" max="14594" width="20.28515625" style="1187" customWidth="1"/>
    <col min="14595" max="14595" width="25.140625" style="1187" customWidth="1"/>
    <col min="14596" max="14596" width="30.7109375" style="1187" customWidth="1"/>
    <col min="14597" max="14599" width="16" style="1187" customWidth="1"/>
    <col min="14600" max="14600" width="13.28515625" style="1187" customWidth="1"/>
    <col min="14601" max="14847" width="9.140625" style="1187"/>
    <col min="14848" max="14848" width="7" style="1187" customWidth="1"/>
    <col min="14849" max="14849" width="68" style="1187" customWidth="1"/>
    <col min="14850" max="14850" width="20.28515625" style="1187" customWidth="1"/>
    <col min="14851" max="14851" width="25.140625" style="1187" customWidth="1"/>
    <col min="14852" max="14852" width="30.7109375" style="1187" customWidth="1"/>
    <col min="14853" max="14855" width="16" style="1187" customWidth="1"/>
    <col min="14856" max="14856" width="13.28515625" style="1187" customWidth="1"/>
    <col min="14857" max="15103" width="9.140625" style="1187"/>
    <col min="15104" max="15104" width="7" style="1187" customWidth="1"/>
    <col min="15105" max="15105" width="68" style="1187" customWidth="1"/>
    <col min="15106" max="15106" width="20.28515625" style="1187" customWidth="1"/>
    <col min="15107" max="15107" width="25.140625" style="1187" customWidth="1"/>
    <col min="15108" max="15108" width="30.7109375" style="1187" customWidth="1"/>
    <col min="15109" max="15111" width="16" style="1187" customWidth="1"/>
    <col min="15112" max="15112" width="13.28515625" style="1187" customWidth="1"/>
    <col min="15113" max="15359" width="9.140625" style="1187"/>
    <col min="15360" max="15360" width="7" style="1187" customWidth="1"/>
    <col min="15361" max="15361" width="68" style="1187" customWidth="1"/>
    <col min="15362" max="15362" width="20.28515625" style="1187" customWidth="1"/>
    <col min="15363" max="15363" width="25.140625" style="1187" customWidth="1"/>
    <col min="15364" max="15364" width="30.7109375" style="1187" customWidth="1"/>
    <col min="15365" max="15367" width="16" style="1187" customWidth="1"/>
    <col min="15368" max="15368" width="13.28515625" style="1187" customWidth="1"/>
    <col min="15369" max="15615" width="9.140625" style="1187"/>
    <col min="15616" max="15616" width="7" style="1187" customWidth="1"/>
    <col min="15617" max="15617" width="68" style="1187" customWidth="1"/>
    <col min="15618" max="15618" width="20.28515625" style="1187" customWidth="1"/>
    <col min="15619" max="15619" width="25.140625" style="1187" customWidth="1"/>
    <col min="15620" max="15620" width="30.7109375" style="1187" customWidth="1"/>
    <col min="15621" max="15623" width="16" style="1187" customWidth="1"/>
    <col min="15624" max="15624" width="13.28515625" style="1187" customWidth="1"/>
    <col min="15625" max="15871" width="9.140625" style="1187"/>
    <col min="15872" max="15872" width="7" style="1187" customWidth="1"/>
    <col min="15873" max="15873" width="68" style="1187" customWidth="1"/>
    <col min="15874" max="15874" width="20.28515625" style="1187" customWidth="1"/>
    <col min="15875" max="15875" width="25.140625" style="1187" customWidth="1"/>
    <col min="15876" max="15876" width="30.7109375" style="1187" customWidth="1"/>
    <col min="15877" max="15879" width="16" style="1187" customWidth="1"/>
    <col min="15880" max="15880" width="13.28515625" style="1187" customWidth="1"/>
    <col min="15881" max="16127" width="9.140625" style="1187"/>
    <col min="16128" max="16128" width="7" style="1187" customWidth="1"/>
    <col min="16129" max="16129" width="68" style="1187" customWidth="1"/>
    <col min="16130" max="16130" width="20.28515625" style="1187" customWidth="1"/>
    <col min="16131" max="16131" width="25.140625" style="1187" customWidth="1"/>
    <col min="16132" max="16132" width="30.7109375" style="1187" customWidth="1"/>
    <col min="16133" max="16135" width="16" style="1187" customWidth="1"/>
    <col min="16136" max="16136" width="13.28515625" style="1187" customWidth="1"/>
    <col min="16137" max="16384" width="9.140625" style="1187"/>
  </cols>
  <sheetData>
    <row r="1" spans="1:13">
      <c r="E1" s="72" t="s">
        <v>439</v>
      </c>
    </row>
    <row r="3" spans="1:13" ht="21" customHeight="1">
      <c r="A3" s="1462" t="s">
        <v>607</v>
      </c>
      <c r="B3" s="1462"/>
      <c r="C3" s="1462"/>
      <c r="D3" s="1462"/>
      <c r="E3" s="1462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188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3" s="1" customFormat="1" ht="39.75" customHeight="1">
      <c r="A6" s="1438" t="s">
        <v>1181</v>
      </c>
      <c r="B6" s="1438"/>
      <c r="C6" s="1438"/>
      <c r="D6" s="1438"/>
      <c r="E6" s="15"/>
      <c r="F6" s="15"/>
      <c r="G6" s="16"/>
      <c r="H6" s="16"/>
      <c r="I6" s="5"/>
      <c r="J6" s="5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3">
      <c r="A8" s="79"/>
    </row>
    <row r="9" spans="1:13" s="304" customFormat="1" ht="37.5">
      <c r="A9" s="735" t="s">
        <v>282</v>
      </c>
      <c r="B9" s="735" t="s">
        <v>297</v>
      </c>
      <c r="C9" s="735" t="s">
        <v>383</v>
      </c>
      <c r="D9" s="735" t="s">
        <v>384</v>
      </c>
      <c r="E9" s="735" t="s">
        <v>608</v>
      </c>
      <c r="F9" s="283"/>
      <c r="G9" s="283"/>
      <c r="H9" s="283"/>
    </row>
    <row r="10" spans="1:13" s="306" customFormat="1" ht="37.5">
      <c r="A10" s="735">
        <v>1</v>
      </c>
      <c r="B10" s="735">
        <v>2</v>
      </c>
      <c r="C10" s="735">
        <v>3</v>
      </c>
      <c r="D10" s="735">
        <v>4</v>
      </c>
      <c r="E10" s="1118">
        <v>5</v>
      </c>
      <c r="F10" s="1119" t="s">
        <v>357</v>
      </c>
      <c r="G10" s="190" t="s">
        <v>302</v>
      </c>
      <c r="H10" s="190" t="s">
        <v>303</v>
      </c>
      <c r="J10" s="183" t="s">
        <v>1010</v>
      </c>
      <c r="K10" s="183"/>
    </row>
    <row r="11" spans="1:13" s="306" customFormat="1">
      <c r="A11" s="1516" t="s">
        <v>1033</v>
      </c>
      <c r="B11" s="1517"/>
      <c r="C11" s="1517"/>
      <c r="D11" s="1517"/>
      <c r="E11" s="1518"/>
      <c r="F11" s="191"/>
      <c r="G11" s="192"/>
      <c r="H11" s="192"/>
      <c r="J11" s="180" t="s">
        <v>1005</v>
      </c>
      <c r="K11" s="180" t="s">
        <v>1006</v>
      </c>
    </row>
    <row r="12" spans="1:13" s="306" customFormat="1" hidden="1">
      <c r="A12" s="1073">
        <v>1</v>
      </c>
      <c r="B12" s="1121" t="s">
        <v>492</v>
      </c>
      <c r="C12" s="1073"/>
      <c r="D12" s="1189"/>
      <c r="E12" s="1190"/>
      <c r="F12" s="1125"/>
      <c r="G12" s="198"/>
      <c r="H12" s="198">
        <f>E12-G12</f>
        <v>0</v>
      </c>
    </row>
    <row r="13" spans="1:13" hidden="1">
      <c r="A13" s="1073">
        <v>2</v>
      </c>
      <c r="B13" s="1081"/>
      <c r="C13" s="1191"/>
      <c r="D13" s="740"/>
      <c r="E13" s="1192"/>
      <c r="F13" s="1125"/>
      <c r="G13" s="198"/>
      <c r="H13" s="198">
        <f>E13-G13</f>
        <v>0</v>
      </c>
    </row>
    <row r="14" spans="1:13">
      <c r="A14" s="1073"/>
      <c r="B14" s="1081"/>
      <c r="C14" s="1191"/>
      <c r="D14" s="740"/>
      <c r="E14" s="1192"/>
      <c r="F14" s="1125"/>
      <c r="G14" s="198"/>
      <c r="H14" s="198">
        <f>E14-G14</f>
        <v>0</v>
      </c>
    </row>
    <row r="15" spans="1:13" hidden="1">
      <c r="A15" s="1073"/>
      <c r="B15" s="1081"/>
      <c r="C15" s="1191"/>
      <c r="D15" s="740"/>
      <c r="E15" s="1192"/>
      <c r="F15" s="1125"/>
      <c r="G15" s="198"/>
      <c r="H15" s="198">
        <f>E15-G15</f>
        <v>0</v>
      </c>
    </row>
    <row r="16" spans="1:13">
      <c r="A16" s="1073"/>
      <c r="B16" s="1081"/>
      <c r="C16" s="1191"/>
      <c r="D16" s="740"/>
      <c r="E16" s="1192"/>
      <c r="F16" s="1125"/>
      <c r="G16" s="198"/>
      <c r="H16" s="198">
        <f>E16-G16</f>
        <v>0</v>
      </c>
    </row>
    <row r="17" spans="1:11" s="314" customFormat="1">
      <c r="A17" s="1127"/>
      <c r="B17" s="745" t="s">
        <v>295</v>
      </c>
      <c r="C17" s="1128" t="s">
        <v>305</v>
      </c>
      <c r="D17" s="1128" t="s">
        <v>305</v>
      </c>
      <c r="E17" s="1129">
        <f>SUM(E12:E16)</f>
        <v>0</v>
      </c>
      <c r="F17" s="1130" t="s">
        <v>365</v>
      </c>
      <c r="G17" s="291">
        <f>SUM(G12:G16)</f>
        <v>0</v>
      </c>
      <c r="H17" s="291">
        <f>SUM(H12:H16)</f>
        <v>0</v>
      </c>
      <c r="J17" s="183">
        <f t="shared" ref="J17:K17" si="0">SUM(J12:J16)</f>
        <v>0</v>
      </c>
      <c r="K17" s="183">
        <f t="shared" si="0"/>
        <v>0</v>
      </c>
    </row>
    <row r="18" spans="1:11" s="887" customFormat="1">
      <c r="A18" s="1519" t="s">
        <v>1034</v>
      </c>
      <c r="B18" s="1520"/>
      <c r="C18" s="1520"/>
      <c r="D18" s="1520"/>
      <c r="E18" s="1521"/>
      <c r="F18" s="1193" t="s">
        <v>995</v>
      </c>
      <c r="G18" s="1194"/>
      <c r="H18" s="1194"/>
    </row>
    <row r="19" spans="1:11">
      <c r="A19" s="1073">
        <v>1</v>
      </c>
      <c r="B19" s="1121" t="s">
        <v>773</v>
      </c>
      <c r="C19" s="1073"/>
      <c r="D19" s="1189"/>
      <c r="E19" s="1190">
        <v>36994.870000000003</v>
      </c>
      <c r="F19" s="1125">
        <f>36994</f>
        <v>36994</v>
      </c>
      <c r="G19" s="198">
        <f>36994</f>
        <v>36994</v>
      </c>
      <c r="H19" s="198">
        <f>E19-G19</f>
        <v>0.87000000000261934</v>
      </c>
    </row>
    <row r="20" spans="1:11" s="1" customFormat="1" ht="18" hidden="1" customHeight="1">
      <c r="A20" s="1073"/>
      <c r="B20" s="1081"/>
      <c r="C20" s="1191"/>
      <c r="D20" s="740"/>
      <c r="E20" s="1192"/>
      <c r="F20" s="1125"/>
      <c r="G20" s="198"/>
      <c r="H20" s="198">
        <f>E20-G20</f>
        <v>0</v>
      </c>
    </row>
    <row r="21" spans="1:11" s="303" customFormat="1" ht="19.5" hidden="1">
      <c r="A21" s="1073">
        <v>3</v>
      </c>
      <c r="B21" s="1081"/>
      <c r="C21" s="1191"/>
      <c r="D21" s="740"/>
      <c r="E21" s="1192"/>
      <c r="F21" s="1125"/>
      <c r="G21" s="198"/>
      <c r="H21" s="198">
        <f>E21-G21</f>
        <v>0</v>
      </c>
    </row>
    <row r="22" spans="1:11" s="178" customFormat="1" hidden="1">
      <c r="A22" s="1073">
        <v>4</v>
      </c>
      <c r="B22" s="1081"/>
      <c r="C22" s="1191"/>
      <c r="D22" s="740"/>
      <c r="E22" s="1192"/>
      <c r="F22" s="1125"/>
      <c r="G22" s="198"/>
      <c r="H22" s="198">
        <f>E22-G22</f>
        <v>0</v>
      </c>
    </row>
    <row r="23" spans="1:11" s="1" customFormat="1" hidden="1">
      <c r="A23" s="1195"/>
      <c r="B23" s="1081"/>
      <c r="C23" s="1191"/>
      <c r="D23" s="740"/>
      <c r="E23" s="1075"/>
      <c r="F23" s="1125"/>
      <c r="G23" s="198"/>
      <c r="H23" s="198">
        <f>E23-G23</f>
        <v>0</v>
      </c>
    </row>
    <row r="24" spans="1:11">
      <c r="A24" s="1127"/>
      <c r="B24" s="745" t="s">
        <v>295</v>
      </c>
      <c r="C24" s="1128" t="s">
        <v>305</v>
      </c>
      <c r="D24" s="1128" t="s">
        <v>305</v>
      </c>
      <c r="E24" s="1129">
        <f>SUM(E19:E23)</f>
        <v>36994.870000000003</v>
      </c>
      <c r="F24" s="1130" t="s">
        <v>365</v>
      </c>
      <c r="G24" s="291">
        <f>SUM(G19:G23)</f>
        <v>36994</v>
      </c>
      <c r="H24" s="291">
        <f>SUM(H19:H23)</f>
        <v>0.87000000000261934</v>
      </c>
      <c r="J24" s="183">
        <f t="shared" ref="J24:K24" si="1">SUM(J19:J23)</f>
        <v>0</v>
      </c>
      <c r="K24" s="183">
        <f t="shared" si="1"/>
        <v>0</v>
      </c>
    </row>
    <row r="25" spans="1:11">
      <c r="F25" s="225" t="s">
        <v>457</v>
      </c>
      <c r="G25" s="226">
        <f>G17+G24</f>
        <v>36994</v>
      </c>
      <c r="H25" s="226">
        <f>H17+H24</f>
        <v>0.87000000000261934</v>
      </c>
      <c r="J25" s="183">
        <f>J17+J24</f>
        <v>0</v>
      </c>
      <c r="K25" s="183">
        <f>K17+K24</f>
        <v>0</v>
      </c>
    </row>
    <row r="27" spans="1:11">
      <c r="A27" s="1185" t="s">
        <v>667</v>
      </c>
      <c r="B27" s="1186"/>
      <c r="C27" s="1184"/>
      <c r="D27" s="1"/>
      <c r="E27" s="1184" t="s">
        <v>1135</v>
      </c>
    </row>
    <row r="28" spans="1:11" ht="19.5">
      <c r="A28" s="178"/>
      <c r="B28" s="66"/>
      <c r="C28" s="1131" t="s">
        <v>131</v>
      </c>
      <c r="D28" s="303"/>
      <c r="E28" s="1131" t="s">
        <v>132</v>
      </c>
    </row>
    <row r="29" spans="1:11">
      <c r="A29" s="66"/>
      <c r="B29" s="63"/>
      <c r="C29" s="63"/>
      <c r="D29" s="178"/>
      <c r="E29" s="63"/>
    </row>
    <row r="30" spans="1:11">
      <c r="A30" s="1185" t="s">
        <v>133</v>
      </c>
      <c r="B30" s="1186"/>
      <c r="C30" s="1184"/>
      <c r="D30" s="178"/>
      <c r="E30" s="1184" t="s">
        <v>1227</v>
      </c>
    </row>
    <row r="31" spans="1:11">
      <c r="A31" s="178"/>
      <c r="B31" s="66"/>
      <c r="C31" s="1131" t="s">
        <v>131</v>
      </c>
      <c r="D31" s="178"/>
      <c r="E31" s="1131" t="s">
        <v>132</v>
      </c>
    </row>
    <row r="32" spans="1:11">
      <c r="A32" s="1"/>
      <c r="B32" s="1"/>
      <c r="C32" s="1"/>
      <c r="D32" s="1"/>
      <c r="E32" s="1"/>
    </row>
    <row r="33" spans="1:5">
      <c r="A33" s="1"/>
      <c r="B33" s="227" t="s">
        <v>1038</v>
      </c>
      <c r="C33" s="1"/>
      <c r="D33" s="1"/>
      <c r="E33" s="1"/>
    </row>
    <row r="34" spans="1:5">
      <c r="A34" s="1"/>
      <c r="B34" s="227" t="s">
        <v>1032</v>
      </c>
      <c r="C34" s="1"/>
      <c r="D34" s="1"/>
      <c r="E34" s="1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Лист173">
    <tabColor rgb="FF00FFCC"/>
    <pageSetUpPr fitToPage="1"/>
  </sheetPr>
  <dimension ref="A1:J79"/>
  <sheetViews>
    <sheetView view="pageBreakPreview" zoomScale="70" zoomScaleSheetLayoutView="7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7.5703125" customWidth="1"/>
    <col min="5" max="5" width="25.7109375" customWidth="1"/>
    <col min="6" max="7" width="24.42578125" customWidth="1"/>
    <col min="8" max="8" width="17.140625" customWidth="1"/>
    <col min="9" max="10" width="25.42578125" customWidth="1"/>
    <col min="256" max="256" width="7.28515625" customWidth="1"/>
    <col min="257" max="257" width="91.28515625" customWidth="1"/>
    <col min="258" max="258" width="20.28515625" customWidth="1"/>
    <col min="259" max="259" width="22.7109375" customWidth="1"/>
    <col min="260" max="260" width="27.5703125" customWidth="1"/>
    <col min="261" max="263" width="24.42578125" customWidth="1"/>
    <col min="264" max="264" width="17.140625" customWidth="1"/>
    <col min="512" max="512" width="7.28515625" customWidth="1"/>
    <col min="513" max="513" width="91.28515625" customWidth="1"/>
    <col min="514" max="514" width="20.28515625" customWidth="1"/>
    <col min="515" max="515" width="22.7109375" customWidth="1"/>
    <col min="516" max="516" width="27.5703125" customWidth="1"/>
    <col min="517" max="519" width="24.42578125" customWidth="1"/>
    <col min="520" max="520" width="17.140625" customWidth="1"/>
    <col min="768" max="768" width="7.28515625" customWidth="1"/>
    <col min="769" max="769" width="91.28515625" customWidth="1"/>
    <col min="770" max="770" width="20.28515625" customWidth="1"/>
    <col min="771" max="771" width="22.7109375" customWidth="1"/>
    <col min="772" max="772" width="27.5703125" customWidth="1"/>
    <col min="773" max="775" width="24.42578125" customWidth="1"/>
    <col min="776" max="776" width="17.140625" customWidth="1"/>
    <col min="1024" max="1024" width="7.28515625" customWidth="1"/>
    <col min="1025" max="1025" width="91.28515625" customWidth="1"/>
    <col min="1026" max="1026" width="20.28515625" customWidth="1"/>
    <col min="1027" max="1027" width="22.7109375" customWidth="1"/>
    <col min="1028" max="1028" width="27.5703125" customWidth="1"/>
    <col min="1029" max="1031" width="24.42578125" customWidth="1"/>
    <col min="1032" max="1032" width="17.140625" customWidth="1"/>
    <col min="1280" max="1280" width="7.28515625" customWidth="1"/>
    <col min="1281" max="1281" width="91.28515625" customWidth="1"/>
    <col min="1282" max="1282" width="20.28515625" customWidth="1"/>
    <col min="1283" max="1283" width="22.7109375" customWidth="1"/>
    <col min="1284" max="1284" width="27.5703125" customWidth="1"/>
    <col min="1285" max="1287" width="24.42578125" customWidth="1"/>
    <col min="1288" max="1288" width="17.140625" customWidth="1"/>
    <col min="1536" max="1536" width="7.28515625" customWidth="1"/>
    <col min="1537" max="1537" width="91.28515625" customWidth="1"/>
    <col min="1538" max="1538" width="20.28515625" customWidth="1"/>
    <col min="1539" max="1539" width="22.7109375" customWidth="1"/>
    <col min="1540" max="1540" width="27.5703125" customWidth="1"/>
    <col min="1541" max="1543" width="24.42578125" customWidth="1"/>
    <col min="1544" max="1544" width="17.140625" customWidth="1"/>
    <col min="1792" max="1792" width="7.28515625" customWidth="1"/>
    <col min="1793" max="1793" width="91.28515625" customWidth="1"/>
    <col min="1794" max="1794" width="20.28515625" customWidth="1"/>
    <col min="1795" max="1795" width="22.7109375" customWidth="1"/>
    <col min="1796" max="1796" width="27.5703125" customWidth="1"/>
    <col min="1797" max="1799" width="24.42578125" customWidth="1"/>
    <col min="1800" max="1800" width="17.140625" customWidth="1"/>
    <col min="2048" max="2048" width="7.28515625" customWidth="1"/>
    <col min="2049" max="2049" width="91.28515625" customWidth="1"/>
    <col min="2050" max="2050" width="20.28515625" customWidth="1"/>
    <col min="2051" max="2051" width="22.7109375" customWidth="1"/>
    <col min="2052" max="2052" width="27.5703125" customWidth="1"/>
    <col min="2053" max="2055" width="24.42578125" customWidth="1"/>
    <col min="2056" max="2056" width="17.140625" customWidth="1"/>
    <col min="2304" max="2304" width="7.28515625" customWidth="1"/>
    <col min="2305" max="2305" width="91.28515625" customWidth="1"/>
    <col min="2306" max="2306" width="20.28515625" customWidth="1"/>
    <col min="2307" max="2307" width="22.7109375" customWidth="1"/>
    <col min="2308" max="2308" width="27.5703125" customWidth="1"/>
    <col min="2309" max="2311" width="24.42578125" customWidth="1"/>
    <col min="2312" max="2312" width="17.140625" customWidth="1"/>
    <col min="2560" max="2560" width="7.28515625" customWidth="1"/>
    <col min="2561" max="2561" width="91.28515625" customWidth="1"/>
    <col min="2562" max="2562" width="20.28515625" customWidth="1"/>
    <col min="2563" max="2563" width="22.7109375" customWidth="1"/>
    <col min="2564" max="2564" width="27.5703125" customWidth="1"/>
    <col min="2565" max="2567" width="24.42578125" customWidth="1"/>
    <col min="2568" max="2568" width="17.140625" customWidth="1"/>
    <col min="2816" max="2816" width="7.28515625" customWidth="1"/>
    <col min="2817" max="2817" width="91.28515625" customWidth="1"/>
    <col min="2818" max="2818" width="20.28515625" customWidth="1"/>
    <col min="2819" max="2819" width="22.7109375" customWidth="1"/>
    <col min="2820" max="2820" width="27.5703125" customWidth="1"/>
    <col min="2821" max="2823" width="24.42578125" customWidth="1"/>
    <col min="2824" max="2824" width="17.140625" customWidth="1"/>
    <col min="3072" max="3072" width="7.28515625" customWidth="1"/>
    <col min="3073" max="3073" width="91.28515625" customWidth="1"/>
    <col min="3074" max="3074" width="20.28515625" customWidth="1"/>
    <col min="3075" max="3075" width="22.7109375" customWidth="1"/>
    <col min="3076" max="3076" width="27.5703125" customWidth="1"/>
    <col min="3077" max="3079" width="24.42578125" customWidth="1"/>
    <col min="3080" max="3080" width="17.140625" customWidth="1"/>
    <col min="3328" max="3328" width="7.28515625" customWidth="1"/>
    <col min="3329" max="3329" width="91.28515625" customWidth="1"/>
    <col min="3330" max="3330" width="20.28515625" customWidth="1"/>
    <col min="3331" max="3331" width="22.7109375" customWidth="1"/>
    <col min="3332" max="3332" width="27.5703125" customWidth="1"/>
    <col min="3333" max="3335" width="24.42578125" customWidth="1"/>
    <col min="3336" max="3336" width="17.140625" customWidth="1"/>
    <col min="3584" max="3584" width="7.28515625" customWidth="1"/>
    <col min="3585" max="3585" width="91.28515625" customWidth="1"/>
    <col min="3586" max="3586" width="20.28515625" customWidth="1"/>
    <col min="3587" max="3587" width="22.7109375" customWidth="1"/>
    <col min="3588" max="3588" width="27.5703125" customWidth="1"/>
    <col min="3589" max="3591" width="24.42578125" customWidth="1"/>
    <col min="3592" max="3592" width="17.140625" customWidth="1"/>
    <col min="3840" max="3840" width="7.28515625" customWidth="1"/>
    <col min="3841" max="3841" width="91.28515625" customWidth="1"/>
    <col min="3842" max="3842" width="20.28515625" customWidth="1"/>
    <col min="3843" max="3843" width="22.7109375" customWidth="1"/>
    <col min="3844" max="3844" width="27.5703125" customWidth="1"/>
    <col min="3845" max="3847" width="24.42578125" customWidth="1"/>
    <col min="3848" max="3848" width="17.140625" customWidth="1"/>
    <col min="4096" max="4096" width="7.28515625" customWidth="1"/>
    <col min="4097" max="4097" width="91.28515625" customWidth="1"/>
    <col min="4098" max="4098" width="20.28515625" customWidth="1"/>
    <col min="4099" max="4099" width="22.7109375" customWidth="1"/>
    <col min="4100" max="4100" width="27.5703125" customWidth="1"/>
    <col min="4101" max="4103" width="24.42578125" customWidth="1"/>
    <col min="4104" max="4104" width="17.140625" customWidth="1"/>
    <col min="4352" max="4352" width="7.28515625" customWidth="1"/>
    <col min="4353" max="4353" width="91.28515625" customWidth="1"/>
    <col min="4354" max="4354" width="20.28515625" customWidth="1"/>
    <col min="4355" max="4355" width="22.7109375" customWidth="1"/>
    <col min="4356" max="4356" width="27.5703125" customWidth="1"/>
    <col min="4357" max="4359" width="24.42578125" customWidth="1"/>
    <col min="4360" max="4360" width="17.140625" customWidth="1"/>
    <col min="4608" max="4608" width="7.28515625" customWidth="1"/>
    <col min="4609" max="4609" width="91.28515625" customWidth="1"/>
    <col min="4610" max="4610" width="20.28515625" customWidth="1"/>
    <col min="4611" max="4611" width="22.7109375" customWidth="1"/>
    <col min="4612" max="4612" width="27.5703125" customWidth="1"/>
    <col min="4613" max="4615" width="24.42578125" customWidth="1"/>
    <col min="4616" max="4616" width="17.140625" customWidth="1"/>
    <col min="4864" max="4864" width="7.28515625" customWidth="1"/>
    <col min="4865" max="4865" width="91.28515625" customWidth="1"/>
    <col min="4866" max="4866" width="20.28515625" customWidth="1"/>
    <col min="4867" max="4867" width="22.7109375" customWidth="1"/>
    <col min="4868" max="4868" width="27.5703125" customWidth="1"/>
    <col min="4869" max="4871" width="24.42578125" customWidth="1"/>
    <col min="4872" max="4872" width="17.140625" customWidth="1"/>
    <col min="5120" max="5120" width="7.28515625" customWidth="1"/>
    <col min="5121" max="5121" width="91.28515625" customWidth="1"/>
    <col min="5122" max="5122" width="20.28515625" customWidth="1"/>
    <col min="5123" max="5123" width="22.7109375" customWidth="1"/>
    <col min="5124" max="5124" width="27.5703125" customWidth="1"/>
    <col min="5125" max="5127" width="24.42578125" customWidth="1"/>
    <col min="5128" max="5128" width="17.140625" customWidth="1"/>
    <col min="5376" max="5376" width="7.28515625" customWidth="1"/>
    <col min="5377" max="5377" width="91.28515625" customWidth="1"/>
    <col min="5378" max="5378" width="20.28515625" customWidth="1"/>
    <col min="5379" max="5379" width="22.7109375" customWidth="1"/>
    <col min="5380" max="5380" width="27.5703125" customWidth="1"/>
    <col min="5381" max="5383" width="24.42578125" customWidth="1"/>
    <col min="5384" max="5384" width="17.140625" customWidth="1"/>
    <col min="5632" max="5632" width="7.28515625" customWidth="1"/>
    <col min="5633" max="5633" width="91.28515625" customWidth="1"/>
    <col min="5634" max="5634" width="20.28515625" customWidth="1"/>
    <col min="5635" max="5635" width="22.7109375" customWidth="1"/>
    <col min="5636" max="5636" width="27.5703125" customWidth="1"/>
    <col min="5637" max="5639" width="24.42578125" customWidth="1"/>
    <col min="5640" max="5640" width="17.140625" customWidth="1"/>
    <col min="5888" max="5888" width="7.28515625" customWidth="1"/>
    <col min="5889" max="5889" width="91.28515625" customWidth="1"/>
    <col min="5890" max="5890" width="20.28515625" customWidth="1"/>
    <col min="5891" max="5891" width="22.7109375" customWidth="1"/>
    <col min="5892" max="5892" width="27.5703125" customWidth="1"/>
    <col min="5893" max="5895" width="24.42578125" customWidth="1"/>
    <col min="5896" max="5896" width="17.140625" customWidth="1"/>
    <col min="6144" max="6144" width="7.28515625" customWidth="1"/>
    <col min="6145" max="6145" width="91.28515625" customWidth="1"/>
    <col min="6146" max="6146" width="20.28515625" customWidth="1"/>
    <col min="6147" max="6147" width="22.7109375" customWidth="1"/>
    <col min="6148" max="6148" width="27.5703125" customWidth="1"/>
    <col min="6149" max="6151" width="24.42578125" customWidth="1"/>
    <col min="6152" max="6152" width="17.140625" customWidth="1"/>
    <col min="6400" max="6400" width="7.28515625" customWidth="1"/>
    <col min="6401" max="6401" width="91.28515625" customWidth="1"/>
    <col min="6402" max="6402" width="20.28515625" customWidth="1"/>
    <col min="6403" max="6403" width="22.7109375" customWidth="1"/>
    <col min="6404" max="6404" width="27.5703125" customWidth="1"/>
    <col min="6405" max="6407" width="24.42578125" customWidth="1"/>
    <col min="6408" max="6408" width="17.140625" customWidth="1"/>
    <col min="6656" max="6656" width="7.28515625" customWidth="1"/>
    <col min="6657" max="6657" width="91.28515625" customWidth="1"/>
    <col min="6658" max="6658" width="20.28515625" customWidth="1"/>
    <col min="6659" max="6659" width="22.7109375" customWidth="1"/>
    <col min="6660" max="6660" width="27.5703125" customWidth="1"/>
    <col min="6661" max="6663" width="24.42578125" customWidth="1"/>
    <col min="6664" max="6664" width="17.140625" customWidth="1"/>
    <col min="6912" max="6912" width="7.28515625" customWidth="1"/>
    <col min="6913" max="6913" width="91.28515625" customWidth="1"/>
    <col min="6914" max="6914" width="20.28515625" customWidth="1"/>
    <col min="6915" max="6915" width="22.7109375" customWidth="1"/>
    <col min="6916" max="6916" width="27.5703125" customWidth="1"/>
    <col min="6917" max="6919" width="24.42578125" customWidth="1"/>
    <col min="6920" max="6920" width="17.140625" customWidth="1"/>
    <col min="7168" max="7168" width="7.28515625" customWidth="1"/>
    <col min="7169" max="7169" width="91.28515625" customWidth="1"/>
    <col min="7170" max="7170" width="20.28515625" customWidth="1"/>
    <col min="7171" max="7171" width="22.7109375" customWidth="1"/>
    <col min="7172" max="7172" width="27.5703125" customWidth="1"/>
    <col min="7173" max="7175" width="24.42578125" customWidth="1"/>
    <col min="7176" max="7176" width="17.140625" customWidth="1"/>
    <col min="7424" max="7424" width="7.28515625" customWidth="1"/>
    <col min="7425" max="7425" width="91.28515625" customWidth="1"/>
    <col min="7426" max="7426" width="20.28515625" customWidth="1"/>
    <col min="7427" max="7427" width="22.7109375" customWidth="1"/>
    <col min="7428" max="7428" width="27.5703125" customWidth="1"/>
    <col min="7429" max="7431" width="24.42578125" customWidth="1"/>
    <col min="7432" max="7432" width="17.140625" customWidth="1"/>
    <col min="7680" max="7680" width="7.28515625" customWidth="1"/>
    <col min="7681" max="7681" width="91.28515625" customWidth="1"/>
    <col min="7682" max="7682" width="20.28515625" customWidth="1"/>
    <col min="7683" max="7683" width="22.7109375" customWidth="1"/>
    <col min="7684" max="7684" width="27.5703125" customWidth="1"/>
    <col min="7685" max="7687" width="24.42578125" customWidth="1"/>
    <col min="7688" max="7688" width="17.140625" customWidth="1"/>
    <col min="7936" max="7936" width="7.28515625" customWidth="1"/>
    <col min="7937" max="7937" width="91.28515625" customWidth="1"/>
    <col min="7938" max="7938" width="20.28515625" customWidth="1"/>
    <col min="7939" max="7939" width="22.7109375" customWidth="1"/>
    <col min="7940" max="7940" width="27.5703125" customWidth="1"/>
    <col min="7941" max="7943" width="24.42578125" customWidth="1"/>
    <col min="7944" max="7944" width="17.140625" customWidth="1"/>
    <col min="8192" max="8192" width="7.28515625" customWidth="1"/>
    <col min="8193" max="8193" width="91.28515625" customWidth="1"/>
    <col min="8194" max="8194" width="20.28515625" customWidth="1"/>
    <col min="8195" max="8195" width="22.7109375" customWidth="1"/>
    <col min="8196" max="8196" width="27.5703125" customWidth="1"/>
    <col min="8197" max="8199" width="24.42578125" customWidth="1"/>
    <col min="8200" max="8200" width="17.140625" customWidth="1"/>
    <col min="8448" max="8448" width="7.28515625" customWidth="1"/>
    <col min="8449" max="8449" width="91.28515625" customWidth="1"/>
    <col min="8450" max="8450" width="20.28515625" customWidth="1"/>
    <col min="8451" max="8451" width="22.7109375" customWidth="1"/>
    <col min="8452" max="8452" width="27.5703125" customWidth="1"/>
    <col min="8453" max="8455" width="24.42578125" customWidth="1"/>
    <col min="8456" max="8456" width="17.140625" customWidth="1"/>
    <col min="8704" max="8704" width="7.28515625" customWidth="1"/>
    <col min="8705" max="8705" width="91.28515625" customWidth="1"/>
    <col min="8706" max="8706" width="20.28515625" customWidth="1"/>
    <col min="8707" max="8707" width="22.7109375" customWidth="1"/>
    <col min="8708" max="8708" width="27.5703125" customWidth="1"/>
    <col min="8709" max="8711" width="24.42578125" customWidth="1"/>
    <col min="8712" max="8712" width="17.140625" customWidth="1"/>
    <col min="8960" max="8960" width="7.28515625" customWidth="1"/>
    <col min="8961" max="8961" width="91.28515625" customWidth="1"/>
    <col min="8962" max="8962" width="20.28515625" customWidth="1"/>
    <col min="8963" max="8963" width="22.7109375" customWidth="1"/>
    <col min="8964" max="8964" width="27.5703125" customWidth="1"/>
    <col min="8965" max="8967" width="24.42578125" customWidth="1"/>
    <col min="8968" max="8968" width="17.140625" customWidth="1"/>
    <col min="9216" max="9216" width="7.28515625" customWidth="1"/>
    <col min="9217" max="9217" width="91.28515625" customWidth="1"/>
    <col min="9218" max="9218" width="20.28515625" customWidth="1"/>
    <col min="9219" max="9219" width="22.7109375" customWidth="1"/>
    <col min="9220" max="9220" width="27.5703125" customWidth="1"/>
    <col min="9221" max="9223" width="24.42578125" customWidth="1"/>
    <col min="9224" max="9224" width="17.140625" customWidth="1"/>
    <col min="9472" max="9472" width="7.28515625" customWidth="1"/>
    <col min="9473" max="9473" width="91.28515625" customWidth="1"/>
    <col min="9474" max="9474" width="20.28515625" customWidth="1"/>
    <col min="9475" max="9475" width="22.7109375" customWidth="1"/>
    <col min="9476" max="9476" width="27.5703125" customWidth="1"/>
    <col min="9477" max="9479" width="24.42578125" customWidth="1"/>
    <col min="9480" max="9480" width="17.140625" customWidth="1"/>
    <col min="9728" max="9728" width="7.28515625" customWidth="1"/>
    <col min="9729" max="9729" width="91.28515625" customWidth="1"/>
    <col min="9730" max="9730" width="20.28515625" customWidth="1"/>
    <col min="9731" max="9731" width="22.7109375" customWidth="1"/>
    <col min="9732" max="9732" width="27.5703125" customWidth="1"/>
    <col min="9733" max="9735" width="24.42578125" customWidth="1"/>
    <col min="9736" max="9736" width="17.140625" customWidth="1"/>
    <col min="9984" max="9984" width="7.28515625" customWidth="1"/>
    <col min="9985" max="9985" width="91.28515625" customWidth="1"/>
    <col min="9986" max="9986" width="20.28515625" customWidth="1"/>
    <col min="9987" max="9987" width="22.7109375" customWidth="1"/>
    <col min="9988" max="9988" width="27.5703125" customWidth="1"/>
    <col min="9989" max="9991" width="24.42578125" customWidth="1"/>
    <col min="9992" max="9992" width="17.140625" customWidth="1"/>
    <col min="10240" max="10240" width="7.28515625" customWidth="1"/>
    <col min="10241" max="10241" width="91.28515625" customWidth="1"/>
    <col min="10242" max="10242" width="20.28515625" customWidth="1"/>
    <col min="10243" max="10243" width="22.7109375" customWidth="1"/>
    <col min="10244" max="10244" width="27.5703125" customWidth="1"/>
    <col min="10245" max="10247" width="24.42578125" customWidth="1"/>
    <col min="10248" max="10248" width="17.140625" customWidth="1"/>
    <col min="10496" max="10496" width="7.28515625" customWidth="1"/>
    <col min="10497" max="10497" width="91.28515625" customWidth="1"/>
    <col min="10498" max="10498" width="20.28515625" customWidth="1"/>
    <col min="10499" max="10499" width="22.7109375" customWidth="1"/>
    <col min="10500" max="10500" width="27.5703125" customWidth="1"/>
    <col min="10501" max="10503" width="24.42578125" customWidth="1"/>
    <col min="10504" max="10504" width="17.140625" customWidth="1"/>
    <col min="10752" max="10752" width="7.28515625" customWidth="1"/>
    <col min="10753" max="10753" width="91.28515625" customWidth="1"/>
    <col min="10754" max="10754" width="20.28515625" customWidth="1"/>
    <col min="10755" max="10755" width="22.7109375" customWidth="1"/>
    <col min="10756" max="10756" width="27.5703125" customWidth="1"/>
    <col min="10757" max="10759" width="24.42578125" customWidth="1"/>
    <col min="10760" max="10760" width="17.140625" customWidth="1"/>
    <col min="11008" max="11008" width="7.28515625" customWidth="1"/>
    <col min="11009" max="11009" width="91.28515625" customWidth="1"/>
    <col min="11010" max="11010" width="20.28515625" customWidth="1"/>
    <col min="11011" max="11011" width="22.7109375" customWidth="1"/>
    <col min="11012" max="11012" width="27.5703125" customWidth="1"/>
    <col min="11013" max="11015" width="24.42578125" customWidth="1"/>
    <col min="11016" max="11016" width="17.140625" customWidth="1"/>
    <col min="11264" max="11264" width="7.28515625" customWidth="1"/>
    <col min="11265" max="11265" width="91.28515625" customWidth="1"/>
    <col min="11266" max="11266" width="20.28515625" customWidth="1"/>
    <col min="11267" max="11267" width="22.7109375" customWidth="1"/>
    <col min="11268" max="11268" width="27.5703125" customWidth="1"/>
    <col min="11269" max="11271" width="24.42578125" customWidth="1"/>
    <col min="11272" max="11272" width="17.140625" customWidth="1"/>
    <col min="11520" max="11520" width="7.28515625" customWidth="1"/>
    <col min="11521" max="11521" width="91.28515625" customWidth="1"/>
    <col min="11522" max="11522" width="20.28515625" customWidth="1"/>
    <col min="11523" max="11523" width="22.7109375" customWidth="1"/>
    <col min="11524" max="11524" width="27.5703125" customWidth="1"/>
    <col min="11525" max="11527" width="24.42578125" customWidth="1"/>
    <col min="11528" max="11528" width="17.140625" customWidth="1"/>
    <col min="11776" max="11776" width="7.28515625" customWidth="1"/>
    <col min="11777" max="11777" width="91.28515625" customWidth="1"/>
    <col min="11778" max="11778" width="20.28515625" customWidth="1"/>
    <col min="11779" max="11779" width="22.7109375" customWidth="1"/>
    <col min="11780" max="11780" width="27.5703125" customWidth="1"/>
    <col min="11781" max="11783" width="24.42578125" customWidth="1"/>
    <col min="11784" max="11784" width="17.140625" customWidth="1"/>
    <col min="12032" max="12032" width="7.28515625" customWidth="1"/>
    <col min="12033" max="12033" width="91.28515625" customWidth="1"/>
    <col min="12034" max="12034" width="20.28515625" customWidth="1"/>
    <col min="12035" max="12035" width="22.7109375" customWidth="1"/>
    <col min="12036" max="12036" width="27.5703125" customWidth="1"/>
    <col min="12037" max="12039" width="24.42578125" customWidth="1"/>
    <col min="12040" max="12040" width="17.140625" customWidth="1"/>
    <col min="12288" max="12288" width="7.28515625" customWidth="1"/>
    <col min="12289" max="12289" width="91.28515625" customWidth="1"/>
    <col min="12290" max="12290" width="20.28515625" customWidth="1"/>
    <col min="12291" max="12291" width="22.7109375" customWidth="1"/>
    <col min="12292" max="12292" width="27.5703125" customWidth="1"/>
    <col min="12293" max="12295" width="24.42578125" customWidth="1"/>
    <col min="12296" max="12296" width="17.140625" customWidth="1"/>
    <col min="12544" max="12544" width="7.28515625" customWidth="1"/>
    <col min="12545" max="12545" width="91.28515625" customWidth="1"/>
    <col min="12546" max="12546" width="20.28515625" customWidth="1"/>
    <col min="12547" max="12547" width="22.7109375" customWidth="1"/>
    <col min="12548" max="12548" width="27.5703125" customWidth="1"/>
    <col min="12549" max="12551" width="24.42578125" customWidth="1"/>
    <col min="12552" max="12552" width="17.140625" customWidth="1"/>
    <col min="12800" max="12800" width="7.28515625" customWidth="1"/>
    <col min="12801" max="12801" width="91.28515625" customWidth="1"/>
    <col min="12802" max="12802" width="20.28515625" customWidth="1"/>
    <col min="12803" max="12803" width="22.7109375" customWidth="1"/>
    <col min="12804" max="12804" width="27.5703125" customWidth="1"/>
    <col min="12805" max="12807" width="24.42578125" customWidth="1"/>
    <col min="12808" max="12808" width="17.140625" customWidth="1"/>
    <col min="13056" max="13056" width="7.28515625" customWidth="1"/>
    <col min="13057" max="13057" width="91.28515625" customWidth="1"/>
    <col min="13058" max="13058" width="20.28515625" customWidth="1"/>
    <col min="13059" max="13059" width="22.7109375" customWidth="1"/>
    <col min="13060" max="13060" width="27.5703125" customWidth="1"/>
    <col min="13061" max="13063" width="24.42578125" customWidth="1"/>
    <col min="13064" max="13064" width="17.140625" customWidth="1"/>
    <col min="13312" max="13312" width="7.28515625" customWidth="1"/>
    <col min="13313" max="13313" width="91.28515625" customWidth="1"/>
    <col min="13314" max="13314" width="20.28515625" customWidth="1"/>
    <col min="13315" max="13315" width="22.7109375" customWidth="1"/>
    <col min="13316" max="13316" width="27.5703125" customWidth="1"/>
    <col min="13317" max="13319" width="24.42578125" customWidth="1"/>
    <col min="13320" max="13320" width="17.140625" customWidth="1"/>
    <col min="13568" max="13568" width="7.28515625" customWidth="1"/>
    <col min="13569" max="13569" width="91.28515625" customWidth="1"/>
    <col min="13570" max="13570" width="20.28515625" customWidth="1"/>
    <col min="13571" max="13571" width="22.7109375" customWidth="1"/>
    <col min="13572" max="13572" width="27.5703125" customWidth="1"/>
    <col min="13573" max="13575" width="24.42578125" customWidth="1"/>
    <col min="13576" max="13576" width="17.140625" customWidth="1"/>
    <col min="13824" max="13824" width="7.28515625" customWidth="1"/>
    <col min="13825" max="13825" width="91.28515625" customWidth="1"/>
    <col min="13826" max="13826" width="20.28515625" customWidth="1"/>
    <col min="13827" max="13827" width="22.7109375" customWidth="1"/>
    <col min="13828" max="13828" width="27.5703125" customWidth="1"/>
    <col min="13829" max="13831" width="24.42578125" customWidth="1"/>
    <col min="13832" max="13832" width="17.140625" customWidth="1"/>
    <col min="14080" max="14080" width="7.28515625" customWidth="1"/>
    <col min="14081" max="14081" width="91.28515625" customWidth="1"/>
    <col min="14082" max="14082" width="20.28515625" customWidth="1"/>
    <col min="14083" max="14083" width="22.7109375" customWidth="1"/>
    <col min="14084" max="14084" width="27.5703125" customWidth="1"/>
    <col min="14085" max="14087" width="24.42578125" customWidth="1"/>
    <col min="14088" max="14088" width="17.140625" customWidth="1"/>
    <col min="14336" max="14336" width="7.28515625" customWidth="1"/>
    <col min="14337" max="14337" width="91.28515625" customWidth="1"/>
    <col min="14338" max="14338" width="20.28515625" customWidth="1"/>
    <col min="14339" max="14339" width="22.7109375" customWidth="1"/>
    <col min="14340" max="14340" width="27.5703125" customWidth="1"/>
    <col min="14341" max="14343" width="24.42578125" customWidth="1"/>
    <col min="14344" max="14344" width="17.140625" customWidth="1"/>
    <col min="14592" max="14592" width="7.28515625" customWidth="1"/>
    <col min="14593" max="14593" width="91.28515625" customWidth="1"/>
    <col min="14594" max="14594" width="20.28515625" customWidth="1"/>
    <col min="14595" max="14595" width="22.7109375" customWidth="1"/>
    <col min="14596" max="14596" width="27.5703125" customWidth="1"/>
    <col min="14597" max="14599" width="24.42578125" customWidth="1"/>
    <col min="14600" max="14600" width="17.140625" customWidth="1"/>
    <col min="14848" max="14848" width="7.28515625" customWidth="1"/>
    <col min="14849" max="14849" width="91.28515625" customWidth="1"/>
    <col min="14850" max="14850" width="20.28515625" customWidth="1"/>
    <col min="14851" max="14851" width="22.7109375" customWidth="1"/>
    <col min="14852" max="14852" width="27.5703125" customWidth="1"/>
    <col min="14853" max="14855" width="24.42578125" customWidth="1"/>
    <col min="14856" max="14856" width="17.140625" customWidth="1"/>
    <col min="15104" max="15104" width="7.28515625" customWidth="1"/>
    <col min="15105" max="15105" width="91.28515625" customWidth="1"/>
    <col min="15106" max="15106" width="20.28515625" customWidth="1"/>
    <col min="15107" max="15107" width="22.7109375" customWidth="1"/>
    <col min="15108" max="15108" width="27.5703125" customWidth="1"/>
    <col min="15109" max="15111" width="24.42578125" customWidth="1"/>
    <col min="15112" max="15112" width="17.140625" customWidth="1"/>
    <col min="15360" max="15360" width="7.28515625" customWidth="1"/>
    <col min="15361" max="15361" width="91.28515625" customWidth="1"/>
    <col min="15362" max="15362" width="20.28515625" customWidth="1"/>
    <col min="15363" max="15363" width="22.7109375" customWidth="1"/>
    <col min="15364" max="15364" width="27.5703125" customWidth="1"/>
    <col min="15365" max="15367" width="24.42578125" customWidth="1"/>
    <col min="15368" max="15368" width="17.140625" customWidth="1"/>
    <col min="15616" max="15616" width="7.28515625" customWidth="1"/>
    <col min="15617" max="15617" width="91.28515625" customWidth="1"/>
    <col min="15618" max="15618" width="20.28515625" customWidth="1"/>
    <col min="15619" max="15619" width="22.7109375" customWidth="1"/>
    <col min="15620" max="15620" width="27.5703125" customWidth="1"/>
    <col min="15621" max="15623" width="24.42578125" customWidth="1"/>
    <col min="15624" max="15624" width="17.140625" customWidth="1"/>
    <col min="15872" max="15872" width="7.28515625" customWidth="1"/>
    <col min="15873" max="15873" width="91.28515625" customWidth="1"/>
    <col min="15874" max="15874" width="20.28515625" customWidth="1"/>
    <col min="15875" max="15875" width="22.7109375" customWidth="1"/>
    <col min="15876" max="15876" width="27.5703125" customWidth="1"/>
    <col min="15877" max="15879" width="24.42578125" customWidth="1"/>
    <col min="15880" max="15880" width="17.140625" customWidth="1"/>
    <col min="16128" max="16128" width="7.28515625" customWidth="1"/>
    <col min="16129" max="16129" width="91.28515625" customWidth="1"/>
    <col min="16130" max="16130" width="20.28515625" customWidth="1"/>
    <col min="16131" max="16131" width="22.7109375" customWidth="1"/>
    <col min="16132" max="16132" width="27.5703125" customWidth="1"/>
    <col min="16133" max="16135" width="24.42578125" customWidth="1"/>
    <col min="16136" max="16136" width="17.140625" customWidth="1"/>
  </cols>
  <sheetData>
    <row r="1" spans="1:10">
      <c r="D1" t="s">
        <v>444</v>
      </c>
    </row>
    <row r="2" spans="1:10" ht="12.75" customHeight="1"/>
    <row r="3" spans="1:10" ht="29.25" customHeight="1">
      <c r="A3" s="1422" t="s">
        <v>987</v>
      </c>
      <c r="B3" s="1422"/>
      <c r="C3" s="1422"/>
      <c r="D3" s="1422"/>
    </row>
    <row r="4" spans="1:10" ht="27" customHeight="1">
      <c r="A4" t="s">
        <v>1137</v>
      </c>
    </row>
    <row r="5" spans="1:10" ht="19.5" customHeight="1">
      <c r="A5" t="s">
        <v>345</v>
      </c>
    </row>
    <row r="6" spans="1:10" ht="39.75" customHeight="1">
      <c r="A6" s="1422" t="s">
        <v>610</v>
      </c>
      <c r="B6" s="1422"/>
      <c r="C6" s="1422"/>
    </row>
    <row r="7" spans="1:10" ht="17.25" customHeight="1">
      <c r="A7" t="s">
        <v>281</v>
      </c>
    </row>
    <row r="9" spans="1:10" ht="15.75" customHeight="1">
      <c r="A9" s="1422" t="s">
        <v>282</v>
      </c>
      <c r="B9" s="1422" t="s">
        <v>385</v>
      </c>
      <c r="C9" s="1422" t="s">
        <v>261</v>
      </c>
      <c r="D9" s="1422" t="s">
        <v>349</v>
      </c>
    </row>
    <row r="10" spans="1:10" ht="15.75" customHeight="1">
      <c r="A10" s="1422"/>
      <c r="B10" s="1422"/>
      <c r="C10" s="1422"/>
      <c r="D10" s="1422"/>
    </row>
    <row r="11" spans="1:10" ht="15.75" customHeight="1">
      <c r="A11" s="1422"/>
      <c r="B11" s="1422"/>
      <c r="C11" s="1422"/>
      <c r="D11" s="1422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1010</v>
      </c>
    </row>
    <row r="13" spans="1:10">
      <c r="A13" s="1422" t="s">
        <v>1033</v>
      </c>
      <c r="B13" s="1422"/>
      <c r="C13" s="1422"/>
      <c r="D13" s="1422"/>
      <c r="I13" t="s">
        <v>1005</v>
      </c>
      <c r="J13" t="s">
        <v>1006</v>
      </c>
    </row>
    <row r="14" spans="1:10">
      <c r="A14">
        <v>1</v>
      </c>
      <c r="B14" t="s">
        <v>493</v>
      </c>
      <c r="G14">
        <f>D14-F14</f>
        <v>0</v>
      </c>
    </row>
    <row r="15" spans="1:10">
      <c r="A15">
        <v>2</v>
      </c>
      <c r="B15" t="s">
        <v>494</v>
      </c>
      <c r="G15">
        <f t="shared" ref="G15:G19" si="0">D15-F15</f>
        <v>0</v>
      </c>
    </row>
    <row r="16" spans="1:10">
      <c r="A16">
        <v>3</v>
      </c>
      <c r="B16" t="s">
        <v>495</v>
      </c>
      <c r="G16">
        <f t="shared" si="0"/>
        <v>0</v>
      </c>
    </row>
    <row r="17" spans="1:10">
      <c r="A17">
        <v>4</v>
      </c>
      <c r="B17" t="s">
        <v>496</v>
      </c>
      <c r="G17">
        <f t="shared" si="0"/>
        <v>0</v>
      </c>
    </row>
    <row r="18" spans="1:10">
      <c r="A18">
        <v>5</v>
      </c>
      <c r="B18" t="s">
        <v>497</v>
      </c>
      <c r="G18">
        <f t="shared" si="0"/>
        <v>0</v>
      </c>
    </row>
    <row r="19" spans="1:10">
      <c r="G19">
        <f t="shared" si="0"/>
        <v>0</v>
      </c>
    </row>
    <row r="20" spans="1:10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>
      <c r="A21" s="1422" t="s">
        <v>1034</v>
      </c>
      <c r="B21" s="1422"/>
      <c r="C21" s="1422"/>
      <c r="D21" s="1422"/>
      <c r="E21" t="s">
        <v>995</v>
      </c>
    </row>
    <row r="22" spans="1:10">
      <c r="A22">
        <v>1</v>
      </c>
      <c r="B22" t="s">
        <v>493</v>
      </c>
      <c r="G22">
        <f>D22-F22</f>
        <v>0</v>
      </c>
    </row>
    <row r="23" spans="1:10">
      <c r="A23">
        <v>2</v>
      </c>
      <c r="B23" t="s">
        <v>494</v>
      </c>
      <c r="G23">
        <f t="shared" ref="G23:G27" si="2">D23-F23</f>
        <v>0</v>
      </c>
    </row>
    <row r="24" spans="1:10">
      <c r="A24">
        <v>3</v>
      </c>
      <c r="B24" t="s">
        <v>495</v>
      </c>
      <c r="G24">
        <f t="shared" si="2"/>
        <v>0</v>
      </c>
    </row>
    <row r="25" spans="1:10">
      <c r="A25">
        <v>4</v>
      </c>
      <c r="B25" t="s">
        <v>496</v>
      </c>
      <c r="G25">
        <f t="shared" si="2"/>
        <v>0</v>
      </c>
    </row>
    <row r="26" spans="1:10">
      <c r="A26">
        <v>5</v>
      </c>
      <c r="B26" t="s">
        <v>497</v>
      </c>
      <c r="G26">
        <f t="shared" si="2"/>
        <v>0</v>
      </c>
    </row>
    <row r="27" spans="1:10">
      <c r="G27">
        <f t="shared" si="2"/>
        <v>0</v>
      </c>
    </row>
    <row r="28" spans="1:10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>
      <c r="A32" t="s">
        <v>667</v>
      </c>
      <c r="D32" t="s">
        <v>1135</v>
      </c>
    </row>
    <row r="33" spans="1:4">
      <c r="C33" t="s">
        <v>131</v>
      </c>
      <c r="D33" t="s">
        <v>132</v>
      </c>
    </row>
    <row r="35" spans="1:4">
      <c r="A35" t="s">
        <v>133</v>
      </c>
      <c r="D35" t="s">
        <v>1136</v>
      </c>
    </row>
    <row r="36" spans="1:4">
      <c r="C36" t="s">
        <v>131</v>
      </c>
      <c r="D36" t="s">
        <v>132</v>
      </c>
    </row>
    <row r="38" spans="1:4">
      <c r="B38" t="s">
        <v>1038</v>
      </c>
    </row>
    <row r="39" spans="1:4">
      <c r="B39" t="s">
        <v>1032</v>
      </c>
    </row>
    <row r="75" spans="2:2">
      <c r="B75" t="s">
        <v>493</v>
      </c>
    </row>
    <row r="76" spans="2:2">
      <c r="B76" t="s">
        <v>494</v>
      </c>
    </row>
    <row r="77" spans="2:2">
      <c r="B77" t="s">
        <v>495</v>
      </c>
    </row>
    <row r="78" spans="2:2">
      <c r="B78" t="s">
        <v>496</v>
      </c>
    </row>
    <row r="79" spans="2:2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Лист174">
    <tabColor rgb="FFFF99FF"/>
    <pageSetUpPr fitToPage="1"/>
  </sheetPr>
  <dimension ref="A1:M146"/>
  <sheetViews>
    <sheetView view="pageBreakPreview" zoomScale="70" zoomScaleSheetLayoutView="70" workbookViewId="0"/>
  </sheetViews>
  <sheetFormatPr defaultRowHeight="15"/>
  <cols>
    <col min="1" max="1" width="8" customWidth="1"/>
    <col min="2" max="2" width="118.140625" customWidth="1"/>
    <col min="3" max="5" width="17.140625" customWidth="1"/>
    <col min="6" max="6" width="34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13">
      <c r="F1" t="s">
        <v>435</v>
      </c>
    </row>
    <row r="3" spans="1:13" ht="28.9" customHeight="1">
      <c r="A3" s="1422" t="s">
        <v>551</v>
      </c>
      <c r="B3" s="1422"/>
      <c r="C3" s="1422"/>
      <c r="D3" s="1422"/>
      <c r="E3" s="1422"/>
      <c r="F3" s="1422"/>
    </row>
    <row r="4" spans="1:13" ht="27" customHeight="1">
      <c r="A4" t="s">
        <v>1137</v>
      </c>
    </row>
    <row r="5" spans="1:13" ht="19.5" customHeight="1">
      <c r="A5" t="s">
        <v>458</v>
      </c>
    </row>
    <row r="6" spans="1:13" ht="39.75" customHeight="1">
      <c r="A6" s="1422" t="s">
        <v>611</v>
      </c>
      <c r="B6" s="1422"/>
      <c r="C6" s="1422"/>
      <c r="D6" s="1422"/>
      <c r="E6" s="1422"/>
    </row>
    <row r="7" spans="1:13" ht="17.25" customHeight="1">
      <c r="A7" t="s">
        <v>281</v>
      </c>
    </row>
    <row r="9" spans="1:13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13" ht="75" customHeight="1">
      <c r="A10" s="1422"/>
      <c r="B10" s="1422"/>
      <c r="C10" t="s">
        <v>354</v>
      </c>
      <c r="D10" t="s">
        <v>368</v>
      </c>
      <c r="E10" t="s">
        <v>354</v>
      </c>
      <c r="F10" t="s">
        <v>368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549</v>
      </c>
      <c r="J11" t="s">
        <v>550</v>
      </c>
      <c r="L11" t="s">
        <v>1010</v>
      </c>
    </row>
    <row r="12" spans="1:13">
      <c r="A12" s="1422" t="s">
        <v>1033</v>
      </c>
      <c r="B12" s="1422"/>
      <c r="C12" s="1422"/>
      <c r="D12" s="1422"/>
      <c r="E12" s="1422"/>
      <c r="F12" s="1422"/>
      <c r="L12" t="s">
        <v>1005</v>
      </c>
      <c r="M12" t="s">
        <v>1006</v>
      </c>
    </row>
    <row r="13" spans="1:1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>
      <c r="B14" t="s">
        <v>199</v>
      </c>
      <c r="I14">
        <f t="shared" ref="I14:I31" si="0">F14-H14</f>
        <v>0</v>
      </c>
      <c r="J14">
        <f>F14-G14</f>
        <v>0</v>
      </c>
    </row>
    <row r="15" spans="1:13">
      <c r="B15" t="s">
        <v>459</v>
      </c>
      <c r="I15">
        <f t="shared" si="0"/>
        <v>0</v>
      </c>
      <c r="J15">
        <f t="shared" ref="J15:J31" si="1">F15-G15</f>
        <v>0</v>
      </c>
    </row>
    <row r="16" spans="1:13">
      <c r="B16" t="s">
        <v>460</v>
      </c>
      <c r="I16">
        <f t="shared" si="0"/>
        <v>0</v>
      </c>
      <c r="J16">
        <f t="shared" si="1"/>
        <v>0</v>
      </c>
    </row>
    <row r="17" spans="1:10">
      <c r="B17" t="s">
        <v>461</v>
      </c>
      <c r="I17">
        <f t="shared" si="0"/>
        <v>0</v>
      </c>
      <c r="J17">
        <f t="shared" si="1"/>
        <v>0</v>
      </c>
    </row>
    <row r="18" spans="1:10">
      <c r="B18" t="s">
        <v>462</v>
      </c>
      <c r="I18">
        <f t="shared" si="0"/>
        <v>0</v>
      </c>
      <c r="J18">
        <f t="shared" si="1"/>
        <v>0</v>
      </c>
    </row>
    <row r="19" spans="1:10">
      <c r="B19" t="s">
        <v>463</v>
      </c>
      <c r="I19">
        <f t="shared" si="0"/>
        <v>0</v>
      </c>
      <c r="J19">
        <f t="shared" si="1"/>
        <v>0</v>
      </c>
    </row>
    <row r="20" spans="1:10">
      <c r="B20" t="s">
        <v>1011</v>
      </c>
      <c r="I20">
        <f t="shared" si="0"/>
        <v>0</v>
      </c>
      <c r="J20">
        <f t="shared" si="1"/>
        <v>0</v>
      </c>
    </row>
    <row r="21" spans="1:10">
      <c r="B21" t="s">
        <v>537</v>
      </c>
      <c r="I21">
        <f t="shared" si="0"/>
        <v>0</v>
      </c>
      <c r="J21">
        <f t="shared" si="1"/>
        <v>0</v>
      </c>
    </row>
    <row r="22" spans="1:10">
      <c r="B22" t="s">
        <v>538</v>
      </c>
      <c r="I22">
        <f t="shared" si="0"/>
        <v>0</v>
      </c>
      <c r="J22">
        <f t="shared" si="1"/>
        <v>0</v>
      </c>
    </row>
    <row r="23" spans="1:10">
      <c r="B23" t="s">
        <v>464</v>
      </c>
      <c r="I23">
        <f t="shared" si="0"/>
        <v>0</v>
      </c>
      <c r="J23">
        <f t="shared" si="1"/>
        <v>0</v>
      </c>
    </row>
    <row r="24" spans="1:10">
      <c r="B24" t="s">
        <v>465</v>
      </c>
      <c r="I24">
        <f t="shared" si="0"/>
        <v>0</v>
      </c>
      <c r="J24">
        <f t="shared" si="1"/>
        <v>0</v>
      </c>
    </row>
    <row r="25" spans="1:10">
      <c r="B25" t="s">
        <v>467</v>
      </c>
      <c r="I25">
        <f t="shared" si="0"/>
        <v>0</v>
      </c>
      <c r="J25">
        <f t="shared" si="1"/>
        <v>0</v>
      </c>
    </row>
    <row r="26" spans="1:10" ht="38.25" customHeight="1">
      <c r="B26" t="s">
        <v>468</v>
      </c>
      <c r="I26">
        <f t="shared" si="0"/>
        <v>0</v>
      </c>
      <c r="J26">
        <f t="shared" si="1"/>
        <v>0</v>
      </c>
    </row>
    <row r="27" spans="1:10" ht="20.25" customHeight="1">
      <c r="B27" t="s">
        <v>541</v>
      </c>
      <c r="I27">
        <f t="shared" si="0"/>
        <v>0</v>
      </c>
      <c r="J27">
        <f t="shared" si="1"/>
        <v>0</v>
      </c>
    </row>
    <row r="28" spans="1:10" ht="22.5" customHeight="1">
      <c r="B28" t="s">
        <v>542</v>
      </c>
      <c r="I28">
        <f t="shared" si="0"/>
        <v>0</v>
      </c>
      <c r="J28">
        <f t="shared" si="1"/>
        <v>0</v>
      </c>
    </row>
    <row r="29" spans="1:10" ht="22.5" customHeight="1">
      <c r="I29">
        <f t="shared" si="0"/>
        <v>0</v>
      </c>
      <c r="J29">
        <f t="shared" si="1"/>
        <v>0</v>
      </c>
    </row>
    <row r="30" spans="1:10" ht="22.5" customHeight="1">
      <c r="I30">
        <f t="shared" si="0"/>
        <v>0</v>
      </c>
      <c r="J30">
        <f t="shared" si="1"/>
        <v>0</v>
      </c>
    </row>
    <row r="31" spans="1:10">
      <c r="I31">
        <f t="shared" si="0"/>
        <v>0</v>
      </c>
      <c r="J31">
        <f t="shared" si="1"/>
        <v>0</v>
      </c>
    </row>
    <row r="32" spans="1:10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>
      <c r="D34" t="s">
        <v>371</v>
      </c>
      <c r="I34">
        <f>F34-H34</f>
        <v>0</v>
      </c>
      <c r="J34">
        <f t="shared" si="2"/>
        <v>0</v>
      </c>
    </row>
    <row r="35" spans="1:10">
      <c r="I35">
        <f>F35-H35</f>
        <v>0</v>
      </c>
      <c r="J35">
        <f t="shared" si="2"/>
        <v>0</v>
      </c>
    </row>
    <row r="36" spans="1:10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5" customHeight="1">
      <c r="B38" t="s">
        <v>546</v>
      </c>
      <c r="I38">
        <f t="shared" si="3"/>
        <v>0</v>
      </c>
      <c r="J38">
        <f t="shared" si="4"/>
        <v>0</v>
      </c>
    </row>
    <row r="39" spans="1:10" ht="23.45" customHeight="1">
      <c r="B39" t="s">
        <v>548</v>
      </c>
      <c r="I39">
        <f t="shared" si="3"/>
        <v>0</v>
      </c>
      <c r="J39">
        <f t="shared" si="4"/>
        <v>0</v>
      </c>
    </row>
    <row r="40" spans="1:10" ht="23.45" customHeight="1">
      <c r="I40">
        <f t="shared" si="3"/>
        <v>0</v>
      </c>
      <c r="J40">
        <f t="shared" si="4"/>
        <v>0</v>
      </c>
    </row>
    <row r="41" spans="1:10" ht="23.45" customHeight="1">
      <c r="I41">
        <f t="shared" si="3"/>
        <v>0</v>
      </c>
      <c r="J41">
        <f t="shared" si="4"/>
        <v>0</v>
      </c>
    </row>
    <row r="42" spans="1:10" ht="23.45" customHeight="1">
      <c r="I42">
        <f t="shared" si="3"/>
        <v>0</v>
      </c>
      <c r="J42">
        <f t="shared" si="4"/>
        <v>0</v>
      </c>
    </row>
    <row r="43" spans="1:10" ht="23.45" customHeight="1">
      <c r="I43">
        <f t="shared" si="3"/>
        <v>0</v>
      </c>
      <c r="J43">
        <f t="shared" si="4"/>
        <v>0</v>
      </c>
    </row>
    <row r="44" spans="1:10" ht="24" customHeight="1">
      <c r="I44">
        <f t="shared" si="3"/>
        <v>0</v>
      </c>
      <c r="J44">
        <f t="shared" si="4"/>
        <v>0</v>
      </c>
    </row>
    <row r="45" spans="1:10" ht="20.25" customHeight="1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>
      <c r="B46" t="s">
        <v>199</v>
      </c>
      <c r="I46">
        <f>F46-H46</f>
        <v>0</v>
      </c>
      <c r="J46">
        <f t="shared" ref="J46:J49" si="5">F46-G46</f>
        <v>0</v>
      </c>
    </row>
    <row r="47" spans="1:10">
      <c r="B47" t="s">
        <v>469</v>
      </c>
      <c r="I47">
        <f>F47-H47</f>
        <v>0</v>
      </c>
      <c r="J47">
        <f t="shared" si="5"/>
        <v>0</v>
      </c>
    </row>
    <row r="48" spans="1:10">
      <c r="I48">
        <f>F48-H48</f>
        <v>0</v>
      </c>
      <c r="J48">
        <f t="shared" si="5"/>
        <v>0</v>
      </c>
    </row>
    <row r="49" spans="1:10">
      <c r="I49">
        <f>F49-H49</f>
        <v>0</v>
      </c>
      <c r="J49">
        <f t="shared" si="5"/>
        <v>0</v>
      </c>
    </row>
    <row r="50" spans="1:10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>
      <c r="B52" t="s">
        <v>470</v>
      </c>
      <c r="I52">
        <f t="shared" si="6"/>
        <v>0</v>
      </c>
      <c r="J52">
        <f t="shared" si="7"/>
        <v>0</v>
      </c>
    </row>
    <row r="53" spans="1:10">
      <c r="B53" t="s">
        <v>471</v>
      </c>
      <c r="I53">
        <f t="shared" si="6"/>
        <v>0</v>
      </c>
      <c r="J53">
        <f t="shared" si="7"/>
        <v>0</v>
      </c>
    </row>
    <row r="54" spans="1:10">
      <c r="B54" t="s">
        <v>472</v>
      </c>
      <c r="I54">
        <f t="shared" si="6"/>
        <v>0</v>
      </c>
      <c r="J54">
        <f t="shared" si="7"/>
        <v>0</v>
      </c>
    </row>
    <row r="55" spans="1:10">
      <c r="B55" t="s">
        <v>473</v>
      </c>
      <c r="I55">
        <f t="shared" si="6"/>
        <v>0</v>
      </c>
      <c r="J55">
        <f t="shared" si="7"/>
        <v>0</v>
      </c>
    </row>
    <row r="56" spans="1:10">
      <c r="B56" t="s">
        <v>475</v>
      </c>
      <c r="I56">
        <f t="shared" si="6"/>
        <v>0</v>
      </c>
      <c r="J56">
        <f t="shared" si="7"/>
        <v>0</v>
      </c>
    </row>
    <row r="57" spans="1:10">
      <c r="B57" t="s">
        <v>474</v>
      </c>
      <c r="I57">
        <f t="shared" si="6"/>
        <v>0</v>
      </c>
      <c r="J57">
        <f t="shared" si="7"/>
        <v>0</v>
      </c>
    </row>
    <row r="58" spans="1:10">
      <c r="B58" t="s">
        <v>477</v>
      </c>
      <c r="I58">
        <f t="shared" si="6"/>
        <v>0</v>
      </c>
      <c r="J58">
        <f t="shared" si="7"/>
        <v>0</v>
      </c>
    </row>
    <row r="59" spans="1:10">
      <c r="B59" t="s">
        <v>476</v>
      </c>
      <c r="I59">
        <f t="shared" si="6"/>
        <v>0</v>
      </c>
      <c r="J59">
        <f t="shared" si="7"/>
        <v>0</v>
      </c>
    </row>
    <row r="60" spans="1:10">
      <c r="B60" t="s">
        <v>543</v>
      </c>
      <c r="I60">
        <f t="shared" si="6"/>
        <v>0</v>
      </c>
      <c r="J60">
        <f t="shared" si="7"/>
        <v>0</v>
      </c>
    </row>
    <row r="61" spans="1:10">
      <c r="B61" t="s">
        <v>544</v>
      </c>
      <c r="I61">
        <f t="shared" si="6"/>
        <v>0</v>
      </c>
      <c r="J61">
        <f t="shared" si="7"/>
        <v>0</v>
      </c>
    </row>
    <row r="62" spans="1:10">
      <c r="B62" t="s">
        <v>545</v>
      </c>
      <c r="I62">
        <f t="shared" si="6"/>
        <v>0</v>
      </c>
      <c r="J62">
        <f t="shared" si="7"/>
        <v>0</v>
      </c>
    </row>
    <row r="63" spans="1:10">
      <c r="B63" t="s">
        <v>547</v>
      </c>
      <c r="I63">
        <f t="shared" si="6"/>
        <v>0</v>
      </c>
      <c r="J63">
        <f t="shared" si="7"/>
        <v>0</v>
      </c>
    </row>
    <row r="64" spans="1:10">
      <c r="I64">
        <f t="shared" si="6"/>
        <v>0</v>
      </c>
      <c r="J64">
        <f t="shared" si="7"/>
        <v>0</v>
      </c>
    </row>
    <row r="65" spans="1:13">
      <c r="I65">
        <f t="shared" si="6"/>
        <v>0</v>
      </c>
      <c r="J65">
        <f t="shared" si="7"/>
        <v>0</v>
      </c>
    </row>
    <row r="66" spans="1:13">
      <c r="I66">
        <f t="shared" si="6"/>
        <v>0</v>
      </c>
      <c r="J66">
        <f t="shared" si="7"/>
        <v>0</v>
      </c>
    </row>
    <row r="67" spans="1:13">
      <c r="I67">
        <f t="shared" si="6"/>
        <v>0</v>
      </c>
      <c r="J67">
        <f t="shared" si="7"/>
        <v>0</v>
      </c>
    </row>
    <row r="68" spans="1:13">
      <c r="I68">
        <f t="shared" si="6"/>
        <v>0</v>
      </c>
      <c r="J68">
        <f t="shared" si="7"/>
        <v>0</v>
      </c>
    </row>
    <row r="69" spans="1:13">
      <c r="I69">
        <f t="shared" si="6"/>
        <v>0</v>
      </c>
      <c r="J69">
        <f t="shared" si="7"/>
        <v>0</v>
      </c>
    </row>
    <row r="70" spans="1:13">
      <c r="I70">
        <f t="shared" si="6"/>
        <v>0</v>
      </c>
      <c r="J70">
        <f t="shared" si="7"/>
        <v>0</v>
      </c>
    </row>
    <row r="71" spans="1:13">
      <c r="I71">
        <f t="shared" si="6"/>
        <v>0</v>
      </c>
      <c r="J71">
        <f t="shared" si="7"/>
        <v>0</v>
      </c>
    </row>
    <row r="73" spans="1:1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534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>
      <c r="A74" s="1422" t="s">
        <v>1034</v>
      </c>
      <c r="B74" s="1422"/>
      <c r="C74" s="1422"/>
      <c r="D74" s="1422"/>
      <c r="E74" s="1422"/>
      <c r="F74" s="1422"/>
      <c r="G74" t="s">
        <v>995</v>
      </c>
    </row>
    <row r="75" spans="1:1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>
      <c r="B76" t="s">
        <v>199</v>
      </c>
      <c r="I76">
        <f t="shared" ref="I76:I93" si="9">F76-H76</f>
        <v>0</v>
      </c>
      <c r="J76">
        <f>F76-G76</f>
        <v>0</v>
      </c>
    </row>
    <row r="77" spans="1:13">
      <c r="B77" t="s">
        <v>459</v>
      </c>
      <c r="I77">
        <f t="shared" si="9"/>
        <v>0</v>
      </c>
      <c r="J77">
        <f t="shared" ref="J77:J93" si="10">F77-G77</f>
        <v>0</v>
      </c>
    </row>
    <row r="78" spans="1:13">
      <c r="B78" t="s">
        <v>460</v>
      </c>
      <c r="I78">
        <f t="shared" si="9"/>
        <v>0</v>
      </c>
      <c r="J78">
        <f t="shared" si="10"/>
        <v>0</v>
      </c>
    </row>
    <row r="79" spans="1:13">
      <c r="B79" t="s">
        <v>461</v>
      </c>
      <c r="I79">
        <f t="shared" si="9"/>
        <v>0</v>
      </c>
      <c r="J79">
        <f t="shared" si="10"/>
        <v>0</v>
      </c>
    </row>
    <row r="80" spans="1:13">
      <c r="B80" t="s">
        <v>462</v>
      </c>
      <c r="I80">
        <f t="shared" si="9"/>
        <v>0</v>
      </c>
      <c r="J80">
        <f t="shared" si="10"/>
        <v>0</v>
      </c>
    </row>
    <row r="81" spans="1:10">
      <c r="B81" t="s">
        <v>463</v>
      </c>
      <c r="I81">
        <f t="shared" si="9"/>
        <v>0</v>
      </c>
      <c r="J81">
        <f t="shared" si="10"/>
        <v>0</v>
      </c>
    </row>
    <row r="82" spans="1:10">
      <c r="B82" t="s">
        <v>1011</v>
      </c>
      <c r="I82">
        <f t="shared" si="9"/>
        <v>0</v>
      </c>
      <c r="J82">
        <f t="shared" si="10"/>
        <v>0</v>
      </c>
    </row>
    <row r="83" spans="1:10">
      <c r="B83" t="s">
        <v>537</v>
      </c>
      <c r="I83">
        <f t="shared" si="9"/>
        <v>0</v>
      </c>
      <c r="J83">
        <f t="shared" si="10"/>
        <v>0</v>
      </c>
    </row>
    <row r="84" spans="1:10">
      <c r="B84" t="s">
        <v>538</v>
      </c>
      <c r="I84">
        <f t="shared" si="9"/>
        <v>0</v>
      </c>
      <c r="J84">
        <f t="shared" si="10"/>
        <v>0</v>
      </c>
    </row>
    <row r="85" spans="1:10">
      <c r="B85" t="s">
        <v>464</v>
      </c>
      <c r="I85">
        <f t="shared" si="9"/>
        <v>0</v>
      </c>
      <c r="J85">
        <f t="shared" si="10"/>
        <v>0</v>
      </c>
    </row>
    <row r="86" spans="1:10">
      <c r="B86" t="s">
        <v>465</v>
      </c>
      <c r="I86">
        <f t="shared" si="9"/>
        <v>0</v>
      </c>
      <c r="J86">
        <f t="shared" si="10"/>
        <v>0</v>
      </c>
    </row>
    <row r="87" spans="1:10">
      <c r="B87" t="s">
        <v>467</v>
      </c>
      <c r="I87">
        <f t="shared" si="9"/>
        <v>0</v>
      </c>
      <c r="J87">
        <f t="shared" si="10"/>
        <v>0</v>
      </c>
    </row>
    <row r="88" spans="1:10" ht="39.75" customHeight="1">
      <c r="B88" t="s">
        <v>468</v>
      </c>
      <c r="I88">
        <f t="shared" si="9"/>
        <v>0</v>
      </c>
      <c r="J88">
        <f t="shared" si="10"/>
        <v>0</v>
      </c>
    </row>
    <row r="89" spans="1:10" ht="20.25" customHeight="1">
      <c r="B89" t="s">
        <v>541</v>
      </c>
      <c r="I89">
        <f t="shared" si="9"/>
        <v>0</v>
      </c>
      <c r="J89">
        <f t="shared" si="10"/>
        <v>0</v>
      </c>
    </row>
    <row r="90" spans="1:10" ht="22.5" customHeight="1">
      <c r="B90" t="s">
        <v>542</v>
      </c>
      <c r="I90">
        <f t="shared" si="9"/>
        <v>0</v>
      </c>
      <c r="J90">
        <f t="shared" si="10"/>
        <v>0</v>
      </c>
    </row>
    <row r="91" spans="1:10" ht="22.5" customHeight="1">
      <c r="I91">
        <f t="shared" si="9"/>
        <v>0</v>
      </c>
      <c r="J91">
        <f t="shared" si="10"/>
        <v>0</v>
      </c>
    </row>
    <row r="92" spans="1:10" ht="22.5" customHeight="1">
      <c r="I92">
        <f t="shared" si="9"/>
        <v>0</v>
      </c>
      <c r="J92">
        <f t="shared" si="10"/>
        <v>0</v>
      </c>
    </row>
    <row r="93" spans="1:10">
      <c r="I93">
        <f t="shared" si="9"/>
        <v>0</v>
      </c>
      <c r="J93">
        <f t="shared" si="10"/>
        <v>0</v>
      </c>
    </row>
    <row r="94" spans="1:10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>
      <c r="D96" t="s">
        <v>371</v>
      </c>
      <c r="I96">
        <f>F96-H96</f>
        <v>0</v>
      </c>
      <c r="J96">
        <f t="shared" si="11"/>
        <v>0</v>
      </c>
    </row>
    <row r="97" spans="1:10">
      <c r="I97">
        <f>F97-H97</f>
        <v>0</v>
      </c>
      <c r="J97">
        <f t="shared" si="11"/>
        <v>0</v>
      </c>
    </row>
    <row r="98" spans="1:10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5" customHeight="1">
      <c r="B100" t="s">
        <v>546</v>
      </c>
      <c r="I100">
        <f t="shared" si="12"/>
        <v>0</v>
      </c>
      <c r="J100">
        <f t="shared" si="13"/>
        <v>0</v>
      </c>
    </row>
    <row r="101" spans="1:10" ht="23.45" customHeight="1">
      <c r="B101" t="s">
        <v>548</v>
      </c>
      <c r="I101">
        <f t="shared" si="12"/>
        <v>0</v>
      </c>
      <c r="J101">
        <f t="shared" si="13"/>
        <v>0</v>
      </c>
    </row>
    <row r="102" spans="1:10" ht="23.45" customHeight="1">
      <c r="I102">
        <f t="shared" si="12"/>
        <v>0</v>
      </c>
      <c r="J102">
        <f t="shared" si="13"/>
        <v>0</v>
      </c>
    </row>
    <row r="103" spans="1:10" ht="23.45" customHeight="1">
      <c r="I103">
        <f t="shared" si="12"/>
        <v>0</v>
      </c>
      <c r="J103">
        <f t="shared" si="13"/>
        <v>0</v>
      </c>
    </row>
    <row r="104" spans="1:10" ht="23.45" customHeight="1">
      <c r="I104">
        <f t="shared" si="12"/>
        <v>0</v>
      </c>
      <c r="J104">
        <f t="shared" si="13"/>
        <v>0</v>
      </c>
    </row>
    <row r="105" spans="1:10" ht="23.45" customHeight="1">
      <c r="I105">
        <f t="shared" si="12"/>
        <v>0</v>
      </c>
      <c r="J105">
        <f t="shared" si="13"/>
        <v>0</v>
      </c>
    </row>
    <row r="106" spans="1:10" ht="24" customHeight="1">
      <c r="I106">
        <f t="shared" si="12"/>
        <v>0</v>
      </c>
      <c r="J106">
        <f t="shared" si="13"/>
        <v>0</v>
      </c>
    </row>
    <row r="107" spans="1:10" ht="20.25" customHeight="1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>
      <c r="B108" t="s">
        <v>199</v>
      </c>
      <c r="I108">
        <f>F108-H108</f>
        <v>0</v>
      </c>
      <c r="J108">
        <f t="shared" ref="J108:J111" si="14">F108-G108</f>
        <v>0</v>
      </c>
    </row>
    <row r="109" spans="1:10">
      <c r="B109" t="s">
        <v>469</v>
      </c>
      <c r="I109">
        <f>F109-H109</f>
        <v>0</v>
      </c>
      <c r="J109">
        <f t="shared" si="14"/>
        <v>0</v>
      </c>
    </row>
    <row r="110" spans="1:10">
      <c r="I110">
        <f>F110-H110</f>
        <v>0</v>
      </c>
      <c r="J110">
        <f t="shared" si="14"/>
        <v>0</v>
      </c>
    </row>
    <row r="111" spans="1:10">
      <c r="I111">
        <f>F111-H111</f>
        <v>0</v>
      </c>
      <c r="J111">
        <f t="shared" si="14"/>
        <v>0</v>
      </c>
    </row>
    <row r="112" spans="1:10" ht="19.5" customHeight="1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>
      <c r="B114" t="s">
        <v>470</v>
      </c>
      <c r="I114">
        <f t="shared" si="15"/>
        <v>0</v>
      </c>
      <c r="J114">
        <f t="shared" si="16"/>
        <v>0</v>
      </c>
    </row>
    <row r="115" spans="2:10">
      <c r="B115" t="s">
        <v>471</v>
      </c>
      <c r="I115">
        <f t="shared" si="15"/>
        <v>0</v>
      </c>
      <c r="J115">
        <f t="shared" si="16"/>
        <v>0</v>
      </c>
    </row>
    <row r="116" spans="2:10">
      <c r="B116" t="s">
        <v>472</v>
      </c>
      <c r="I116">
        <f t="shared" si="15"/>
        <v>0</v>
      </c>
      <c r="J116">
        <f t="shared" si="16"/>
        <v>0</v>
      </c>
    </row>
    <row r="117" spans="2:10">
      <c r="B117" t="s">
        <v>473</v>
      </c>
      <c r="I117">
        <f t="shared" si="15"/>
        <v>0</v>
      </c>
      <c r="J117">
        <f t="shared" si="16"/>
        <v>0</v>
      </c>
    </row>
    <row r="118" spans="2:10">
      <c r="B118" t="s">
        <v>475</v>
      </c>
      <c r="I118">
        <f t="shared" si="15"/>
        <v>0</v>
      </c>
      <c r="J118">
        <f t="shared" si="16"/>
        <v>0</v>
      </c>
    </row>
    <row r="119" spans="2:10">
      <c r="B119" t="s">
        <v>474</v>
      </c>
      <c r="I119">
        <f t="shared" si="15"/>
        <v>0</v>
      </c>
      <c r="J119">
        <f t="shared" si="16"/>
        <v>0</v>
      </c>
    </row>
    <row r="120" spans="2:10">
      <c r="B120" t="s">
        <v>477</v>
      </c>
      <c r="I120">
        <f t="shared" si="15"/>
        <v>0</v>
      </c>
      <c r="J120">
        <f t="shared" si="16"/>
        <v>0</v>
      </c>
    </row>
    <row r="121" spans="2:10">
      <c r="B121" t="s">
        <v>476</v>
      </c>
      <c r="I121">
        <f t="shared" si="15"/>
        <v>0</v>
      </c>
      <c r="J121">
        <f t="shared" si="16"/>
        <v>0</v>
      </c>
    </row>
    <row r="122" spans="2:10">
      <c r="B122" t="s">
        <v>543</v>
      </c>
      <c r="I122">
        <f t="shared" si="15"/>
        <v>0</v>
      </c>
      <c r="J122">
        <f t="shared" si="16"/>
        <v>0</v>
      </c>
    </row>
    <row r="123" spans="2:10">
      <c r="B123" t="s">
        <v>544</v>
      </c>
      <c r="I123">
        <f t="shared" si="15"/>
        <v>0</v>
      </c>
      <c r="J123">
        <f t="shared" si="16"/>
        <v>0</v>
      </c>
    </row>
    <row r="124" spans="2:10">
      <c r="B124" t="s">
        <v>545</v>
      </c>
      <c r="I124">
        <f t="shared" si="15"/>
        <v>0</v>
      </c>
      <c r="J124">
        <f t="shared" si="16"/>
        <v>0</v>
      </c>
    </row>
    <row r="125" spans="2:10">
      <c r="B125" t="s">
        <v>547</v>
      </c>
      <c r="I125">
        <f t="shared" si="15"/>
        <v>0</v>
      </c>
      <c r="J125">
        <f t="shared" si="16"/>
        <v>0</v>
      </c>
    </row>
    <row r="126" spans="2:10">
      <c r="I126">
        <f t="shared" si="15"/>
        <v>0</v>
      </c>
      <c r="J126">
        <f t="shared" si="16"/>
        <v>0</v>
      </c>
    </row>
    <row r="127" spans="2:10">
      <c r="I127">
        <f t="shared" si="15"/>
        <v>0</v>
      </c>
      <c r="J127">
        <f t="shared" si="16"/>
        <v>0</v>
      </c>
    </row>
    <row r="128" spans="2:10">
      <c r="I128">
        <f t="shared" si="15"/>
        <v>0</v>
      </c>
      <c r="J128">
        <f t="shared" si="16"/>
        <v>0</v>
      </c>
    </row>
    <row r="129" spans="1:13">
      <c r="I129">
        <f t="shared" si="15"/>
        <v>0</v>
      </c>
      <c r="J129">
        <f t="shared" si="16"/>
        <v>0</v>
      </c>
    </row>
    <row r="130" spans="1:13">
      <c r="I130">
        <f t="shared" si="15"/>
        <v>0</v>
      </c>
      <c r="J130">
        <f t="shared" si="16"/>
        <v>0</v>
      </c>
    </row>
    <row r="131" spans="1:13">
      <c r="I131">
        <f t="shared" si="15"/>
        <v>0</v>
      </c>
      <c r="J131">
        <f t="shared" si="16"/>
        <v>0</v>
      </c>
    </row>
    <row r="132" spans="1:13">
      <c r="I132">
        <f t="shared" si="15"/>
        <v>0</v>
      </c>
      <c r="J132">
        <f t="shared" si="16"/>
        <v>0</v>
      </c>
    </row>
    <row r="133" spans="1:13">
      <c r="I133">
        <f t="shared" si="15"/>
        <v>0</v>
      </c>
      <c r="J133">
        <f t="shared" si="16"/>
        <v>0</v>
      </c>
    </row>
    <row r="135" spans="1:1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535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>
      <c r="A139" t="s">
        <v>667</v>
      </c>
      <c r="F139" t="s">
        <v>1135</v>
      </c>
    </row>
    <row r="140" spans="1:13">
      <c r="D140" t="s">
        <v>131</v>
      </c>
      <c r="F140" t="s">
        <v>132</v>
      </c>
    </row>
    <row r="142" spans="1:13" ht="23.25" customHeight="1">
      <c r="A142" t="s">
        <v>133</v>
      </c>
      <c r="F142" t="s">
        <v>1136</v>
      </c>
    </row>
    <row r="143" spans="1:13">
      <c r="D143" t="s">
        <v>131</v>
      </c>
      <c r="F143" t="s">
        <v>132</v>
      </c>
    </row>
    <row r="145" spans="2:2">
      <c r="B145" t="s">
        <v>1038</v>
      </c>
    </row>
    <row r="146" spans="2:2">
      <c r="B146" t="s">
        <v>1032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Лист175">
    <tabColor rgb="FFFF99FF"/>
    <pageSetUpPr fitToPage="1"/>
  </sheetPr>
  <dimension ref="A1:M163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13">
      <c r="F1" t="s">
        <v>436</v>
      </c>
    </row>
    <row r="3" spans="1:13" ht="20.45" customHeight="1">
      <c r="A3" s="1422" t="s">
        <v>587</v>
      </c>
      <c r="B3" s="1422"/>
      <c r="C3" s="1422"/>
      <c r="D3" s="1422"/>
      <c r="E3" s="1422"/>
      <c r="F3" s="1422"/>
    </row>
    <row r="4" spans="1:13" ht="27" customHeight="1">
      <c r="A4" t="s">
        <v>1137</v>
      </c>
    </row>
    <row r="5" spans="1:13" ht="19.5" customHeight="1">
      <c r="A5" t="s">
        <v>458</v>
      </c>
    </row>
    <row r="6" spans="1:13" ht="39.75" customHeight="1">
      <c r="A6" s="1422" t="s">
        <v>611</v>
      </c>
      <c r="B6" s="1422"/>
      <c r="C6" s="1422"/>
      <c r="D6" s="1422"/>
      <c r="E6" s="1422"/>
    </row>
    <row r="7" spans="1:13" ht="17.25" customHeight="1">
      <c r="A7" t="s">
        <v>281</v>
      </c>
    </row>
    <row r="9" spans="1:13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13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549</v>
      </c>
      <c r="J11" t="s">
        <v>550</v>
      </c>
      <c r="L11" t="s">
        <v>1010</v>
      </c>
    </row>
    <row r="12" spans="1:13" ht="21" customHeight="1">
      <c r="A12" s="1422" t="s">
        <v>1033</v>
      </c>
      <c r="B12" s="1422"/>
      <c r="C12" s="1422"/>
      <c r="D12" s="1422"/>
      <c r="E12" s="1422"/>
      <c r="F12" s="1422"/>
      <c r="L12" t="s">
        <v>1005</v>
      </c>
      <c r="M12" t="s">
        <v>1006</v>
      </c>
    </row>
    <row r="13" spans="1:13" ht="21.6" customHeight="1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>
      <c r="B14" t="s">
        <v>378</v>
      </c>
      <c r="I14">
        <f>F14-H14</f>
        <v>0</v>
      </c>
      <c r="J14">
        <f>F14-G14</f>
        <v>0</v>
      </c>
    </row>
    <row r="15" spans="1:13">
      <c r="B15" t="s">
        <v>478</v>
      </c>
      <c r="I15">
        <f>F15-H15</f>
        <v>0</v>
      </c>
      <c r="J15">
        <f t="shared" ref="J15:J33" si="0">F15-G15</f>
        <v>0</v>
      </c>
    </row>
    <row r="16" spans="1:13">
      <c r="I16">
        <f>F16-H16</f>
        <v>0</v>
      </c>
      <c r="J16">
        <f t="shared" si="0"/>
        <v>0</v>
      </c>
    </row>
    <row r="17" spans="1:10" ht="39.75" customHeight="1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>
      <c r="B18" t="s">
        <v>199</v>
      </c>
      <c r="I18">
        <f>F18-H18</f>
        <v>0</v>
      </c>
      <c r="J18">
        <f t="shared" si="0"/>
        <v>0</v>
      </c>
    </row>
    <row r="19" spans="1:10">
      <c r="I19">
        <f>F19-H19</f>
        <v>0</v>
      </c>
      <c r="J19">
        <f t="shared" si="0"/>
        <v>0</v>
      </c>
    </row>
    <row r="20" spans="1:10">
      <c r="I20">
        <f>F20-H20</f>
        <v>0</v>
      </c>
      <c r="J20">
        <f t="shared" si="0"/>
        <v>0</v>
      </c>
    </row>
    <row r="21" spans="1:10" ht="21.6" customHeight="1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>
      <c r="B22" t="s">
        <v>199</v>
      </c>
      <c r="I22">
        <f>F22-H22</f>
        <v>0</v>
      </c>
      <c r="J22">
        <f t="shared" si="0"/>
        <v>0</v>
      </c>
    </row>
    <row r="23" spans="1:10">
      <c r="I23">
        <f>F23-H23</f>
        <v>0</v>
      </c>
      <c r="J23">
        <f t="shared" si="0"/>
        <v>0</v>
      </c>
    </row>
    <row r="24" spans="1:10">
      <c r="I24">
        <f>F24-H24</f>
        <v>0</v>
      </c>
      <c r="J24">
        <f t="shared" si="0"/>
        <v>0</v>
      </c>
    </row>
    <row r="25" spans="1:10" ht="21.6" customHeight="1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>
      <c r="B26" t="s">
        <v>199</v>
      </c>
      <c r="I26">
        <f t="shared" ref="I26:I33" si="1">F26-H26</f>
        <v>0</v>
      </c>
      <c r="J26">
        <f t="shared" si="0"/>
        <v>0</v>
      </c>
    </row>
    <row r="27" spans="1:10">
      <c r="B27" t="s">
        <v>479</v>
      </c>
      <c r="I27">
        <f t="shared" si="1"/>
        <v>0</v>
      </c>
      <c r="J27">
        <f t="shared" si="0"/>
        <v>0</v>
      </c>
    </row>
    <row r="28" spans="1:10">
      <c r="B28" t="s">
        <v>480</v>
      </c>
      <c r="I28">
        <f t="shared" si="1"/>
        <v>0</v>
      </c>
      <c r="J28">
        <f t="shared" si="0"/>
        <v>0</v>
      </c>
    </row>
    <row r="29" spans="1:10">
      <c r="B29" t="s">
        <v>552</v>
      </c>
      <c r="I29">
        <f t="shared" si="1"/>
        <v>0</v>
      </c>
      <c r="J29">
        <f t="shared" si="0"/>
        <v>0</v>
      </c>
    </row>
    <row r="30" spans="1:10">
      <c r="B30" t="s">
        <v>553</v>
      </c>
      <c r="I30">
        <f t="shared" si="1"/>
        <v>0</v>
      </c>
      <c r="J30">
        <f t="shared" si="0"/>
        <v>0</v>
      </c>
    </row>
    <row r="31" spans="1:10">
      <c r="B31" t="s">
        <v>554</v>
      </c>
      <c r="I31">
        <f t="shared" si="1"/>
        <v>0</v>
      </c>
      <c r="J31">
        <f t="shared" si="0"/>
        <v>0</v>
      </c>
    </row>
    <row r="32" spans="1:10">
      <c r="B32" t="s">
        <v>555</v>
      </c>
      <c r="I32">
        <f t="shared" si="1"/>
        <v>0</v>
      </c>
      <c r="J32">
        <f t="shared" si="0"/>
        <v>0</v>
      </c>
    </row>
    <row r="33" spans="2:10">
      <c r="B33" t="s">
        <v>556</v>
      </c>
      <c r="I33">
        <f t="shared" si="1"/>
        <v>0</v>
      </c>
      <c r="J33">
        <f t="shared" si="0"/>
        <v>0</v>
      </c>
    </row>
    <row r="34" spans="2:10">
      <c r="B34" t="s">
        <v>557</v>
      </c>
    </row>
    <row r="35" spans="2:10">
      <c r="B35" t="s">
        <v>558</v>
      </c>
      <c r="I35">
        <f>F35-H35</f>
        <v>0</v>
      </c>
      <c r="J35">
        <f t="shared" ref="J35:J37" si="2">F35-G35</f>
        <v>0</v>
      </c>
    </row>
    <row r="36" spans="2:10">
      <c r="B36" t="s">
        <v>559</v>
      </c>
      <c r="I36">
        <f>F36-H36</f>
        <v>0</v>
      </c>
      <c r="J36">
        <f t="shared" si="2"/>
        <v>0</v>
      </c>
    </row>
    <row r="37" spans="2:10">
      <c r="B37" t="s">
        <v>560</v>
      </c>
      <c r="I37">
        <f>F37-H37</f>
        <v>0</v>
      </c>
      <c r="J37">
        <f t="shared" si="2"/>
        <v>0</v>
      </c>
    </row>
    <row r="38" spans="2:10">
      <c r="B38" t="s">
        <v>561</v>
      </c>
    </row>
    <row r="39" spans="2:10">
      <c r="B39" t="s">
        <v>562</v>
      </c>
      <c r="I39">
        <f t="shared" ref="I39:I46" si="3">F39-H39</f>
        <v>0</v>
      </c>
      <c r="J39">
        <f t="shared" ref="J39:J46" si="4">F39-G39</f>
        <v>0</v>
      </c>
    </row>
    <row r="40" spans="2:10">
      <c r="B40" t="s">
        <v>563</v>
      </c>
      <c r="I40">
        <f t="shared" si="3"/>
        <v>0</v>
      </c>
      <c r="J40">
        <f t="shared" si="4"/>
        <v>0</v>
      </c>
    </row>
    <row r="41" spans="2:10">
      <c r="B41" t="s">
        <v>564</v>
      </c>
      <c r="I41">
        <f t="shared" si="3"/>
        <v>0</v>
      </c>
      <c r="J41">
        <f t="shared" si="4"/>
        <v>0</v>
      </c>
    </row>
    <row r="42" spans="2:10">
      <c r="B42" t="s">
        <v>565</v>
      </c>
      <c r="I42">
        <f t="shared" si="3"/>
        <v>0</v>
      </c>
      <c r="J42">
        <f t="shared" si="4"/>
        <v>0</v>
      </c>
    </row>
    <row r="43" spans="2:10">
      <c r="B43" t="s">
        <v>566</v>
      </c>
      <c r="I43">
        <f t="shared" si="3"/>
        <v>0</v>
      </c>
      <c r="J43">
        <f t="shared" si="4"/>
        <v>0</v>
      </c>
    </row>
    <row r="44" spans="2:10">
      <c r="B44" t="s">
        <v>567</v>
      </c>
      <c r="I44">
        <f t="shared" si="3"/>
        <v>0</v>
      </c>
      <c r="J44">
        <f t="shared" si="4"/>
        <v>0</v>
      </c>
    </row>
    <row r="45" spans="2:10">
      <c r="B45" t="s">
        <v>481</v>
      </c>
      <c r="I45">
        <f t="shared" si="3"/>
        <v>0</v>
      </c>
      <c r="J45">
        <f t="shared" si="4"/>
        <v>0</v>
      </c>
    </row>
    <row r="46" spans="2:10">
      <c r="B46" t="s">
        <v>482</v>
      </c>
      <c r="I46">
        <f t="shared" si="3"/>
        <v>0</v>
      </c>
      <c r="J46">
        <f t="shared" si="4"/>
        <v>0</v>
      </c>
    </row>
    <row r="47" spans="2:10">
      <c r="B47" t="s">
        <v>483</v>
      </c>
    </row>
    <row r="48" spans="2:10">
      <c r="B48" t="s">
        <v>506</v>
      </c>
      <c r="I48">
        <f>F48-H48</f>
        <v>0</v>
      </c>
      <c r="J48">
        <f t="shared" ref="J48:J51" si="5">F48-G48</f>
        <v>0</v>
      </c>
    </row>
    <row r="49" spans="2:10">
      <c r="B49" t="s">
        <v>568</v>
      </c>
      <c r="I49">
        <f>F49-H49</f>
        <v>0</v>
      </c>
      <c r="J49">
        <f t="shared" si="5"/>
        <v>0</v>
      </c>
    </row>
    <row r="50" spans="2:10">
      <c r="B50" t="s">
        <v>504</v>
      </c>
      <c r="I50">
        <f>F50-H50</f>
        <v>0</v>
      </c>
      <c r="J50">
        <f t="shared" si="5"/>
        <v>0</v>
      </c>
    </row>
    <row r="51" spans="2:10">
      <c r="B51" t="s">
        <v>569</v>
      </c>
      <c r="I51">
        <f>F51-H51</f>
        <v>0</v>
      </c>
      <c r="J51">
        <f t="shared" si="5"/>
        <v>0</v>
      </c>
    </row>
    <row r="52" spans="2:10">
      <c r="B52" t="s">
        <v>570</v>
      </c>
    </row>
    <row r="53" spans="2:10">
      <c r="B53" t="s">
        <v>571</v>
      </c>
      <c r="I53">
        <f t="shared" ref="I53:I78" si="6">F53-H53</f>
        <v>0</v>
      </c>
      <c r="J53">
        <f t="shared" ref="J53:J78" si="7">F53-G53</f>
        <v>0</v>
      </c>
    </row>
    <row r="54" spans="2:10">
      <c r="B54" t="s">
        <v>505</v>
      </c>
      <c r="I54">
        <f t="shared" si="6"/>
        <v>0</v>
      </c>
      <c r="J54">
        <f t="shared" si="7"/>
        <v>0</v>
      </c>
    </row>
    <row r="55" spans="2:10">
      <c r="B55" t="s">
        <v>572</v>
      </c>
      <c r="I55">
        <f t="shared" si="6"/>
        <v>0</v>
      </c>
      <c r="J55">
        <f t="shared" si="7"/>
        <v>0</v>
      </c>
    </row>
    <row r="56" spans="2:10">
      <c r="B56" t="s">
        <v>573</v>
      </c>
      <c r="I56">
        <f t="shared" si="6"/>
        <v>0</v>
      </c>
      <c r="J56">
        <f t="shared" si="7"/>
        <v>0</v>
      </c>
    </row>
    <row r="57" spans="2:10" ht="40.5" customHeight="1">
      <c r="B57" t="s">
        <v>574</v>
      </c>
      <c r="I57">
        <f t="shared" si="6"/>
        <v>0</v>
      </c>
      <c r="J57">
        <f t="shared" si="7"/>
        <v>0</v>
      </c>
    </row>
    <row r="58" spans="2:10">
      <c r="B58" t="s">
        <v>575</v>
      </c>
      <c r="I58">
        <f t="shared" si="6"/>
        <v>0</v>
      </c>
      <c r="J58">
        <f t="shared" si="7"/>
        <v>0</v>
      </c>
    </row>
    <row r="59" spans="2:10">
      <c r="B59" t="s">
        <v>576</v>
      </c>
      <c r="I59">
        <f t="shared" si="6"/>
        <v>0</v>
      </c>
      <c r="J59">
        <f t="shared" si="7"/>
        <v>0</v>
      </c>
    </row>
    <row r="60" spans="2:10">
      <c r="B60" t="s">
        <v>577</v>
      </c>
      <c r="I60">
        <f t="shared" si="6"/>
        <v>0</v>
      </c>
      <c r="J60">
        <f t="shared" si="7"/>
        <v>0</v>
      </c>
    </row>
    <row r="61" spans="2:10">
      <c r="B61" t="s">
        <v>578</v>
      </c>
      <c r="I61">
        <f t="shared" si="6"/>
        <v>0</v>
      </c>
      <c r="J61">
        <f t="shared" si="7"/>
        <v>0</v>
      </c>
    </row>
    <row r="62" spans="2:10">
      <c r="B62" t="s">
        <v>579</v>
      </c>
      <c r="I62">
        <f t="shared" si="6"/>
        <v>0</v>
      </c>
      <c r="J62">
        <f t="shared" si="7"/>
        <v>0</v>
      </c>
    </row>
    <row r="63" spans="2:10">
      <c r="B63" t="s">
        <v>580</v>
      </c>
      <c r="I63">
        <f t="shared" si="6"/>
        <v>0</v>
      </c>
      <c r="J63">
        <f t="shared" si="7"/>
        <v>0</v>
      </c>
    </row>
    <row r="64" spans="2:10">
      <c r="B64" t="s">
        <v>581</v>
      </c>
      <c r="I64">
        <f t="shared" si="6"/>
        <v>0</v>
      </c>
      <c r="J64">
        <f t="shared" si="7"/>
        <v>0</v>
      </c>
    </row>
    <row r="65" spans="2:10">
      <c r="B65" t="s">
        <v>582</v>
      </c>
      <c r="I65">
        <f t="shared" si="6"/>
        <v>0</v>
      </c>
      <c r="J65">
        <f t="shared" si="7"/>
        <v>0</v>
      </c>
    </row>
    <row r="66" spans="2:10">
      <c r="B66" t="s">
        <v>583</v>
      </c>
      <c r="I66">
        <f t="shared" si="6"/>
        <v>0</v>
      </c>
      <c r="J66">
        <f t="shared" si="7"/>
        <v>0</v>
      </c>
    </row>
    <row r="67" spans="2:10">
      <c r="B67" t="s">
        <v>788</v>
      </c>
      <c r="I67">
        <f t="shared" si="6"/>
        <v>0</v>
      </c>
      <c r="J67">
        <f t="shared" si="7"/>
        <v>0</v>
      </c>
    </row>
    <row r="68" spans="2:10">
      <c r="B68" t="s">
        <v>1012</v>
      </c>
      <c r="I68">
        <f t="shared" si="6"/>
        <v>0</v>
      </c>
      <c r="J68">
        <f t="shared" si="7"/>
        <v>0</v>
      </c>
    </row>
    <row r="69" spans="2:10">
      <c r="B69" t="s">
        <v>1013</v>
      </c>
      <c r="I69">
        <f t="shared" si="6"/>
        <v>0</v>
      </c>
      <c r="J69">
        <f t="shared" si="7"/>
        <v>0</v>
      </c>
    </row>
    <row r="70" spans="2:10">
      <c r="B70" t="s">
        <v>584</v>
      </c>
      <c r="I70">
        <f t="shared" si="6"/>
        <v>0</v>
      </c>
      <c r="J70">
        <f t="shared" si="7"/>
        <v>0</v>
      </c>
    </row>
    <row r="71" spans="2:10">
      <c r="B71" t="s">
        <v>585</v>
      </c>
      <c r="I71">
        <f t="shared" si="6"/>
        <v>0</v>
      </c>
      <c r="J71">
        <f t="shared" si="7"/>
        <v>0</v>
      </c>
    </row>
    <row r="72" spans="2:10">
      <c r="B72" t="s">
        <v>586</v>
      </c>
      <c r="I72">
        <f t="shared" si="6"/>
        <v>0</v>
      </c>
      <c r="J72">
        <f t="shared" si="7"/>
        <v>0</v>
      </c>
    </row>
    <row r="73" spans="2:10">
      <c r="B73" t="s">
        <v>1014</v>
      </c>
      <c r="I73">
        <f t="shared" si="6"/>
        <v>0</v>
      </c>
      <c r="J73">
        <f t="shared" si="7"/>
        <v>0</v>
      </c>
    </row>
    <row r="74" spans="2:10">
      <c r="I74">
        <f t="shared" si="6"/>
        <v>0</v>
      </c>
      <c r="J74">
        <f t="shared" si="7"/>
        <v>0</v>
      </c>
    </row>
    <row r="75" spans="2:10">
      <c r="I75">
        <f t="shared" si="6"/>
        <v>0</v>
      </c>
      <c r="J75">
        <f t="shared" si="7"/>
        <v>0</v>
      </c>
    </row>
    <row r="76" spans="2:10">
      <c r="I76">
        <f t="shared" si="6"/>
        <v>0</v>
      </c>
      <c r="J76">
        <f t="shared" si="7"/>
        <v>0</v>
      </c>
    </row>
    <row r="77" spans="2:10">
      <c r="I77">
        <f t="shared" si="6"/>
        <v>0</v>
      </c>
      <c r="J77">
        <f t="shared" si="7"/>
        <v>0</v>
      </c>
    </row>
    <row r="78" spans="2:10">
      <c r="I78">
        <f t="shared" si="6"/>
        <v>0</v>
      </c>
      <c r="J78">
        <f t="shared" si="7"/>
        <v>0</v>
      </c>
    </row>
    <row r="79" spans="2:10">
      <c r="I79">
        <f>F73-H79</f>
        <v>0</v>
      </c>
      <c r="J79">
        <f>F73-G79</f>
        <v>0</v>
      </c>
    </row>
    <row r="81" spans="1:13" ht="21" customHeight="1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534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>
      <c r="A82" s="1422" t="s">
        <v>1034</v>
      </c>
      <c r="B82" s="1422"/>
      <c r="C82" s="1422"/>
      <c r="D82" s="1422"/>
      <c r="E82" s="1422"/>
      <c r="F82" s="1422"/>
      <c r="G82" t="s">
        <v>995</v>
      </c>
    </row>
    <row r="83" spans="1:13" ht="21.6" customHeight="1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>
      <c r="B84" t="s">
        <v>378</v>
      </c>
      <c r="I84">
        <f>F84-H84</f>
        <v>0</v>
      </c>
      <c r="J84">
        <f>F84-G84</f>
        <v>0</v>
      </c>
    </row>
    <row r="85" spans="1:13">
      <c r="B85" t="s">
        <v>478</v>
      </c>
      <c r="I85">
        <f>F85-H85</f>
        <v>0</v>
      </c>
      <c r="J85">
        <f t="shared" ref="J85:J86" si="10">F85-G85</f>
        <v>0</v>
      </c>
    </row>
    <row r="86" spans="1:13">
      <c r="I86">
        <f>F86-H86</f>
        <v>0</v>
      </c>
      <c r="J86">
        <f t="shared" si="10"/>
        <v>0</v>
      </c>
    </row>
    <row r="87" spans="1:13" ht="39.75" customHeight="1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>
      <c r="B88" t="s">
        <v>199</v>
      </c>
      <c r="I88">
        <f>F88-H88</f>
        <v>0</v>
      </c>
      <c r="J88">
        <f t="shared" ref="J88:J90" si="11">F88-G88</f>
        <v>0</v>
      </c>
    </row>
    <row r="89" spans="1:13">
      <c r="I89">
        <f>F89-H89</f>
        <v>0</v>
      </c>
      <c r="J89">
        <f t="shared" si="11"/>
        <v>0</v>
      </c>
    </row>
    <row r="90" spans="1:13">
      <c r="I90">
        <f>F90-H90</f>
        <v>0</v>
      </c>
      <c r="J90">
        <f t="shared" si="11"/>
        <v>0</v>
      </c>
    </row>
    <row r="91" spans="1:13" ht="21.6" customHeight="1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>
      <c r="B92" t="s">
        <v>199</v>
      </c>
      <c r="I92">
        <f>F92-H92</f>
        <v>0</v>
      </c>
      <c r="J92">
        <f t="shared" ref="J92:J94" si="12">F92-G92</f>
        <v>0</v>
      </c>
    </row>
    <row r="93" spans="1:13">
      <c r="I93">
        <f>F93-H93</f>
        <v>0</v>
      </c>
      <c r="J93">
        <f t="shared" si="12"/>
        <v>0</v>
      </c>
    </row>
    <row r="94" spans="1:13">
      <c r="I94">
        <f>F94-H94</f>
        <v>0</v>
      </c>
      <c r="J94">
        <f t="shared" si="12"/>
        <v>0</v>
      </c>
    </row>
    <row r="95" spans="1:13" ht="21.6" customHeight="1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>
      <c r="B97" t="s">
        <v>479</v>
      </c>
      <c r="I97">
        <f t="shared" si="13"/>
        <v>0</v>
      </c>
      <c r="J97">
        <f t="shared" si="14"/>
        <v>0</v>
      </c>
    </row>
    <row r="98" spans="2:10">
      <c r="B98" t="s">
        <v>480</v>
      </c>
      <c r="I98">
        <f t="shared" si="13"/>
        <v>0</v>
      </c>
      <c r="J98">
        <f t="shared" si="14"/>
        <v>0</v>
      </c>
    </row>
    <row r="99" spans="2:10">
      <c r="B99" t="s">
        <v>552</v>
      </c>
      <c r="I99">
        <f t="shared" si="13"/>
        <v>0</v>
      </c>
      <c r="J99">
        <f t="shared" si="14"/>
        <v>0</v>
      </c>
    </row>
    <row r="100" spans="2:10">
      <c r="B100" t="s">
        <v>553</v>
      </c>
      <c r="I100">
        <f t="shared" si="13"/>
        <v>0</v>
      </c>
      <c r="J100">
        <f t="shared" si="14"/>
        <v>0</v>
      </c>
    </row>
    <row r="101" spans="2:10">
      <c r="B101" t="s">
        <v>554</v>
      </c>
      <c r="I101">
        <f t="shared" si="13"/>
        <v>0</v>
      </c>
      <c r="J101">
        <f t="shared" si="14"/>
        <v>0</v>
      </c>
    </row>
    <row r="102" spans="2:10">
      <c r="B102" t="s">
        <v>555</v>
      </c>
      <c r="I102">
        <f t="shared" si="13"/>
        <v>0</v>
      </c>
      <c r="J102">
        <f t="shared" si="14"/>
        <v>0</v>
      </c>
    </row>
    <row r="103" spans="2:10">
      <c r="B103" t="s">
        <v>556</v>
      </c>
      <c r="I103">
        <f t="shared" si="13"/>
        <v>0</v>
      </c>
      <c r="J103">
        <f t="shared" si="14"/>
        <v>0</v>
      </c>
    </row>
    <row r="104" spans="2:10">
      <c r="B104" t="s">
        <v>557</v>
      </c>
    </row>
    <row r="105" spans="2:10">
      <c r="B105" t="s">
        <v>558</v>
      </c>
      <c r="I105">
        <f>F105-H105</f>
        <v>0</v>
      </c>
      <c r="J105">
        <f t="shared" ref="J105:J107" si="15">F105-G105</f>
        <v>0</v>
      </c>
    </row>
    <row r="106" spans="2:10">
      <c r="B106" t="s">
        <v>559</v>
      </c>
      <c r="I106">
        <f>F106-H106</f>
        <v>0</v>
      </c>
      <c r="J106">
        <f t="shared" si="15"/>
        <v>0</v>
      </c>
    </row>
    <row r="107" spans="2:10">
      <c r="B107" t="s">
        <v>560</v>
      </c>
      <c r="I107">
        <f>F107-H107</f>
        <v>0</v>
      </c>
      <c r="J107">
        <f t="shared" si="15"/>
        <v>0</v>
      </c>
    </row>
    <row r="108" spans="2:10">
      <c r="B108" t="s">
        <v>561</v>
      </c>
    </row>
    <row r="109" spans="2:10">
      <c r="B109" t="s">
        <v>562</v>
      </c>
      <c r="I109">
        <f t="shared" ref="I109:I116" si="16">F109-H109</f>
        <v>0</v>
      </c>
      <c r="J109">
        <f t="shared" ref="J109:J116" si="17">F109-G109</f>
        <v>0</v>
      </c>
    </row>
    <row r="110" spans="2:10">
      <c r="B110" t="s">
        <v>563</v>
      </c>
      <c r="I110">
        <f t="shared" si="16"/>
        <v>0</v>
      </c>
      <c r="J110">
        <f t="shared" si="17"/>
        <v>0</v>
      </c>
    </row>
    <row r="111" spans="2:10">
      <c r="B111" t="s">
        <v>564</v>
      </c>
      <c r="I111">
        <f t="shared" si="16"/>
        <v>0</v>
      </c>
      <c r="J111">
        <f t="shared" si="17"/>
        <v>0</v>
      </c>
    </row>
    <row r="112" spans="2:10">
      <c r="B112" t="s">
        <v>565</v>
      </c>
      <c r="I112">
        <f t="shared" si="16"/>
        <v>0</v>
      </c>
      <c r="J112">
        <f t="shared" si="17"/>
        <v>0</v>
      </c>
    </row>
    <row r="113" spans="2:10">
      <c r="B113" t="s">
        <v>566</v>
      </c>
      <c r="I113">
        <f t="shared" si="16"/>
        <v>0</v>
      </c>
      <c r="J113">
        <f t="shared" si="17"/>
        <v>0</v>
      </c>
    </row>
    <row r="114" spans="2:10">
      <c r="B114" t="s">
        <v>567</v>
      </c>
      <c r="I114">
        <f t="shared" si="16"/>
        <v>0</v>
      </c>
      <c r="J114">
        <f t="shared" si="17"/>
        <v>0</v>
      </c>
    </row>
    <row r="115" spans="2:10">
      <c r="B115" t="s">
        <v>481</v>
      </c>
      <c r="I115">
        <f t="shared" si="16"/>
        <v>0</v>
      </c>
      <c r="J115">
        <f t="shared" si="17"/>
        <v>0</v>
      </c>
    </row>
    <row r="116" spans="2:10">
      <c r="B116" t="s">
        <v>482</v>
      </c>
      <c r="I116">
        <f t="shared" si="16"/>
        <v>0</v>
      </c>
      <c r="J116">
        <f t="shared" si="17"/>
        <v>0</v>
      </c>
    </row>
    <row r="117" spans="2:10">
      <c r="B117" t="s">
        <v>483</v>
      </c>
    </row>
    <row r="118" spans="2:10">
      <c r="B118" t="s">
        <v>506</v>
      </c>
      <c r="I118">
        <f>F118-H118</f>
        <v>0</v>
      </c>
      <c r="J118">
        <f t="shared" ref="J118:J121" si="18">F118-G118</f>
        <v>0</v>
      </c>
    </row>
    <row r="119" spans="2:10">
      <c r="B119" t="s">
        <v>568</v>
      </c>
      <c r="I119">
        <f>F119-H119</f>
        <v>0</v>
      </c>
      <c r="J119">
        <f t="shared" si="18"/>
        <v>0</v>
      </c>
    </row>
    <row r="120" spans="2:10">
      <c r="B120" t="s">
        <v>504</v>
      </c>
      <c r="I120">
        <f>F120-H120</f>
        <v>0</v>
      </c>
      <c r="J120">
        <f t="shared" si="18"/>
        <v>0</v>
      </c>
    </row>
    <row r="121" spans="2:10">
      <c r="B121" t="s">
        <v>569</v>
      </c>
      <c r="I121">
        <f>F121-H121</f>
        <v>0</v>
      </c>
      <c r="J121">
        <f t="shared" si="18"/>
        <v>0</v>
      </c>
    </row>
    <row r="122" spans="2:10">
      <c r="B122" t="s">
        <v>570</v>
      </c>
    </row>
    <row r="123" spans="2:10">
      <c r="B123" t="s">
        <v>571</v>
      </c>
      <c r="I123">
        <f t="shared" ref="I123:I149" si="19">F123-H123</f>
        <v>0</v>
      </c>
      <c r="J123">
        <f t="shared" ref="J123:J149" si="20">F123-G123</f>
        <v>0</v>
      </c>
    </row>
    <row r="124" spans="2:10">
      <c r="B124" t="s">
        <v>505</v>
      </c>
      <c r="I124">
        <f t="shared" si="19"/>
        <v>0</v>
      </c>
      <c r="J124">
        <f t="shared" si="20"/>
        <v>0</v>
      </c>
    </row>
    <row r="125" spans="2:10">
      <c r="B125" t="s">
        <v>572</v>
      </c>
      <c r="I125">
        <f t="shared" si="19"/>
        <v>0</v>
      </c>
      <c r="J125">
        <f t="shared" si="20"/>
        <v>0</v>
      </c>
    </row>
    <row r="126" spans="2:10">
      <c r="B126" t="s">
        <v>573</v>
      </c>
      <c r="I126">
        <f t="shared" si="19"/>
        <v>0</v>
      </c>
      <c r="J126">
        <f t="shared" si="20"/>
        <v>0</v>
      </c>
    </row>
    <row r="127" spans="2:10" ht="40.5" customHeight="1">
      <c r="B127" t="s">
        <v>574</v>
      </c>
      <c r="I127">
        <f t="shared" si="19"/>
        <v>0</v>
      </c>
      <c r="J127">
        <f t="shared" si="20"/>
        <v>0</v>
      </c>
    </row>
    <row r="128" spans="2:10">
      <c r="B128" t="s">
        <v>575</v>
      </c>
      <c r="I128">
        <f t="shared" si="19"/>
        <v>0</v>
      </c>
      <c r="J128">
        <f t="shared" si="20"/>
        <v>0</v>
      </c>
    </row>
    <row r="129" spans="2:10">
      <c r="B129" t="s">
        <v>576</v>
      </c>
      <c r="I129">
        <f t="shared" si="19"/>
        <v>0</v>
      </c>
      <c r="J129">
        <f t="shared" si="20"/>
        <v>0</v>
      </c>
    </row>
    <row r="130" spans="2:10">
      <c r="B130" t="s">
        <v>577</v>
      </c>
      <c r="I130">
        <f t="shared" si="19"/>
        <v>0</v>
      </c>
      <c r="J130">
        <f t="shared" si="20"/>
        <v>0</v>
      </c>
    </row>
    <row r="131" spans="2:10">
      <c r="B131" t="s">
        <v>578</v>
      </c>
      <c r="I131">
        <f t="shared" si="19"/>
        <v>0</v>
      </c>
      <c r="J131">
        <f t="shared" si="20"/>
        <v>0</v>
      </c>
    </row>
    <row r="132" spans="2:10">
      <c r="B132" t="s">
        <v>579</v>
      </c>
      <c r="I132">
        <f t="shared" si="19"/>
        <v>0</v>
      </c>
      <c r="J132">
        <f t="shared" si="20"/>
        <v>0</v>
      </c>
    </row>
    <row r="133" spans="2:10">
      <c r="B133" t="s">
        <v>580</v>
      </c>
      <c r="I133">
        <f t="shared" si="19"/>
        <v>0</v>
      </c>
      <c r="J133">
        <f t="shared" si="20"/>
        <v>0</v>
      </c>
    </row>
    <row r="134" spans="2:10">
      <c r="B134" t="s">
        <v>581</v>
      </c>
      <c r="I134">
        <f t="shared" si="19"/>
        <v>0</v>
      </c>
      <c r="J134">
        <f t="shared" si="20"/>
        <v>0</v>
      </c>
    </row>
    <row r="135" spans="2:10">
      <c r="B135" t="s">
        <v>582</v>
      </c>
      <c r="I135">
        <f t="shared" si="19"/>
        <v>0</v>
      </c>
      <c r="J135">
        <f t="shared" si="20"/>
        <v>0</v>
      </c>
    </row>
    <row r="136" spans="2:10">
      <c r="B136" t="s">
        <v>1015</v>
      </c>
      <c r="I136">
        <f t="shared" si="19"/>
        <v>0</v>
      </c>
      <c r="J136">
        <f t="shared" si="20"/>
        <v>0</v>
      </c>
    </row>
    <row r="137" spans="2:10">
      <c r="B137" t="s">
        <v>583</v>
      </c>
      <c r="I137">
        <f t="shared" si="19"/>
        <v>0</v>
      </c>
      <c r="J137">
        <f t="shared" si="20"/>
        <v>0</v>
      </c>
    </row>
    <row r="138" spans="2:10">
      <c r="B138" t="s">
        <v>788</v>
      </c>
      <c r="I138">
        <f t="shared" si="19"/>
        <v>0</v>
      </c>
      <c r="J138">
        <f t="shared" si="20"/>
        <v>0</v>
      </c>
    </row>
    <row r="139" spans="2:10">
      <c r="B139" t="s">
        <v>1012</v>
      </c>
      <c r="I139">
        <f t="shared" si="19"/>
        <v>0</v>
      </c>
      <c r="J139">
        <f t="shared" si="20"/>
        <v>0</v>
      </c>
    </row>
    <row r="140" spans="2:10">
      <c r="B140" t="s">
        <v>1013</v>
      </c>
      <c r="I140">
        <f t="shared" si="19"/>
        <v>0</v>
      </c>
      <c r="J140">
        <f t="shared" si="20"/>
        <v>0</v>
      </c>
    </row>
    <row r="141" spans="2:10">
      <c r="B141" t="s">
        <v>584</v>
      </c>
      <c r="I141">
        <f t="shared" si="19"/>
        <v>0</v>
      </c>
      <c r="J141">
        <f t="shared" si="20"/>
        <v>0</v>
      </c>
    </row>
    <row r="142" spans="2:10">
      <c r="B142" t="s">
        <v>585</v>
      </c>
      <c r="I142">
        <f t="shared" si="19"/>
        <v>0</v>
      </c>
      <c r="J142">
        <f t="shared" si="20"/>
        <v>0</v>
      </c>
    </row>
    <row r="143" spans="2:10">
      <c r="B143" t="s">
        <v>586</v>
      </c>
      <c r="I143">
        <f t="shared" si="19"/>
        <v>0</v>
      </c>
      <c r="J143">
        <f t="shared" si="20"/>
        <v>0</v>
      </c>
    </row>
    <row r="144" spans="2:10">
      <c r="I144">
        <f t="shared" si="19"/>
        <v>0</v>
      </c>
      <c r="J144">
        <f t="shared" si="20"/>
        <v>0</v>
      </c>
    </row>
    <row r="145" spans="1:13">
      <c r="I145">
        <f t="shared" si="19"/>
        <v>0</v>
      </c>
      <c r="J145">
        <f t="shared" si="20"/>
        <v>0</v>
      </c>
    </row>
    <row r="146" spans="1:13">
      <c r="I146">
        <f t="shared" si="19"/>
        <v>0</v>
      </c>
      <c r="J146">
        <f t="shared" si="20"/>
        <v>0</v>
      </c>
    </row>
    <row r="147" spans="1:13">
      <c r="I147">
        <f t="shared" si="19"/>
        <v>0</v>
      </c>
      <c r="J147">
        <f t="shared" si="20"/>
        <v>0</v>
      </c>
    </row>
    <row r="148" spans="1:13">
      <c r="I148">
        <f t="shared" si="19"/>
        <v>0</v>
      </c>
      <c r="J148">
        <f t="shared" si="20"/>
        <v>0</v>
      </c>
    </row>
    <row r="149" spans="1:13">
      <c r="I149">
        <f t="shared" si="19"/>
        <v>0</v>
      </c>
      <c r="J149">
        <f t="shared" si="20"/>
        <v>0</v>
      </c>
    </row>
    <row r="150" spans="1:13">
      <c r="I150">
        <f>F144-H150</f>
        <v>0</v>
      </c>
      <c r="J150">
        <f>F144-G150</f>
        <v>0</v>
      </c>
    </row>
    <row r="152" spans="1:13" ht="21" customHeight="1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535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>
      <c r="A156" t="s">
        <v>667</v>
      </c>
      <c r="F156" t="s">
        <v>1135</v>
      </c>
    </row>
    <row r="157" spans="1:13">
      <c r="D157" t="s">
        <v>131</v>
      </c>
      <c r="F157" t="s">
        <v>132</v>
      </c>
    </row>
    <row r="159" spans="1:13" ht="23.25" customHeight="1">
      <c r="A159" t="s">
        <v>133</v>
      </c>
      <c r="F159" t="s">
        <v>1136</v>
      </c>
    </row>
    <row r="160" spans="1:13">
      <c r="D160" t="s">
        <v>131</v>
      </c>
      <c r="F160" t="s">
        <v>132</v>
      </c>
    </row>
    <row r="162" spans="2:2">
      <c r="B162" t="s">
        <v>1038</v>
      </c>
    </row>
    <row r="163" spans="2:2">
      <c r="B163" t="s">
        <v>1032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Лист176">
    <tabColor rgb="FFFF99FF"/>
    <pageSetUpPr fitToPage="1"/>
  </sheetPr>
  <dimension ref="A1:K36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29.5703125" customWidth="1"/>
    <col min="6" max="7" width="22.5703125" customWidth="1"/>
    <col min="8" max="8" width="38.42578125" customWidth="1"/>
    <col min="10" max="11" width="22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11">
      <c r="D1" t="s">
        <v>438</v>
      </c>
    </row>
    <row r="3" spans="1:11" ht="20.45" customHeight="1">
      <c r="A3" s="1422" t="s">
        <v>691</v>
      </c>
      <c r="B3" s="1422"/>
      <c r="C3" s="1422"/>
      <c r="D3" s="1422"/>
    </row>
    <row r="4" spans="1:11" ht="27" customHeight="1">
      <c r="A4" t="s">
        <v>1137</v>
      </c>
    </row>
    <row r="5" spans="1:11" ht="19.5" customHeight="1">
      <c r="A5" t="s">
        <v>382</v>
      </c>
    </row>
    <row r="6" spans="1:11" ht="39.75" customHeight="1">
      <c r="A6" s="1422" t="s">
        <v>611</v>
      </c>
      <c r="B6" s="1422"/>
      <c r="C6" s="1422"/>
      <c r="D6" s="1422"/>
    </row>
    <row r="7" spans="1:11" ht="17.25" customHeight="1">
      <c r="A7" t="s">
        <v>281</v>
      </c>
    </row>
    <row r="9" spans="1:11" ht="18.75" customHeight="1">
      <c r="A9" s="1422" t="s">
        <v>282</v>
      </c>
      <c r="B9" s="1422" t="s">
        <v>297</v>
      </c>
      <c r="C9" s="1422" t="s">
        <v>375</v>
      </c>
      <c r="D9" s="1422" t="s">
        <v>376</v>
      </c>
    </row>
    <row r="10" spans="1:11" ht="37.5" customHeight="1">
      <c r="A10" s="1422"/>
      <c r="B10" s="1422"/>
      <c r="C10" s="1422"/>
      <c r="D10" s="1422"/>
    </row>
    <row r="11" spans="1:11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549</v>
      </c>
      <c r="H11" t="s">
        <v>550</v>
      </c>
      <c r="J11" t="s">
        <v>1010</v>
      </c>
    </row>
    <row r="12" spans="1:11" ht="18.75" customHeight="1">
      <c r="A12" s="1422" t="s">
        <v>1033</v>
      </c>
      <c r="B12" s="1422"/>
      <c r="C12" s="1422"/>
      <c r="D12" s="1422"/>
      <c r="J12" t="s">
        <v>1005</v>
      </c>
      <c r="K12" t="s">
        <v>1006</v>
      </c>
    </row>
    <row r="13" spans="1:11">
      <c r="A13">
        <v>1</v>
      </c>
      <c r="G13">
        <f>D12-F13</f>
        <v>0</v>
      </c>
      <c r="H13">
        <f>D12-E13</f>
        <v>0</v>
      </c>
    </row>
    <row r="14" spans="1:11">
      <c r="G14">
        <f t="shared" ref="G14:G17" si="0">D13-F14</f>
        <v>0</v>
      </c>
      <c r="H14">
        <f t="shared" ref="H14:H17" si="1">D13-E14</f>
        <v>0</v>
      </c>
    </row>
    <row r="15" spans="1:11">
      <c r="G15">
        <f t="shared" si="0"/>
        <v>0</v>
      </c>
      <c r="H15">
        <f t="shared" si="1"/>
        <v>0</v>
      </c>
    </row>
    <row r="16" spans="1:11">
      <c r="G16">
        <f t="shared" si="0"/>
        <v>0</v>
      </c>
      <c r="H16">
        <f t="shared" si="1"/>
        <v>0</v>
      </c>
    </row>
    <row r="17" spans="1:11">
      <c r="G17">
        <f t="shared" si="0"/>
        <v>0</v>
      </c>
      <c r="H17">
        <f t="shared" si="1"/>
        <v>0</v>
      </c>
    </row>
    <row r="18" spans="1:11" ht="21" customHeight="1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>
      <c r="A19" s="1422" t="s">
        <v>1034</v>
      </c>
      <c r="B19" s="1422"/>
      <c r="C19" s="1422"/>
      <c r="D19" s="1422"/>
      <c r="E19" t="s">
        <v>995</v>
      </c>
    </row>
    <row r="20" spans="1:11">
      <c r="A20">
        <v>1</v>
      </c>
      <c r="G20">
        <f>D19-F20</f>
        <v>0</v>
      </c>
      <c r="H20">
        <f>D19-E20</f>
        <v>0</v>
      </c>
    </row>
    <row r="21" spans="1:11">
      <c r="G21">
        <f t="shared" ref="G21:G24" si="3">D20-F21</f>
        <v>0</v>
      </c>
      <c r="H21">
        <f t="shared" ref="H21:H24" si="4">D20-E21</f>
        <v>0</v>
      </c>
    </row>
    <row r="22" spans="1:11">
      <c r="G22">
        <f t="shared" si="3"/>
        <v>0</v>
      </c>
      <c r="H22">
        <f t="shared" si="4"/>
        <v>0</v>
      </c>
    </row>
    <row r="23" spans="1:11">
      <c r="G23">
        <f t="shared" si="3"/>
        <v>0</v>
      </c>
      <c r="H23">
        <f t="shared" si="4"/>
        <v>0</v>
      </c>
    </row>
    <row r="24" spans="1:11">
      <c r="G24">
        <f t="shared" si="3"/>
        <v>0</v>
      </c>
      <c r="H24">
        <f t="shared" si="4"/>
        <v>0</v>
      </c>
    </row>
    <row r="25" spans="1:11" ht="21" customHeight="1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>
      <c r="A29" t="s">
        <v>667</v>
      </c>
      <c r="D29" t="s">
        <v>1135</v>
      </c>
    </row>
    <row r="30" spans="1:11">
      <c r="C30" t="s">
        <v>131</v>
      </c>
      <c r="D30" t="s">
        <v>132</v>
      </c>
    </row>
    <row r="32" spans="1:11">
      <c r="A32" t="s">
        <v>133</v>
      </c>
      <c r="D32" t="s">
        <v>1136</v>
      </c>
    </row>
    <row r="33" spans="2:4">
      <c r="C33" t="s">
        <v>131</v>
      </c>
      <c r="D33" t="s">
        <v>132</v>
      </c>
    </row>
    <row r="35" spans="2:4">
      <c r="B35" t="s">
        <v>1038</v>
      </c>
    </row>
    <row r="36" spans="2:4">
      <c r="B36" t="s">
        <v>1032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Лист177"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customWidth="1"/>
    <col min="7" max="8" width="22.5703125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t="s">
        <v>439</v>
      </c>
    </row>
    <row r="3" spans="1:11" ht="21" customHeight="1">
      <c r="A3" s="1422" t="s">
        <v>607</v>
      </c>
      <c r="B3" s="1422"/>
      <c r="C3" s="1422"/>
      <c r="D3" s="1422"/>
      <c r="E3" s="1422"/>
    </row>
    <row r="4" spans="1:11" ht="27" customHeight="1">
      <c r="A4" t="s">
        <v>1137</v>
      </c>
    </row>
    <row r="5" spans="1:11" ht="19.5" customHeight="1">
      <c r="A5" t="s">
        <v>345</v>
      </c>
    </row>
    <row r="6" spans="1:11" ht="39.75" customHeight="1">
      <c r="A6" s="1422" t="s">
        <v>611</v>
      </c>
      <c r="B6" s="1422"/>
      <c r="C6" s="1422"/>
      <c r="D6" s="1422"/>
    </row>
    <row r="7" spans="1:11" ht="17.25" customHeight="1">
      <c r="A7" t="s">
        <v>281</v>
      </c>
    </row>
    <row r="9" spans="1:11">
      <c r="A9" t="s">
        <v>282</v>
      </c>
      <c r="B9" t="s">
        <v>297</v>
      </c>
      <c r="C9" t="s">
        <v>383</v>
      </c>
      <c r="D9" t="s">
        <v>384</v>
      </c>
      <c r="E9" t="s">
        <v>608</v>
      </c>
    </row>
    <row r="10" spans="1:11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1010</v>
      </c>
    </row>
    <row r="11" spans="1:11">
      <c r="A11" s="1422" t="s">
        <v>1033</v>
      </c>
      <c r="B11" s="1422"/>
      <c r="C11" s="1422"/>
      <c r="D11" s="1422"/>
      <c r="E11" s="1422"/>
      <c r="J11" t="s">
        <v>1005</v>
      </c>
      <c r="K11" t="s">
        <v>1006</v>
      </c>
    </row>
    <row r="12" spans="1:11">
      <c r="A12">
        <v>1</v>
      </c>
      <c r="B12" t="s">
        <v>492</v>
      </c>
      <c r="H12">
        <f>E12-G12</f>
        <v>0</v>
      </c>
    </row>
    <row r="13" spans="1:11">
      <c r="A13">
        <v>2</v>
      </c>
      <c r="H13">
        <f>E13-G13</f>
        <v>0</v>
      </c>
    </row>
    <row r="14" spans="1:11">
      <c r="A14">
        <v>3</v>
      </c>
      <c r="H14">
        <f>E14-G14</f>
        <v>0</v>
      </c>
    </row>
    <row r="15" spans="1:11">
      <c r="A15">
        <v>4</v>
      </c>
      <c r="H15">
        <f>E15-G15</f>
        <v>0</v>
      </c>
    </row>
    <row r="16" spans="1:11">
      <c r="H16">
        <f>E16-G16</f>
        <v>0</v>
      </c>
    </row>
    <row r="17" spans="1:11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>
      <c r="A18" s="1422" t="s">
        <v>1034</v>
      </c>
      <c r="B18" s="1422"/>
      <c r="C18" s="1422"/>
      <c r="D18" s="1422"/>
      <c r="E18" s="1422"/>
      <c r="F18" t="s">
        <v>995</v>
      </c>
    </row>
    <row r="19" spans="1:11">
      <c r="A19">
        <v>1</v>
      </c>
      <c r="B19" t="s">
        <v>492</v>
      </c>
      <c r="H19">
        <f>E19-G19</f>
        <v>0</v>
      </c>
    </row>
    <row r="20" spans="1:11" ht="18" customHeight="1">
      <c r="A20">
        <v>2</v>
      </c>
      <c r="H20">
        <f>E20-G20</f>
        <v>0</v>
      </c>
    </row>
    <row r="21" spans="1:11">
      <c r="A21">
        <v>3</v>
      </c>
      <c r="H21">
        <f>E21-G21</f>
        <v>0</v>
      </c>
    </row>
    <row r="22" spans="1:11">
      <c r="A22">
        <v>4</v>
      </c>
      <c r="H22">
        <f>E22-G22</f>
        <v>0</v>
      </c>
    </row>
    <row r="23" spans="1:11">
      <c r="H23">
        <f>E23-G23</f>
        <v>0</v>
      </c>
    </row>
    <row r="24" spans="1:11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>
      <c r="A27" t="s">
        <v>667</v>
      </c>
      <c r="E27" t="s">
        <v>1135</v>
      </c>
    </row>
    <row r="28" spans="1:11">
      <c r="C28" t="s">
        <v>131</v>
      </c>
      <c r="E28" t="s">
        <v>132</v>
      </c>
    </row>
    <row r="30" spans="1:11">
      <c r="A30" t="s">
        <v>133</v>
      </c>
      <c r="E30" t="s">
        <v>1136</v>
      </c>
    </row>
    <row r="31" spans="1:11">
      <c r="C31" t="s">
        <v>131</v>
      </c>
      <c r="E31" t="s">
        <v>132</v>
      </c>
    </row>
    <row r="33" spans="2:2">
      <c r="B33" t="s">
        <v>1038</v>
      </c>
    </row>
    <row r="34" spans="2:2">
      <c r="B34" t="s">
        <v>1032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Лист178">
    <tabColor rgb="FFFF99FF"/>
    <pageSetUpPr fitToPage="1"/>
  </sheetPr>
  <dimension ref="A1:J79"/>
  <sheetViews>
    <sheetView view="pageBreakPreview" zoomScale="70" zoomScaleSheetLayoutView="7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7.5703125" customWidth="1"/>
    <col min="5" max="5" width="25.7109375" customWidth="1"/>
    <col min="6" max="7" width="24.42578125" customWidth="1"/>
    <col min="8" max="8" width="17.140625" customWidth="1"/>
    <col min="9" max="10" width="25.42578125" customWidth="1"/>
    <col min="256" max="256" width="7.28515625" customWidth="1"/>
    <col min="257" max="257" width="91.28515625" customWidth="1"/>
    <col min="258" max="258" width="20.28515625" customWidth="1"/>
    <col min="259" max="259" width="22.7109375" customWidth="1"/>
    <col min="260" max="260" width="27.5703125" customWidth="1"/>
    <col min="261" max="263" width="24.42578125" customWidth="1"/>
    <col min="264" max="264" width="17.140625" customWidth="1"/>
    <col min="512" max="512" width="7.28515625" customWidth="1"/>
    <col min="513" max="513" width="91.28515625" customWidth="1"/>
    <col min="514" max="514" width="20.28515625" customWidth="1"/>
    <col min="515" max="515" width="22.7109375" customWidth="1"/>
    <col min="516" max="516" width="27.5703125" customWidth="1"/>
    <col min="517" max="519" width="24.42578125" customWidth="1"/>
    <col min="520" max="520" width="17.140625" customWidth="1"/>
    <col min="768" max="768" width="7.28515625" customWidth="1"/>
    <col min="769" max="769" width="91.28515625" customWidth="1"/>
    <col min="770" max="770" width="20.28515625" customWidth="1"/>
    <col min="771" max="771" width="22.7109375" customWidth="1"/>
    <col min="772" max="772" width="27.5703125" customWidth="1"/>
    <col min="773" max="775" width="24.42578125" customWidth="1"/>
    <col min="776" max="776" width="17.140625" customWidth="1"/>
    <col min="1024" max="1024" width="7.28515625" customWidth="1"/>
    <col min="1025" max="1025" width="91.28515625" customWidth="1"/>
    <col min="1026" max="1026" width="20.28515625" customWidth="1"/>
    <col min="1027" max="1027" width="22.7109375" customWidth="1"/>
    <col min="1028" max="1028" width="27.5703125" customWidth="1"/>
    <col min="1029" max="1031" width="24.42578125" customWidth="1"/>
    <col min="1032" max="1032" width="17.140625" customWidth="1"/>
    <col min="1280" max="1280" width="7.28515625" customWidth="1"/>
    <col min="1281" max="1281" width="91.28515625" customWidth="1"/>
    <col min="1282" max="1282" width="20.28515625" customWidth="1"/>
    <col min="1283" max="1283" width="22.7109375" customWidth="1"/>
    <col min="1284" max="1284" width="27.5703125" customWidth="1"/>
    <col min="1285" max="1287" width="24.42578125" customWidth="1"/>
    <col min="1288" max="1288" width="17.140625" customWidth="1"/>
    <col min="1536" max="1536" width="7.28515625" customWidth="1"/>
    <col min="1537" max="1537" width="91.28515625" customWidth="1"/>
    <col min="1538" max="1538" width="20.28515625" customWidth="1"/>
    <col min="1539" max="1539" width="22.7109375" customWidth="1"/>
    <col min="1540" max="1540" width="27.5703125" customWidth="1"/>
    <col min="1541" max="1543" width="24.42578125" customWidth="1"/>
    <col min="1544" max="1544" width="17.140625" customWidth="1"/>
    <col min="1792" max="1792" width="7.28515625" customWidth="1"/>
    <col min="1793" max="1793" width="91.28515625" customWidth="1"/>
    <col min="1794" max="1794" width="20.28515625" customWidth="1"/>
    <col min="1795" max="1795" width="22.7109375" customWidth="1"/>
    <col min="1796" max="1796" width="27.5703125" customWidth="1"/>
    <col min="1797" max="1799" width="24.42578125" customWidth="1"/>
    <col min="1800" max="1800" width="17.140625" customWidth="1"/>
    <col min="2048" max="2048" width="7.28515625" customWidth="1"/>
    <col min="2049" max="2049" width="91.28515625" customWidth="1"/>
    <col min="2050" max="2050" width="20.28515625" customWidth="1"/>
    <col min="2051" max="2051" width="22.7109375" customWidth="1"/>
    <col min="2052" max="2052" width="27.5703125" customWidth="1"/>
    <col min="2053" max="2055" width="24.42578125" customWidth="1"/>
    <col min="2056" max="2056" width="17.140625" customWidth="1"/>
    <col min="2304" max="2304" width="7.28515625" customWidth="1"/>
    <col min="2305" max="2305" width="91.28515625" customWidth="1"/>
    <col min="2306" max="2306" width="20.28515625" customWidth="1"/>
    <col min="2307" max="2307" width="22.7109375" customWidth="1"/>
    <col min="2308" max="2308" width="27.5703125" customWidth="1"/>
    <col min="2309" max="2311" width="24.42578125" customWidth="1"/>
    <col min="2312" max="2312" width="17.140625" customWidth="1"/>
    <col min="2560" max="2560" width="7.28515625" customWidth="1"/>
    <col min="2561" max="2561" width="91.28515625" customWidth="1"/>
    <col min="2562" max="2562" width="20.28515625" customWidth="1"/>
    <col min="2563" max="2563" width="22.7109375" customWidth="1"/>
    <col min="2564" max="2564" width="27.5703125" customWidth="1"/>
    <col min="2565" max="2567" width="24.42578125" customWidth="1"/>
    <col min="2568" max="2568" width="17.140625" customWidth="1"/>
    <col min="2816" max="2816" width="7.28515625" customWidth="1"/>
    <col min="2817" max="2817" width="91.28515625" customWidth="1"/>
    <col min="2818" max="2818" width="20.28515625" customWidth="1"/>
    <col min="2819" max="2819" width="22.7109375" customWidth="1"/>
    <col min="2820" max="2820" width="27.5703125" customWidth="1"/>
    <col min="2821" max="2823" width="24.42578125" customWidth="1"/>
    <col min="2824" max="2824" width="17.140625" customWidth="1"/>
    <col min="3072" max="3072" width="7.28515625" customWidth="1"/>
    <col min="3073" max="3073" width="91.28515625" customWidth="1"/>
    <col min="3074" max="3074" width="20.28515625" customWidth="1"/>
    <col min="3075" max="3075" width="22.7109375" customWidth="1"/>
    <col min="3076" max="3076" width="27.5703125" customWidth="1"/>
    <col min="3077" max="3079" width="24.42578125" customWidth="1"/>
    <col min="3080" max="3080" width="17.140625" customWidth="1"/>
    <col min="3328" max="3328" width="7.28515625" customWidth="1"/>
    <col min="3329" max="3329" width="91.28515625" customWidth="1"/>
    <col min="3330" max="3330" width="20.28515625" customWidth="1"/>
    <col min="3331" max="3331" width="22.7109375" customWidth="1"/>
    <col min="3332" max="3332" width="27.5703125" customWidth="1"/>
    <col min="3333" max="3335" width="24.42578125" customWidth="1"/>
    <col min="3336" max="3336" width="17.140625" customWidth="1"/>
    <col min="3584" max="3584" width="7.28515625" customWidth="1"/>
    <col min="3585" max="3585" width="91.28515625" customWidth="1"/>
    <col min="3586" max="3586" width="20.28515625" customWidth="1"/>
    <col min="3587" max="3587" width="22.7109375" customWidth="1"/>
    <col min="3588" max="3588" width="27.5703125" customWidth="1"/>
    <col min="3589" max="3591" width="24.42578125" customWidth="1"/>
    <col min="3592" max="3592" width="17.140625" customWidth="1"/>
    <col min="3840" max="3840" width="7.28515625" customWidth="1"/>
    <col min="3841" max="3841" width="91.28515625" customWidth="1"/>
    <col min="3842" max="3842" width="20.28515625" customWidth="1"/>
    <col min="3843" max="3843" width="22.7109375" customWidth="1"/>
    <col min="3844" max="3844" width="27.5703125" customWidth="1"/>
    <col min="3845" max="3847" width="24.42578125" customWidth="1"/>
    <col min="3848" max="3848" width="17.140625" customWidth="1"/>
    <col min="4096" max="4096" width="7.28515625" customWidth="1"/>
    <col min="4097" max="4097" width="91.28515625" customWidth="1"/>
    <col min="4098" max="4098" width="20.28515625" customWidth="1"/>
    <col min="4099" max="4099" width="22.7109375" customWidth="1"/>
    <col min="4100" max="4100" width="27.5703125" customWidth="1"/>
    <col min="4101" max="4103" width="24.42578125" customWidth="1"/>
    <col min="4104" max="4104" width="17.140625" customWidth="1"/>
    <col min="4352" max="4352" width="7.28515625" customWidth="1"/>
    <col min="4353" max="4353" width="91.28515625" customWidth="1"/>
    <col min="4354" max="4354" width="20.28515625" customWidth="1"/>
    <col min="4355" max="4355" width="22.7109375" customWidth="1"/>
    <col min="4356" max="4356" width="27.5703125" customWidth="1"/>
    <col min="4357" max="4359" width="24.42578125" customWidth="1"/>
    <col min="4360" max="4360" width="17.140625" customWidth="1"/>
    <col min="4608" max="4608" width="7.28515625" customWidth="1"/>
    <col min="4609" max="4609" width="91.28515625" customWidth="1"/>
    <col min="4610" max="4610" width="20.28515625" customWidth="1"/>
    <col min="4611" max="4611" width="22.7109375" customWidth="1"/>
    <col min="4612" max="4612" width="27.5703125" customWidth="1"/>
    <col min="4613" max="4615" width="24.42578125" customWidth="1"/>
    <col min="4616" max="4616" width="17.140625" customWidth="1"/>
    <col min="4864" max="4864" width="7.28515625" customWidth="1"/>
    <col min="4865" max="4865" width="91.28515625" customWidth="1"/>
    <col min="4866" max="4866" width="20.28515625" customWidth="1"/>
    <col min="4867" max="4867" width="22.7109375" customWidth="1"/>
    <col min="4868" max="4868" width="27.5703125" customWidth="1"/>
    <col min="4869" max="4871" width="24.42578125" customWidth="1"/>
    <col min="4872" max="4872" width="17.140625" customWidth="1"/>
    <col min="5120" max="5120" width="7.28515625" customWidth="1"/>
    <col min="5121" max="5121" width="91.28515625" customWidth="1"/>
    <col min="5122" max="5122" width="20.28515625" customWidth="1"/>
    <col min="5123" max="5123" width="22.7109375" customWidth="1"/>
    <col min="5124" max="5124" width="27.5703125" customWidth="1"/>
    <col min="5125" max="5127" width="24.42578125" customWidth="1"/>
    <col min="5128" max="5128" width="17.140625" customWidth="1"/>
    <col min="5376" max="5376" width="7.28515625" customWidth="1"/>
    <col min="5377" max="5377" width="91.28515625" customWidth="1"/>
    <col min="5378" max="5378" width="20.28515625" customWidth="1"/>
    <col min="5379" max="5379" width="22.7109375" customWidth="1"/>
    <col min="5380" max="5380" width="27.5703125" customWidth="1"/>
    <col min="5381" max="5383" width="24.42578125" customWidth="1"/>
    <col min="5384" max="5384" width="17.140625" customWidth="1"/>
    <col min="5632" max="5632" width="7.28515625" customWidth="1"/>
    <col min="5633" max="5633" width="91.28515625" customWidth="1"/>
    <col min="5634" max="5634" width="20.28515625" customWidth="1"/>
    <col min="5635" max="5635" width="22.7109375" customWidth="1"/>
    <col min="5636" max="5636" width="27.5703125" customWidth="1"/>
    <col min="5637" max="5639" width="24.42578125" customWidth="1"/>
    <col min="5640" max="5640" width="17.140625" customWidth="1"/>
    <col min="5888" max="5888" width="7.28515625" customWidth="1"/>
    <col min="5889" max="5889" width="91.28515625" customWidth="1"/>
    <col min="5890" max="5890" width="20.28515625" customWidth="1"/>
    <col min="5891" max="5891" width="22.7109375" customWidth="1"/>
    <col min="5892" max="5892" width="27.5703125" customWidth="1"/>
    <col min="5893" max="5895" width="24.42578125" customWidth="1"/>
    <col min="5896" max="5896" width="17.140625" customWidth="1"/>
    <col min="6144" max="6144" width="7.28515625" customWidth="1"/>
    <col min="6145" max="6145" width="91.28515625" customWidth="1"/>
    <col min="6146" max="6146" width="20.28515625" customWidth="1"/>
    <col min="6147" max="6147" width="22.7109375" customWidth="1"/>
    <col min="6148" max="6148" width="27.5703125" customWidth="1"/>
    <col min="6149" max="6151" width="24.42578125" customWidth="1"/>
    <col min="6152" max="6152" width="17.140625" customWidth="1"/>
    <col min="6400" max="6400" width="7.28515625" customWidth="1"/>
    <col min="6401" max="6401" width="91.28515625" customWidth="1"/>
    <col min="6402" max="6402" width="20.28515625" customWidth="1"/>
    <col min="6403" max="6403" width="22.7109375" customWidth="1"/>
    <col min="6404" max="6404" width="27.5703125" customWidth="1"/>
    <col min="6405" max="6407" width="24.42578125" customWidth="1"/>
    <col min="6408" max="6408" width="17.140625" customWidth="1"/>
    <col min="6656" max="6656" width="7.28515625" customWidth="1"/>
    <col min="6657" max="6657" width="91.28515625" customWidth="1"/>
    <col min="6658" max="6658" width="20.28515625" customWidth="1"/>
    <col min="6659" max="6659" width="22.7109375" customWidth="1"/>
    <col min="6660" max="6660" width="27.5703125" customWidth="1"/>
    <col min="6661" max="6663" width="24.42578125" customWidth="1"/>
    <col min="6664" max="6664" width="17.140625" customWidth="1"/>
    <col min="6912" max="6912" width="7.28515625" customWidth="1"/>
    <col min="6913" max="6913" width="91.28515625" customWidth="1"/>
    <col min="6914" max="6914" width="20.28515625" customWidth="1"/>
    <col min="6915" max="6915" width="22.7109375" customWidth="1"/>
    <col min="6916" max="6916" width="27.5703125" customWidth="1"/>
    <col min="6917" max="6919" width="24.42578125" customWidth="1"/>
    <col min="6920" max="6920" width="17.140625" customWidth="1"/>
    <col min="7168" max="7168" width="7.28515625" customWidth="1"/>
    <col min="7169" max="7169" width="91.28515625" customWidth="1"/>
    <col min="7170" max="7170" width="20.28515625" customWidth="1"/>
    <col min="7171" max="7171" width="22.7109375" customWidth="1"/>
    <col min="7172" max="7172" width="27.5703125" customWidth="1"/>
    <col min="7173" max="7175" width="24.42578125" customWidth="1"/>
    <col min="7176" max="7176" width="17.140625" customWidth="1"/>
    <col min="7424" max="7424" width="7.28515625" customWidth="1"/>
    <col min="7425" max="7425" width="91.28515625" customWidth="1"/>
    <col min="7426" max="7426" width="20.28515625" customWidth="1"/>
    <col min="7427" max="7427" width="22.7109375" customWidth="1"/>
    <col min="7428" max="7428" width="27.5703125" customWidth="1"/>
    <col min="7429" max="7431" width="24.42578125" customWidth="1"/>
    <col min="7432" max="7432" width="17.140625" customWidth="1"/>
    <col min="7680" max="7680" width="7.28515625" customWidth="1"/>
    <col min="7681" max="7681" width="91.28515625" customWidth="1"/>
    <col min="7682" max="7682" width="20.28515625" customWidth="1"/>
    <col min="7683" max="7683" width="22.7109375" customWidth="1"/>
    <col min="7684" max="7684" width="27.5703125" customWidth="1"/>
    <col min="7685" max="7687" width="24.42578125" customWidth="1"/>
    <col min="7688" max="7688" width="17.140625" customWidth="1"/>
    <col min="7936" max="7936" width="7.28515625" customWidth="1"/>
    <col min="7937" max="7937" width="91.28515625" customWidth="1"/>
    <col min="7938" max="7938" width="20.28515625" customWidth="1"/>
    <col min="7939" max="7939" width="22.7109375" customWidth="1"/>
    <col min="7940" max="7940" width="27.5703125" customWidth="1"/>
    <col min="7941" max="7943" width="24.42578125" customWidth="1"/>
    <col min="7944" max="7944" width="17.140625" customWidth="1"/>
    <col min="8192" max="8192" width="7.28515625" customWidth="1"/>
    <col min="8193" max="8193" width="91.28515625" customWidth="1"/>
    <col min="8194" max="8194" width="20.28515625" customWidth="1"/>
    <col min="8195" max="8195" width="22.7109375" customWidth="1"/>
    <col min="8196" max="8196" width="27.5703125" customWidth="1"/>
    <col min="8197" max="8199" width="24.42578125" customWidth="1"/>
    <col min="8200" max="8200" width="17.140625" customWidth="1"/>
    <col min="8448" max="8448" width="7.28515625" customWidth="1"/>
    <col min="8449" max="8449" width="91.28515625" customWidth="1"/>
    <col min="8450" max="8450" width="20.28515625" customWidth="1"/>
    <col min="8451" max="8451" width="22.7109375" customWidth="1"/>
    <col min="8452" max="8452" width="27.5703125" customWidth="1"/>
    <col min="8453" max="8455" width="24.42578125" customWidth="1"/>
    <col min="8456" max="8456" width="17.140625" customWidth="1"/>
    <col min="8704" max="8704" width="7.28515625" customWidth="1"/>
    <col min="8705" max="8705" width="91.28515625" customWidth="1"/>
    <col min="8706" max="8706" width="20.28515625" customWidth="1"/>
    <col min="8707" max="8707" width="22.7109375" customWidth="1"/>
    <col min="8708" max="8708" width="27.5703125" customWidth="1"/>
    <col min="8709" max="8711" width="24.42578125" customWidth="1"/>
    <col min="8712" max="8712" width="17.140625" customWidth="1"/>
    <col min="8960" max="8960" width="7.28515625" customWidth="1"/>
    <col min="8961" max="8961" width="91.28515625" customWidth="1"/>
    <col min="8962" max="8962" width="20.28515625" customWidth="1"/>
    <col min="8963" max="8963" width="22.7109375" customWidth="1"/>
    <col min="8964" max="8964" width="27.5703125" customWidth="1"/>
    <col min="8965" max="8967" width="24.42578125" customWidth="1"/>
    <col min="8968" max="8968" width="17.140625" customWidth="1"/>
    <col min="9216" max="9216" width="7.28515625" customWidth="1"/>
    <col min="9217" max="9217" width="91.28515625" customWidth="1"/>
    <col min="9218" max="9218" width="20.28515625" customWidth="1"/>
    <col min="9219" max="9219" width="22.7109375" customWidth="1"/>
    <col min="9220" max="9220" width="27.5703125" customWidth="1"/>
    <col min="9221" max="9223" width="24.42578125" customWidth="1"/>
    <col min="9224" max="9224" width="17.140625" customWidth="1"/>
    <col min="9472" max="9472" width="7.28515625" customWidth="1"/>
    <col min="9473" max="9473" width="91.28515625" customWidth="1"/>
    <col min="9474" max="9474" width="20.28515625" customWidth="1"/>
    <col min="9475" max="9475" width="22.7109375" customWidth="1"/>
    <col min="9476" max="9476" width="27.5703125" customWidth="1"/>
    <col min="9477" max="9479" width="24.42578125" customWidth="1"/>
    <col min="9480" max="9480" width="17.140625" customWidth="1"/>
    <col min="9728" max="9728" width="7.28515625" customWidth="1"/>
    <col min="9729" max="9729" width="91.28515625" customWidth="1"/>
    <col min="9730" max="9730" width="20.28515625" customWidth="1"/>
    <col min="9731" max="9731" width="22.7109375" customWidth="1"/>
    <col min="9732" max="9732" width="27.5703125" customWidth="1"/>
    <col min="9733" max="9735" width="24.42578125" customWidth="1"/>
    <col min="9736" max="9736" width="17.140625" customWidth="1"/>
    <col min="9984" max="9984" width="7.28515625" customWidth="1"/>
    <col min="9985" max="9985" width="91.28515625" customWidth="1"/>
    <col min="9986" max="9986" width="20.28515625" customWidth="1"/>
    <col min="9987" max="9987" width="22.7109375" customWidth="1"/>
    <col min="9988" max="9988" width="27.5703125" customWidth="1"/>
    <col min="9989" max="9991" width="24.42578125" customWidth="1"/>
    <col min="9992" max="9992" width="17.140625" customWidth="1"/>
    <col min="10240" max="10240" width="7.28515625" customWidth="1"/>
    <col min="10241" max="10241" width="91.28515625" customWidth="1"/>
    <col min="10242" max="10242" width="20.28515625" customWidth="1"/>
    <col min="10243" max="10243" width="22.7109375" customWidth="1"/>
    <col min="10244" max="10244" width="27.5703125" customWidth="1"/>
    <col min="10245" max="10247" width="24.42578125" customWidth="1"/>
    <col min="10248" max="10248" width="17.140625" customWidth="1"/>
    <col min="10496" max="10496" width="7.28515625" customWidth="1"/>
    <col min="10497" max="10497" width="91.28515625" customWidth="1"/>
    <col min="10498" max="10498" width="20.28515625" customWidth="1"/>
    <col min="10499" max="10499" width="22.7109375" customWidth="1"/>
    <col min="10500" max="10500" width="27.5703125" customWidth="1"/>
    <col min="10501" max="10503" width="24.42578125" customWidth="1"/>
    <col min="10504" max="10504" width="17.140625" customWidth="1"/>
    <col min="10752" max="10752" width="7.28515625" customWidth="1"/>
    <col min="10753" max="10753" width="91.28515625" customWidth="1"/>
    <col min="10754" max="10754" width="20.28515625" customWidth="1"/>
    <col min="10755" max="10755" width="22.7109375" customWidth="1"/>
    <col min="10756" max="10756" width="27.5703125" customWidth="1"/>
    <col min="10757" max="10759" width="24.42578125" customWidth="1"/>
    <col min="10760" max="10760" width="17.140625" customWidth="1"/>
    <col min="11008" max="11008" width="7.28515625" customWidth="1"/>
    <col min="11009" max="11009" width="91.28515625" customWidth="1"/>
    <col min="11010" max="11010" width="20.28515625" customWidth="1"/>
    <col min="11011" max="11011" width="22.7109375" customWidth="1"/>
    <col min="11012" max="11012" width="27.5703125" customWidth="1"/>
    <col min="11013" max="11015" width="24.42578125" customWidth="1"/>
    <col min="11016" max="11016" width="17.140625" customWidth="1"/>
    <col min="11264" max="11264" width="7.28515625" customWidth="1"/>
    <col min="11265" max="11265" width="91.28515625" customWidth="1"/>
    <col min="11266" max="11266" width="20.28515625" customWidth="1"/>
    <col min="11267" max="11267" width="22.7109375" customWidth="1"/>
    <col min="11268" max="11268" width="27.5703125" customWidth="1"/>
    <col min="11269" max="11271" width="24.42578125" customWidth="1"/>
    <col min="11272" max="11272" width="17.140625" customWidth="1"/>
    <col min="11520" max="11520" width="7.28515625" customWidth="1"/>
    <col min="11521" max="11521" width="91.28515625" customWidth="1"/>
    <col min="11522" max="11522" width="20.28515625" customWidth="1"/>
    <col min="11523" max="11523" width="22.7109375" customWidth="1"/>
    <col min="11524" max="11524" width="27.5703125" customWidth="1"/>
    <col min="11525" max="11527" width="24.42578125" customWidth="1"/>
    <col min="11528" max="11528" width="17.140625" customWidth="1"/>
    <col min="11776" max="11776" width="7.28515625" customWidth="1"/>
    <col min="11777" max="11777" width="91.28515625" customWidth="1"/>
    <col min="11778" max="11778" width="20.28515625" customWidth="1"/>
    <col min="11779" max="11779" width="22.7109375" customWidth="1"/>
    <col min="11780" max="11780" width="27.5703125" customWidth="1"/>
    <col min="11781" max="11783" width="24.42578125" customWidth="1"/>
    <col min="11784" max="11784" width="17.140625" customWidth="1"/>
    <col min="12032" max="12032" width="7.28515625" customWidth="1"/>
    <col min="12033" max="12033" width="91.28515625" customWidth="1"/>
    <col min="12034" max="12034" width="20.28515625" customWidth="1"/>
    <col min="12035" max="12035" width="22.7109375" customWidth="1"/>
    <col min="12036" max="12036" width="27.5703125" customWidth="1"/>
    <col min="12037" max="12039" width="24.42578125" customWidth="1"/>
    <col min="12040" max="12040" width="17.140625" customWidth="1"/>
    <col min="12288" max="12288" width="7.28515625" customWidth="1"/>
    <col min="12289" max="12289" width="91.28515625" customWidth="1"/>
    <col min="12290" max="12290" width="20.28515625" customWidth="1"/>
    <col min="12291" max="12291" width="22.7109375" customWidth="1"/>
    <col min="12292" max="12292" width="27.5703125" customWidth="1"/>
    <col min="12293" max="12295" width="24.42578125" customWidth="1"/>
    <col min="12296" max="12296" width="17.140625" customWidth="1"/>
    <col min="12544" max="12544" width="7.28515625" customWidth="1"/>
    <col min="12545" max="12545" width="91.28515625" customWidth="1"/>
    <col min="12546" max="12546" width="20.28515625" customWidth="1"/>
    <col min="12547" max="12547" width="22.7109375" customWidth="1"/>
    <col min="12548" max="12548" width="27.5703125" customWidth="1"/>
    <col min="12549" max="12551" width="24.42578125" customWidth="1"/>
    <col min="12552" max="12552" width="17.140625" customWidth="1"/>
    <col min="12800" max="12800" width="7.28515625" customWidth="1"/>
    <col min="12801" max="12801" width="91.28515625" customWidth="1"/>
    <col min="12802" max="12802" width="20.28515625" customWidth="1"/>
    <col min="12803" max="12803" width="22.7109375" customWidth="1"/>
    <col min="12804" max="12804" width="27.5703125" customWidth="1"/>
    <col min="12805" max="12807" width="24.42578125" customWidth="1"/>
    <col min="12808" max="12808" width="17.140625" customWidth="1"/>
    <col min="13056" max="13056" width="7.28515625" customWidth="1"/>
    <col min="13057" max="13057" width="91.28515625" customWidth="1"/>
    <col min="13058" max="13058" width="20.28515625" customWidth="1"/>
    <col min="13059" max="13059" width="22.7109375" customWidth="1"/>
    <col min="13060" max="13060" width="27.5703125" customWidth="1"/>
    <col min="13061" max="13063" width="24.42578125" customWidth="1"/>
    <col min="13064" max="13064" width="17.140625" customWidth="1"/>
    <col min="13312" max="13312" width="7.28515625" customWidth="1"/>
    <col min="13313" max="13313" width="91.28515625" customWidth="1"/>
    <col min="13314" max="13314" width="20.28515625" customWidth="1"/>
    <col min="13315" max="13315" width="22.7109375" customWidth="1"/>
    <col min="13316" max="13316" width="27.5703125" customWidth="1"/>
    <col min="13317" max="13319" width="24.42578125" customWidth="1"/>
    <col min="13320" max="13320" width="17.140625" customWidth="1"/>
    <col min="13568" max="13568" width="7.28515625" customWidth="1"/>
    <col min="13569" max="13569" width="91.28515625" customWidth="1"/>
    <col min="13570" max="13570" width="20.28515625" customWidth="1"/>
    <col min="13571" max="13571" width="22.7109375" customWidth="1"/>
    <col min="13572" max="13572" width="27.5703125" customWidth="1"/>
    <col min="13573" max="13575" width="24.42578125" customWidth="1"/>
    <col min="13576" max="13576" width="17.140625" customWidth="1"/>
    <col min="13824" max="13824" width="7.28515625" customWidth="1"/>
    <col min="13825" max="13825" width="91.28515625" customWidth="1"/>
    <col min="13826" max="13826" width="20.28515625" customWidth="1"/>
    <col min="13827" max="13827" width="22.7109375" customWidth="1"/>
    <col min="13828" max="13828" width="27.5703125" customWidth="1"/>
    <col min="13829" max="13831" width="24.42578125" customWidth="1"/>
    <col min="13832" max="13832" width="17.140625" customWidth="1"/>
    <col min="14080" max="14080" width="7.28515625" customWidth="1"/>
    <col min="14081" max="14081" width="91.28515625" customWidth="1"/>
    <col min="14082" max="14082" width="20.28515625" customWidth="1"/>
    <col min="14083" max="14083" width="22.7109375" customWidth="1"/>
    <col min="14084" max="14084" width="27.5703125" customWidth="1"/>
    <col min="14085" max="14087" width="24.42578125" customWidth="1"/>
    <col min="14088" max="14088" width="17.140625" customWidth="1"/>
    <col min="14336" max="14336" width="7.28515625" customWidth="1"/>
    <col min="14337" max="14337" width="91.28515625" customWidth="1"/>
    <col min="14338" max="14338" width="20.28515625" customWidth="1"/>
    <col min="14339" max="14339" width="22.7109375" customWidth="1"/>
    <col min="14340" max="14340" width="27.5703125" customWidth="1"/>
    <col min="14341" max="14343" width="24.42578125" customWidth="1"/>
    <col min="14344" max="14344" width="17.140625" customWidth="1"/>
    <col min="14592" max="14592" width="7.28515625" customWidth="1"/>
    <col min="14593" max="14593" width="91.28515625" customWidth="1"/>
    <col min="14594" max="14594" width="20.28515625" customWidth="1"/>
    <col min="14595" max="14595" width="22.7109375" customWidth="1"/>
    <col min="14596" max="14596" width="27.5703125" customWidth="1"/>
    <col min="14597" max="14599" width="24.42578125" customWidth="1"/>
    <col min="14600" max="14600" width="17.140625" customWidth="1"/>
    <col min="14848" max="14848" width="7.28515625" customWidth="1"/>
    <col min="14849" max="14849" width="91.28515625" customWidth="1"/>
    <col min="14850" max="14850" width="20.28515625" customWidth="1"/>
    <col min="14851" max="14851" width="22.7109375" customWidth="1"/>
    <col min="14852" max="14852" width="27.5703125" customWidth="1"/>
    <col min="14853" max="14855" width="24.42578125" customWidth="1"/>
    <col min="14856" max="14856" width="17.140625" customWidth="1"/>
    <col min="15104" max="15104" width="7.28515625" customWidth="1"/>
    <col min="15105" max="15105" width="91.28515625" customWidth="1"/>
    <col min="15106" max="15106" width="20.28515625" customWidth="1"/>
    <col min="15107" max="15107" width="22.7109375" customWidth="1"/>
    <col min="15108" max="15108" width="27.5703125" customWidth="1"/>
    <col min="15109" max="15111" width="24.42578125" customWidth="1"/>
    <col min="15112" max="15112" width="17.140625" customWidth="1"/>
    <col min="15360" max="15360" width="7.28515625" customWidth="1"/>
    <col min="15361" max="15361" width="91.28515625" customWidth="1"/>
    <col min="15362" max="15362" width="20.28515625" customWidth="1"/>
    <col min="15363" max="15363" width="22.7109375" customWidth="1"/>
    <col min="15364" max="15364" width="27.5703125" customWidth="1"/>
    <col min="15365" max="15367" width="24.42578125" customWidth="1"/>
    <col min="15368" max="15368" width="17.140625" customWidth="1"/>
    <col min="15616" max="15616" width="7.28515625" customWidth="1"/>
    <col min="15617" max="15617" width="91.28515625" customWidth="1"/>
    <col min="15618" max="15618" width="20.28515625" customWidth="1"/>
    <col min="15619" max="15619" width="22.7109375" customWidth="1"/>
    <col min="15620" max="15620" width="27.5703125" customWidth="1"/>
    <col min="15621" max="15623" width="24.42578125" customWidth="1"/>
    <col min="15624" max="15624" width="17.140625" customWidth="1"/>
    <col min="15872" max="15872" width="7.28515625" customWidth="1"/>
    <col min="15873" max="15873" width="91.28515625" customWidth="1"/>
    <col min="15874" max="15874" width="20.28515625" customWidth="1"/>
    <col min="15875" max="15875" width="22.7109375" customWidth="1"/>
    <col min="15876" max="15876" width="27.5703125" customWidth="1"/>
    <col min="15877" max="15879" width="24.42578125" customWidth="1"/>
    <col min="15880" max="15880" width="17.140625" customWidth="1"/>
    <col min="16128" max="16128" width="7.28515625" customWidth="1"/>
    <col min="16129" max="16129" width="91.28515625" customWidth="1"/>
    <col min="16130" max="16130" width="20.28515625" customWidth="1"/>
    <col min="16131" max="16131" width="22.7109375" customWidth="1"/>
    <col min="16132" max="16132" width="27.5703125" customWidth="1"/>
    <col min="16133" max="16135" width="24.42578125" customWidth="1"/>
    <col min="16136" max="16136" width="17.140625" customWidth="1"/>
  </cols>
  <sheetData>
    <row r="1" spans="1:10">
      <c r="D1" t="s">
        <v>444</v>
      </c>
    </row>
    <row r="2" spans="1:10" ht="12.75" customHeight="1"/>
    <row r="3" spans="1:10" ht="29.25" customHeight="1">
      <c r="A3" s="1422" t="s">
        <v>987</v>
      </c>
      <c r="B3" s="1422"/>
      <c r="C3" s="1422"/>
      <c r="D3" s="1422"/>
    </row>
    <row r="4" spans="1:10" ht="27" customHeight="1">
      <c r="A4" t="s">
        <v>1137</v>
      </c>
    </row>
    <row r="5" spans="1:10" ht="19.5" customHeight="1">
      <c r="A5" t="s">
        <v>345</v>
      </c>
    </row>
    <row r="6" spans="1:10" ht="39.75" customHeight="1">
      <c r="A6" s="1422" t="s">
        <v>611</v>
      </c>
      <c r="B6" s="1422"/>
      <c r="C6" s="1422"/>
    </row>
    <row r="7" spans="1:10" ht="17.25" customHeight="1">
      <c r="A7" t="s">
        <v>281</v>
      </c>
    </row>
    <row r="9" spans="1:10" ht="15.75" customHeight="1">
      <c r="A9" s="1422" t="s">
        <v>282</v>
      </c>
      <c r="B9" s="1422" t="s">
        <v>385</v>
      </c>
      <c r="C9" s="1422" t="s">
        <v>261</v>
      </c>
      <c r="D9" s="1422" t="s">
        <v>349</v>
      </c>
    </row>
    <row r="10" spans="1:10" ht="15.75" customHeight="1">
      <c r="A10" s="1422"/>
      <c r="B10" s="1422"/>
      <c r="C10" s="1422"/>
      <c r="D10" s="1422"/>
    </row>
    <row r="11" spans="1:10" ht="15.75" customHeight="1">
      <c r="A11" s="1422"/>
      <c r="B11" s="1422"/>
      <c r="C11" s="1422"/>
      <c r="D11" s="1422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1010</v>
      </c>
    </row>
    <row r="13" spans="1:10">
      <c r="A13" s="1422" t="s">
        <v>1033</v>
      </c>
      <c r="B13" s="1422"/>
      <c r="C13" s="1422"/>
      <c r="D13" s="1422"/>
      <c r="I13" t="s">
        <v>1005</v>
      </c>
      <c r="J13" t="s">
        <v>1006</v>
      </c>
    </row>
    <row r="14" spans="1:10">
      <c r="A14">
        <v>1</v>
      </c>
      <c r="B14" t="s">
        <v>493</v>
      </c>
      <c r="G14">
        <f>D14-F14</f>
        <v>0</v>
      </c>
    </row>
    <row r="15" spans="1:10">
      <c r="A15">
        <v>2</v>
      </c>
      <c r="B15" t="s">
        <v>494</v>
      </c>
      <c r="G15">
        <f t="shared" ref="G15:G19" si="0">D15-F15</f>
        <v>0</v>
      </c>
    </row>
    <row r="16" spans="1:10">
      <c r="A16">
        <v>3</v>
      </c>
      <c r="B16" t="s">
        <v>495</v>
      </c>
      <c r="G16">
        <f t="shared" si="0"/>
        <v>0</v>
      </c>
    </row>
    <row r="17" spans="1:10">
      <c r="A17">
        <v>4</v>
      </c>
      <c r="B17" t="s">
        <v>496</v>
      </c>
      <c r="G17">
        <f t="shared" si="0"/>
        <v>0</v>
      </c>
    </row>
    <row r="18" spans="1:10">
      <c r="A18">
        <v>5</v>
      </c>
      <c r="B18" t="s">
        <v>497</v>
      </c>
      <c r="G18">
        <f t="shared" si="0"/>
        <v>0</v>
      </c>
    </row>
    <row r="19" spans="1:10">
      <c r="G19">
        <f t="shared" si="0"/>
        <v>0</v>
      </c>
    </row>
    <row r="20" spans="1:10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>
      <c r="A21" s="1422" t="s">
        <v>1034</v>
      </c>
      <c r="B21" s="1422"/>
      <c r="C21" s="1422"/>
      <c r="D21" s="1422"/>
      <c r="E21" t="s">
        <v>995</v>
      </c>
    </row>
    <row r="22" spans="1:10">
      <c r="A22">
        <v>1</v>
      </c>
      <c r="B22" t="s">
        <v>493</v>
      </c>
      <c r="G22">
        <f>D22-F22</f>
        <v>0</v>
      </c>
    </row>
    <row r="23" spans="1:10">
      <c r="A23">
        <v>2</v>
      </c>
      <c r="B23" t="s">
        <v>494</v>
      </c>
      <c r="G23">
        <f t="shared" ref="G23:G27" si="2">D23-F23</f>
        <v>0</v>
      </c>
    </row>
    <row r="24" spans="1:10">
      <c r="A24">
        <v>3</v>
      </c>
      <c r="B24" t="s">
        <v>495</v>
      </c>
      <c r="G24">
        <f t="shared" si="2"/>
        <v>0</v>
      </c>
    </row>
    <row r="25" spans="1:10">
      <c r="A25">
        <v>4</v>
      </c>
      <c r="B25" t="s">
        <v>496</v>
      </c>
      <c r="G25">
        <f t="shared" si="2"/>
        <v>0</v>
      </c>
    </row>
    <row r="26" spans="1:10">
      <c r="A26">
        <v>5</v>
      </c>
      <c r="B26" t="s">
        <v>497</v>
      </c>
      <c r="G26">
        <f t="shared" si="2"/>
        <v>0</v>
      </c>
    </row>
    <row r="27" spans="1:10">
      <c r="G27">
        <f t="shared" si="2"/>
        <v>0</v>
      </c>
    </row>
    <row r="28" spans="1:10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>
      <c r="A32" t="s">
        <v>667</v>
      </c>
      <c r="D32" t="s">
        <v>1135</v>
      </c>
    </row>
    <row r="33" spans="1:4">
      <c r="C33" t="s">
        <v>131</v>
      </c>
      <c r="D33" t="s">
        <v>132</v>
      </c>
    </row>
    <row r="35" spans="1:4">
      <c r="A35" t="s">
        <v>133</v>
      </c>
      <c r="D35" t="s">
        <v>1136</v>
      </c>
    </row>
    <row r="36" spans="1:4">
      <c r="C36" t="s">
        <v>131</v>
      </c>
      <c r="D36" t="s">
        <v>132</v>
      </c>
    </row>
    <row r="38" spans="1:4">
      <c r="B38" t="s">
        <v>1038</v>
      </c>
    </row>
    <row r="39" spans="1:4">
      <c r="B39" t="s">
        <v>1032</v>
      </c>
    </row>
    <row r="75" spans="2:2">
      <c r="B75" t="s">
        <v>493</v>
      </c>
    </row>
    <row r="76" spans="2:2">
      <c r="B76" t="s">
        <v>494</v>
      </c>
    </row>
    <row r="77" spans="2:2">
      <c r="B77" t="s">
        <v>495</v>
      </c>
    </row>
    <row r="78" spans="2:2">
      <c r="B78" t="s">
        <v>496</v>
      </c>
    </row>
    <row r="79" spans="2:2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Лист179">
    <tabColor theme="5" tint="-0.499984740745262"/>
    <pageSetUpPr fitToPage="1"/>
  </sheetPr>
  <dimension ref="A1:K54"/>
  <sheetViews>
    <sheetView view="pageBreakPreview" zoomScale="80" zoomScaleSheetLayoutView="80" workbookViewId="0">
      <selection activeCell="F53" sqref="F53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935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22"/>
      <c r="B10" s="1522"/>
      <c r="C10" s="749" t="s">
        <v>375</v>
      </c>
      <c r="D10" s="939" t="s">
        <v>376</v>
      </c>
      <c r="E10" s="939" t="s">
        <v>375</v>
      </c>
      <c r="F10" s="939" t="s">
        <v>376</v>
      </c>
    </row>
    <row r="11" spans="1:11" ht="21" customHeight="1">
      <c r="A11" s="940">
        <v>1</v>
      </c>
      <c r="B11" s="940">
        <v>2</v>
      </c>
      <c r="C11" s="940">
        <v>3</v>
      </c>
      <c r="D11" s="940">
        <v>4</v>
      </c>
      <c r="E11" s="940">
        <v>5</v>
      </c>
      <c r="F11" s="940">
        <v>6</v>
      </c>
      <c r="G11" s="941" t="s">
        <v>357</v>
      </c>
      <c r="H11" s="941" t="s">
        <v>302</v>
      </c>
      <c r="I11" s="941" t="s">
        <v>303</v>
      </c>
    </row>
    <row r="12" spans="1:11" s="267" customFormat="1" ht="21.6" customHeight="1">
      <c r="A12" s="942">
        <v>1</v>
      </c>
      <c r="B12" s="943" t="s">
        <v>377</v>
      </c>
      <c r="C12" s="944" t="s">
        <v>305</v>
      </c>
      <c r="D12" s="945">
        <f>SUM(D13:D17)</f>
        <v>0</v>
      </c>
      <c r="E12" s="944" t="s">
        <v>305</v>
      </c>
      <c r="F12" s="945">
        <f>SUM(F13:F17)</f>
        <v>0</v>
      </c>
      <c r="G12" s="946"/>
      <c r="H12" s="946"/>
      <c r="I12" s="946"/>
      <c r="J12" s="698"/>
    </row>
    <row r="13" spans="1:11" hidden="1">
      <c r="A13" s="947"/>
      <c r="B13" s="948" t="s">
        <v>378</v>
      </c>
      <c r="C13" s="949"/>
      <c r="D13" s="950"/>
      <c r="E13" s="949"/>
      <c r="F13" s="950"/>
      <c r="G13" s="879"/>
      <c r="H13" s="879"/>
      <c r="I13" s="879">
        <f t="shared" ref="I13:I42" si="0">F13-H13</f>
        <v>0</v>
      </c>
    </row>
    <row r="14" spans="1:11" hidden="1">
      <c r="A14" s="947"/>
      <c r="B14" s="524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1927200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37.5">
      <c r="A35" s="239"/>
      <c r="B35" s="524" t="s">
        <v>1035</v>
      </c>
      <c r="C35" s="255"/>
      <c r="D35" s="202"/>
      <c r="E35" s="519"/>
      <c r="F35" s="202">
        <v>1927200</v>
      </c>
      <c r="G35" s="700"/>
      <c r="H35" s="289"/>
      <c r="I35" s="289">
        <f t="shared" si="0"/>
        <v>1927200</v>
      </c>
    </row>
    <row r="36" spans="1:10" hidden="1">
      <c r="A36" s="239"/>
      <c r="B36" s="524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524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524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1927200</v>
      </c>
      <c r="G44" s="923" t="s">
        <v>365</v>
      </c>
      <c r="H44" s="525">
        <f>H12+H18+H26+H33</f>
        <v>0</v>
      </c>
      <c r="I44" s="525">
        <f>SUM(I12:I43)</f>
        <v>1927200</v>
      </c>
    </row>
    <row r="47" spans="1:10">
      <c r="A47" s="933" t="s">
        <v>667</v>
      </c>
      <c r="B47" s="934"/>
      <c r="C47" s="934"/>
      <c r="D47" s="932"/>
      <c r="E47" s="934"/>
      <c r="F47" s="932" t="s">
        <v>1135</v>
      </c>
      <c r="G47" s="934"/>
      <c r="H47" s="934"/>
      <c r="I47" s="98"/>
      <c r="J47" s="178"/>
    </row>
    <row r="48" spans="1:10" ht="15">
      <c r="A48" s="66"/>
      <c r="B48" s="66"/>
      <c r="C48" s="66"/>
      <c r="D48" s="926" t="s">
        <v>131</v>
      </c>
      <c r="E48" s="66"/>
      <c r="F48" s="926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933" t="s">
        <v>133</v>
      </c>
      <c r="B50" s="934"/>
      <c r="C50" s="934"/>
      <c r="D50" s="932"/>
      <c r="E50" s="934"/>
      <c r="F50" s="1028" t="s">
        <v>1227</v>
      </c>
      <c r="G50" s="934"/>
      <c r="H50" s="934"/>
      <c r="I50" s="98"/>
      <c r="J50" s="178"/>
    </row>
    <row r="51" spans="1:10" ht="15">
      <c r="A51" s="66"/>
      <c r="B51" s="66"/>
      <c r="C51" s="66"/>
      <c r="D51" s="926" t="s">
        <v>131</v>
      </c>
      <c r="E51" s="66"/>
      <c r="F51" s="926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rgb="FFCCFF99"/>
    <pageSetUpPr fitToPage="1"/>
  </sheetPr>
  <dimension ref="A1:L67"/>
  <sheetViews>
    <sheetView view="pageBreakPreview" topLeftCell="A10" zoomScale="85" zoomScaleNormal="75" zoomScaleSheetLayoutView="85" workbookViewId="0">
      <selection activeCell="H32" sqref="H32:I3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20.5703125" style="10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436" t="s">
        <v>601</v>
      </c>
      <c r="B8" s="1436"/>
      <c r="C8" s="1436"/>
      <c r="D8" s="1436"/>
      <c r="E8" s="1436"/>
      <c r="F8" s="1436"/>
      <c r="G8" s="1436"/>
      <c r="H8" s="1436"/>
      <c r="I8" s="1436"/>
    </row>
    <row r="9" spans="1:11" s="13" customFormat="1" ht="27" customHeight="1">
      <c r="A9" s="1437" t="s">
        <v>1137</v>
      </c>
      <c r="B9" s="1437"/>
      <c r="C9" s="1437"/>
      <c r="D9" s="1437"/>
      <c r="E9" s="1437"/>
      <c r="F9" s="1437"/>
      <c r="G9" s="1437"/>
      <c r="H9" s="1437"/>
      <c r="I9" s="1437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438" t="s">
        <v>454</v>
      </c>
      <c r="B11" s="1438"/>
      <c r="C11" s="1438"/>
      <c r="D11" s="1438"/>
      <c r="E11" s="1438"/>
      <c r="F11" s="1438"/>
      <c r="G11" s="1438"/>
      <c r="H11" s="1438"/>
      <c r="I11" s="1438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439" t="s">
        <v>282</v>
      </c>
      <c r="B14" s="1439" t="s">
        <v>283</v>
      </c>
      <c r="C14" s="1439" t="s">
        <v>284</v>
      </c>
      <c r="D14" s="1439" t="s">
        <v>285</v>
      </c>
      <c r="E14" s="1442" t="s">
        <v>286</v>
      </c>
      <c r="F14" s="1443"/>
      <c r="G14" s="1443"/>
      <c r="H14" s="1444"/>
      <c r="I14" s="1445" t="s">
        <v>287</v>
      </c>
    </row>
    <row r="15" spans="1:11" ht="18.75">
      <c r="A15" s="1440"/>
      <c r="B15" s="1440"/>
      <c r="C15" s="1440"/>
      <c r="D15" s="1440"/>
      <c r="E15" s="1439" t="s">
        <v>288</v>
      </c>
      <c r="F15" s="1442" t="s">
        <v>289</v>
      </c>
      <c r="G15" s="1443"/>
      <c r="H15" s="1444"/>
      <c r="I15" s="1446"/>
    </row>
    <row r="16" spans="1:11" ht="43.5" customHeight="1">
      <c r="A16" s="1440"/>
      <c r="B16" s="1441"/>
      <c r="C16" s="1440"/>
      <c r="D16" s="1440"/>
      <c r="E16" s="1440"/>
      <c r="F16" s="18" t="s">
        <v>290</v>
      </c>
      <c r="G16" s="18" t="s">
        <v>291</v>
      </c>
      <c r="H16" s="18" t="s">
        <v>292</v>
      </c>
      <c r="I16" s="1446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6.25">
      <c r="A18" s="23">
        <v>1</v>
      </c>
      <c r="B18" s="1448" t="s">
        <v>502</v>
      </c>
      <c r="C18" s="24" t="s">
        <v>501</v>
      </c>
      <c r="D18" s="255">
        <v>1</v>
      </c>
      <c r="E18" s="210">
        <f>F18+G18+H18</f>
        <v>15279</v>
      </c>
      <c r="F18" s="255">
        <v>5726</v>
      </c>
      <c r="G18" s="255">
        <f>8164+1389</f>
        <v>9553</v>
      </c>
      <c r="H18" s="255"/>
      <c r="I18" s="27">
        <f>E18*D18*0.7318096</f>
        <v>11181.318878399999</v>
      </c>
      <c r="L18" s="10"/>
    </row>
    <row r="19" spans="1:12" ht="18.75" hidden="1">
      <c r="A19" s="23">
        <v>2</v>
      </c>
      <c r="B19" s="1449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E19*D19*11.9686950753807</f>
        <v>0</v>
      </c>
      <c r="L19" s="10"/>
    </row>
    <row r="20" spans="1:12" ht="18.75" hidden="1">
      <c r="A20" s="23">
        <v>3</v>
      </c>
      <c r="B20" s="1449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9.5" hidden="1" customHeight="1">
      <c r="A21" s="23">
        <v>4</v>
      </c>
      <c r="B21" s="144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9.5" hidden="1" customHeight="1">
      <c r="A22" s="23">
        <v>5</v>
      </c>
      <c r="B22" s="144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 hidden="1">
      <c r="A23" s="23">
        <v>6</v>
      </c>
      <c r="B23" s="145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 hidden="1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 hidden="1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 hidden="1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>
      <c r="A27" s="1451" t="s">
        <v>295</v>
      </c>
      <c r="B27" s="1451"/>
      <c r="C27" s="1451"/>
      <c r="D27" s="31">
        <f>SUM(D18:D26)</f>
        <v>1</v>
      </c>
      <c r="E27" s="31">
        <f>SUM(E18:E26)</f>
        <v>15279</v>
      </c>
      <c r="F27" s="31" t="s">
        <v>296</v>
      </c>
      <c r="G27" s="31">
        <f>SUM(G18:G26)</f>
        <v>9553</v>
      </c>
      <c r="H27" s="31">
        <f>SUM(H18:H26)</f>
        <v>0</v>
      </c>
      <c r="I27" s="31">
        <f>ROUND(SUM(I18:I23),2)</f>
        <v>11181.32</v>
      </c>
      <c r="K27" s="32"/>
    </row>
    <row r="28" spans="1:12">
      <c r="I28" s="33"/>
    </row>
    <row r="29" spans="1:12" s="35" customFormat="1" ht="23.25" customHeight="1">
      <c r="A29" s="34" t="s">
        <v>667</v>
      </c>
      <c r="E29" s="36"/>
      <c r="F29" s="36"/>
      <c r="H29" s="1398" t="s">
        <v>1135</v>
      </c>
      <c r="I29" s="1398"/>
    </row>
    <row r="30" spans="1:12" s="37" customFormat="1" ht="12">
      <c r="E30" s="1447" t="s">
        <v>131</v>
      </c>
      <c r="F30" s="1447"/>
      <c r="H30" s="1447" t="s">
        <v>132</v>
      </c>
      <c r="I30" s="1447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98" t="s">
        <v>1136</v>
      </c>
      <c r="I32" s="1398"/>
    </row>
    <row r="33" spans="5:9" s="37" customFormat="1" ht="12">
      <c r="E33" s="1447" t="s">
        <v>131</v>
      </c>
      <c r="F33" s="1447"/>
      <c r="H33" s="1447" t="s">
        <v>132</v>
      </c>
      <c r="I33" s="1447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90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Лист180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935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22"/>
      <c r="B10" s="1522"/>
      <c r="C10" s="749" t="s">
        <v>375</v>
      </c>
      <c r="D10" s="939" t="s">
        <v>376</v>
      </c>
      <c r="E10" s="939" t="s">
        <v>375</v>
      </c>
      <c r="F10" s="939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951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1599950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37.5">
      <c r="A35" s="239"/>
      <c r="B35" s="951" t="s">
        <v>1035</v>
      </c>
      <c r="C35" s="255"/>
      <c r="D35" s="202"/>
      <c r="E35" s="519"/>
      <c r="F35" s="202">
        <v>1599950</v>
      </c>
      <c r="G35" s="700"/>
      <c r="H35" s="289"/>
      <c r="I35" s="289">
        <f t="shared" si="0"/>
        <v>1599950</v>
      </c>
    </row>
    <row r="36" spans="1:10" hidden="1">
      <c r="A36" s="239"/>
      <c r="B36" s="951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951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951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951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951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951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951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1599950</v>
      </c>
      <c r="G44" s="923" t="s">
        <v>365</v>
      </c>
      <c r="H44" s="525">
        <f>H12+H18+H26+H33</f>
        <v>0</v>
      </c>
      <c r="I44" s="525">
        <f>SUM(I12:I43)</f>
        <v>1599950</v>
      </c>
    </row>
    <row r="47" spans="1:10">
      <c r="A47" s="933" t="s">
        <v>667</v>
      </c>
      <c r="B47" s="934"/>
      <c r="C47" s="934"/>
      <c r="D47" s="932"/>
      <c r="E47" s="934"/>
      <c r="F47" s="932" t="s">
        <v>1135</v>
      </c>
      <c r="G47" s="934"/>
      <c r="H47" s="934"/>
      <c r="I47" s="98"/>
      <c r="J47" s="178"/>
    </row>
    <row r="48" spans="1:10" ht="15">
      <c r="A48" s="66"/>
      <c r="B48" s="66"/>
      <c r="C48" s="66"/>
      <c r="D48" s="926" t="s">
        <v>131</v>
      </c>
      <c r="E48" s="66"/>
      <c r="F48" s="926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933" t="s">
        <v>133</v>
      </c>
      <c r="B50" s="934"/>
      <c r="C50" s="934"/>
      <c r="D50" s="932"/>
      <c r="E50" s="934"/>
      <c r="F50" s="1024" t="s">
        <v>1217</v>
      </c>
      <c r="G50" s="934"/>
      <c r="H50" s="934"/>
      <c r="I50" s="98"/>
      <c r="J50" s="178"/>
    </row>
    <row r="51" spans="1:10" ht="15">
      <c r="A51" s="66"/>
      <c r="B51" s="66"/>
      <c r="C51" s="66"/>
      <c r="D51" s="926" t="s">
        <v>131</v>
      </c>
      <c r="E51" s="66"/>
      <c r="F51" s="926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Лист181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935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22"/>
      <c r="B10" s="1522"/>
      <c r="C10" s="749" t="s">
        <v>375</v>
      </c>
      <c r="D10" s="939" t="s">
        <v>376</v>
      </c>
      <c r="E10" s="939" t="s">
        <v>375</v>
      </c>
      <c r="F10" s="939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951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1418000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37.5">
      <c r="A35" s="239"/>
      <c r="B35" s="951" t="s">
        <v>1035</v>
      </c>
      <c r="C35" s="255"/>
      <c r="D35" s="202"/>
      <c r="E35" s="519"/>
      <c r="F35" s="202">
        <v>1418000</v>
      </c>
      <c r="G35" s="700"/>
      <c r="H35" s="289"/>
      <c r="I35" s="289">
        <f t="shared" si="0"/>
        <v>1418000</v>
      </c>
    </row>
    <row r="36" spans="1:10" hidden="1">
      <c r="A36" s="239"/>
      <c r="B36" s="951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951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951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951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951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951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951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1418000</v>
      </c>
      <c r="G44" s="923" t="s">
        <v>365</v>
      </c>
      <c r="H44" s="525">
        <f>H12+H18+H26+H33</f>
        <v>0</v>
      </c>
      <c r="I44" s="525">
        <f>SUM(I12:I43)</f>
        <v>1418000</v>
      </c>
    </row>
    <row r="47" spans="1:10">
      <c r="A47" s="933" t="s">
        <v>667</v>
      </c>
      <c r="B47" s="934"/>
      <c r="C47" s="934"/>
      <c r="D47" s="932"/>
      <c r="E47" s="934"/>
      <c r="F47" s="932" t="s">
        <v>1135</v>
      </c>
      <c r="G47" s="934"/>
      <c r="H47" s="934"/>
      <c r="I47" s="98"/>
      <c r="J47" s="178"/>
    </row>
    <row r="48" spans="1:10" ht="15">
      <c r="A48" s="66"/>
      <c r="B48" s="66"/>
      <c r="C48" s="66"/>
      <c r="D48" s="926" t="s">
        <v>131</v>
      </c>
      <c r="E48" s="66"/>
      <c r="F48" s="926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933" t="s">
        <v>133</v>
      </c>
      <c r="B50" s="934"/>
      <c r="C50" s="934"/>
      <c r="D50" s="932"/>
      <c r="E50" s="934"/>
      <c r="F50" s="1024" t="s">
        <v>1217</v>
      </c>
      <c r="G50" s="934"/>
      <c r="H50" s="934"/>
      <c r="I50" s="98"/>
      <c r="J50" s="178"/>
    </row>
    <row r="51" spans="1:10" ht="15">
      <c r="A51" s="66"/>
      <c r="B51" s="66"/>
      <c r="C51" s="66"/>
      <c r="D51" s="926" t="s">
        <v>131</v>
      </c>
      <c r="E51" s="66"/>
      <c r="F51" s="926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Лист182">
    <tabColor rgb="FFFFFF00"/>
    <pageSetUpPr fitToPage="1"/>
  </sheetPr>
  <dimension ref="A1:I59"/>
  <sheetViews>
    <sheetView view="pageBreakPreview" topLeftCell="A7" zoomScale="80" zoomScaleSheetLayoutView="80" workbookViewId="0">
      <selection activeCell="F19" sqref="F19"/>
    </sheetView>
  </sheetViews>
  <sheetFormatPr defaultRowHeight="18"/>
  <cols>
    <col min="1" max="1" width="5" style="11" customWidth="1"/>
    <col min="2" max="2" width="53.42578125" style="11" customWidth="1"/>
    <col min="3" max="6" width="27.7109375" style="11" customWidth="1"/>
    <col min="7" max="7" width="23.5703125" style="10" bestFit="1" customWidth="1"/>
    <col min="8" max="8" width="10.140625" style="10" bestFit="1" customWidth="1"/>
    <col min="9" max="15" width="9.140625" style="11"/>
    <col min="16" max="16" width="27" style="11" customWidth="1"/>
    <col min="17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s="1" customFormat="1" ht="16.5" hidden="1" customHeight="1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>
      <c r="B2" s="2"/>
      <c r="C2" s="3"/>
      <c r="D2" s="3"/>
      <c r="E2" s="3"/>
      <c r="F2" s="6"/>
      <c r="G2" s="5"/>
      <c r="H2" s="5"/>
    </row>
    <row r="3" spans="1:9" s="1" customFormat="1" ht="18.75" hidden="1" customHeight="1">
      <c r="B3" s="2"/>
      <c r="C3" s="3"/>
      <c r="D3" s="3"/>
      <c r="E3" s="3"/>
      <c r="F3" s="6"/>
      <c r="G3" s="5"/>
      <c r="H3" s="5"/>
    </row>
    <row r="4" spans="1:9" s="1" customFormat="1" ht="18.75" hidden="1" customHeight="1">
      <c r="B4" s="2"/>
      <c r="C4" s="3"/>
      <c r="D4" s="3"/>
      <c r="E4" s="3"/>
      <c r="F4" s="6"/>
      <c r="G4" s="5"/>
      <c r="H4" s="5"/>
    </row>
    <row r="5" spans="1:9" s="1" customFormat="1" ht="18.75" hidden="1" customHeight="1">
      <c r="B5" s="2"/>
      <c r="C5" s="3"/>
      <c r="D5" s="3"/>
      <c r="E5" s="3"/>
      <c r="F5" s="6"/>
      <c r="G5" s="5"/>
      <c r="H5" s="5"/>
    </row>
    <row r="6" spans="1:9" s="1" customFormat="1" ht="18.75" hidden="1" customHeight="1">
      <c r="B6" s="2"/>
      <c r="C6" s="3"/>
      <c r="D6" s="3"/>
      <c r="E6" s="3"/>
      <c r="G6" s="5"/>
      <c r="H6" s="5"/>
    </row>
    <row r="7" spans="1:9" ht="28.5" customHeight="1">
      <c r="A7" s="7"/>
      <c r="B7" s="8"/>
      <c r="C7" s="8"/>
      <c r="D7" s="8"/>
      <c r="E7" s="8"/>
      <c r="F7" s="9" t="s">
        <v>681</v>
      </c>
    </row>
    <row r="8" spans="1:9" ht="35.25" customHeight="1">
      <c r="A8" s="1436" t="s">
        <v>601</v>
      </c>
      <c r="B8" s="1436"/>
      <c r="C8" s="1436"/>
      <c r="D8" s="1436"/>
      <c r="E8" s="1436"/>
      <c r="F8" s="1436"/>
      <c r="G8" s="789"/>
      <c r="H8" s="789"/>
      <c r="I8" s="789"/>
    </row>
    <row r="9" spans="1:9" s="13" customFormat="1" ht="27" customHeight="1">
      <c r="A9" s="1527" t="s">
        <v>666</v>
      </c>
      <c r="B9" s="1527"/>
      <c r="C9" s="1527"/>
      <c r="D9" s="1527"/>
      <c r="E9" s="1527"/>
      <c r="F9" s="1527"/>
      <c r="G9" s="12"/>
      <c r="H9" s="12"/>
    </row>
    <row r="10" spans="1:9" ht="19.5" customHeight="1">
      <c r="A10" s="784" t="s">
        <v>280</v>
      </c>
      <c r="B10" s="15"/>
      <c r="C10" s="15"/>
      <c r="D10" s="15"/>
      <c r="E10" s="15"/>
      <c r="F10" s="15"/>
    </row>
    <row r="11" spans="1:9" s="1" customFormat="1" ht="39.75" customHeight="1">
      <c r="A11" s="1528" t="s">
        <v>682</v>
      </c>
      <c r="B11" s="1528"/>
      <c r="C11" s="1528"/>
      <c r="D11" s="1528"/>
      <c r="E11" s="1528"/>
      <c r="F11" s="1528"/>
      <c r="G11" s="451"/>
      <c r="H11" s="451"/>
      <c r="I11" s="451"/>
    </row>
    <row r="12" spans="1:9" s="1" customFormat="1" ht="17.25" customHeight="1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>
      <c r="A13" s="16"/>
      <c r="B13" s="16"/>
      <c r="C13" s="16"/>
      <c r="D13" s="16"/>
      <c r="E13" s="17"/>
      <c r="F13" s="16"/>
      <c r="G13" s="5"/>
      <c r="H13" s="5"/>
    </row>
    <row r="14" spans="1:9" ht="41.25" customHeight="1">
      <c r="A14" s="1529" t="s">
        <v>282</v>
      </c>
      <c r="B14" s="1529" t="s">
        <v>683</v>
      </c>
      <c r="C14" s="1529" t="s">
        <v>684</v>
      </c>
      <c r="D14" s="1529" t="s">
        <v>340</v>
      </c>
      <c r="E14" s="1529" t="s">
        <v>685</v>
      </c>
      <c r="F14" s="1532" t="s">
        <v>686</v>
      </c>
    </row>
    <row r="15" spans="1:9" ht="18" customHeight="1">
      <c r="A15" s="1530"/>
      <c r="B15" s="1530"/>
      <c r="C15" s="1530"/>
      <c r="D15" s="1530"/>
      <c r="E15" s="1530"/>
      <c r="F15" s="1533"/>
    </row>
    <row r="16" spans="1:9" ht="53.25" customHeight="1">
      <c r="A16" s="1530"/>
      <c r="B16" s="1530"/>
      <c r="C16" s="1530"/>
      <c r="D16" s="1531"/>
      <c r="E16" s="1531"/>
      <c r="F16" s="1533"/>
    </row>
    <row r="17" spans="1:9" s="22" customFormat="1" ht="22.5" customHeight="1">
      <c r="A17" s="790">
        <v>1</v>
      </c>
      <c r="B17" s="790">
        <v>2</v>
      </c>
      <c r="C17" s="790">
        <v>3</v>
      </c>
      <c r="D17" s="790">
        <v>4</v>
      </c>
      <c r="E17" s="790">
        <v>5</v>
      </c>
      <c r="F17" s="791" t="s">
        <v>687</v>
      </c>
      <c r="G17" s="21"/>
      <c r="H17" s="21"/>
    </row>
    <row r="18" spans="1:9" s="22" customFormat="1" ht="57.75" customHeight="1">
      <c r="A18" s="792">
        <v>1</v>
      </c>
      <c r="B18" s="793" t="s">
        <v>728</v>
      </c>
      <c r="C18" s="795">
        <f>F18/E18/D18</f>
        <v>18.871991833333333</v>
      </c>
      <c r="D18" s="795">
        <v>12</v>
      </c>
      <c r="E18" s="796">
        <v>5000</v>
      </c>
      <c r="F18" s="797">
        <f>1072319.51+60000</f>
        <v>1132319.51</v>
      </c>
      <c r="G18" s="21"/>
      <c r="H18" s="21"/>
      <c r="I18" s="21"/>
    </row>
    <row r="19" spans="1:9" s="22" customFormat="1" ht="36" customHeight="1">
      <c r="A19" s="1526" t="s">
        <v>295</v>
      </c>
      <c r="B19" s="1526"/>
      <c r="C19" s="799">
        <f>SUM(C18:C18)</f>
        <v>18.871991833333333</v>
      </c>
      <c r="D19" s="799">
        <f>SUM(D18:D18)</f>
        <v>12</v>
      </c>
      <c r="E19" s="798">
        <f>SUM(E18:E18)</f>
        <v>5000</v>
      </c>
      <c r="F19" s="800">
        <f>ROUND(F18,2)</f>
        <v>1132319.51</v>
      </c>
      <c r="G19" s="21"/>
      <c r="H19" s="21"/>
    </row>
    <row r="20" spans="1:9">
      <c r="A20" s="801"/>
      <c r="B20" s="801"/>
      <c r="C20" s="801"/>
      <c r="D20" s="801"/>
      <c r="E20" s="801"/>
      <c r="F20" s="802"/>
    </row>
    <row r="21" spans="1:9" s="35" customFormat="1" ht="23.25" customHeight="1">
      <c r="A21" s="34" t="s">
        <v>667</v>
      </c>
      <c r="E21" s="781"/>
      <c r="F21" s="781" t="s">
        <v>1135</v>
      </c>
    </row>
    <row r="22" spans="1:9" s="37" customFormat="1" ht="12.75">
      <c r="E22" s="803" t="s">
        <v>131</v>
      </c>
      <c r="F22" s="804" t="s">
        <v>132</v>
      </c>
    </row>
    <row r="23" spans="1:9" s="35" customFormat="1" ht="18.75">
      <c r="F23" s="63"/>
    </row>
    <row r="24" spans="1:9" s="35" customFormat="1" ht="23.25" customHeight="1">
      <c r="A24" s="34" t="s">
        <v>133</v>
      </c>
      <c r="E24" s="781"/>
      <c r="F24" s="1028" t="s">
        <v>1227</v>
      </c>
    </row>
    <row r="25" spans="1:9" s="37" customFormat="1" ht="12.75">
      <c r="E25" s="803" t="s">
        <v>131</v>
      </c>
      <c r="F25" s="804" t="s">
        <v>132</v>
      </c>
    </row>
    <row r="35" spans="7:8" hidden="1">
      <c r="G35" s="11"/>
      <c r="H35" s="11"/>
    </row>
    <row r="36" spans="7:8" hidden="1">
      <c r="G36" s="11"/>
      <c r="H36" s="11"/>
    </row>
    <row r="37" spans="7:8" hidden="1">
      <c r="G37" s="11"/>
      <c r="H37" s="11"/>
    </row>
    <row r="38" spans="7:8" hidden="1">
      <c r="G38" s="11"/>
      <c r="H38" s="11"/>
    </row>
    <row r="39" spans="7:8" hidden="1">
      <c r="G39" s="11"/>
      <c r="H39" s="11"/>
    </row>
    <row r="40" spans="7:8" hidden="1">
      <c r="G40" s="11"/>
      <c r="H40" s="11"/>
    </row>
    <row r="41" spans="7:8" hidden="1">
      <c r="G41" s="11"/>
      <c r="H41" s="11"/>
    </row>
    <row r="46" spans="7:8" hidden="1">
      <c r="G46" s="11"/>
      <c r="H46" s="11"/>
    </row>
    <row r="47" spans="7:8" hidden="1">
      <c r="G47" s="11"/>
      <c r="H47" s="11"/>
    </row>
    <row r="48" spans="7:8" hidden="1">
      <c r="G48" s="11"/>
      <c r="H48" s="11"/>
    </row>
    <row r="49" spans="7:8" hidden="1">
      <c r="G49" s="11"/>
      <c r="H49" s="11"/>
    </row>
    <row r="50" spans="7:8" hidden="1">
      <c r="G50" s="11"/>
      <c r="H50" s="11"/>
    </row>
    <row r="51" spans="7:8" hidden="1">
      <c r="G51" s="11"/>
      <c r="H51" s="11"/>
    </row>
    <row r="52" spans="7:8" hidden="1">
      <c r="G52" s="11"/>
      <c r="H52" s="11"/>
    </row>
    <row r="53" spans="7:8" hidden="1">
      <c r="G53" s="11"/>
      <c r="H53" s="11"/>
    </row>
    <row r="57" spans="7:8" hidden="1">
      <c r="G57" s="11"/>
      <c r="H57" s="11"/>
    </row>
    <row r="58" spans="7:8" hidden="1">
      <c r="G58" s="11"/>
      <c r="H58" s="11"/>
    </row>
    <row r="59" spans="7:8" hidden="1">
      <c r="G59" s="11"/>
      <c r="H59" s="11"/>
    </row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Лист183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8"/>
  <cols>
    <col min="1" max="1" width="5" style="11" customWidth="1"/>
    <col min="2" max="2" width="53.42578125" style="11" customWidth="1"/>
    <col min="3" max="6" width="27.7109375" style="11" customWidth="1"/>
    <col min="7" max="7" width="23.5703125" style="10" bestFit="1" customWidth="1"/>
    <col min="8" max="8" width="10.140625" style="10" bestFit="1" customWidth="1"/>
    <col min="9" max="15" width="9.140625" style="11"/>
    <col min="16" max="16" width="27" style="11" customWidth="1"/>
    <col min="17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s="1" customFormat="1" ht="16.5" hidden="1" customHeight="1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>
      <c r="B2" s="2"/>
      <c r="C2" s="3"/>
      <c r="D2" s="3"/>
      <c r="E2" s="3"/>
      <c r="F2" s="6"/>
      <c r="G2" s="5"/>
      <c r="H2" s="5"/>
    </row>
    <row r="3" spans="1:9" s="1" customFormat="1" ht="18.75" hidden="1" customHeight="1">
      <c r="B3" s="2"/>
      <c r="C3" s="3"/>
      <c r="D3" s="3"/>
      <c r="E3" s="3"/>
      <c r="F3" s="6"/>
      <c r="G3" s="5"/>
      <c r="H3" s="5"/>
    </row>
    <row r="4" spans="1:9" s="1" customFormat="1" ht="18.75" hidden="1" customHeight="1">
      <c r="B4" s="2"/>
      <c r="C4" s="3"/>
      <c r="D4" s="3"/>
      <c r="E4" s="3"/>
      <c r="F4" s="6"/>
      <c r="G4" s="5"/>
      <c r="H4" s="5"/>
    </row>
    <row r="5" spans="1:9" s="1" customFormat="1" ht="18.75" hidden="1" customHeight="1">
      <c r="B5" s="2"/>
      <c r="C5" s="3"/>
      <c r="D5" s="3"/>
      <c r="E5" s="3"/>
      <c r="F5" s="6"/>
      <c r="G5" s="5"/>
      <c r="H5" s="5"/>
    </row>
    <row r="6" spans="1:9" s="1" customFormat="1" ht="18.75" hidden="1" customHeight="1">
      <c r="B6" s="2"/>
      <c r="C6" s="3"/>
      <c r="D6" s="3"/>
      <c r="E6" s="3"/>
      <c r="G6" s="5"/>
      <c r="H6" s="5"/>
    </row>
    <row r="7" spans="1:9" ht="28.5" customHeight="1">
      <c r="A7" s="7"/>
      <c r="B7" s="8"/>
      <c r="C7" s="8"/>
      <c r="D7" s="8"/>
      <c r="E7" s="8"/>
      <c r="F7" s="9" t="s">
        <v>681</v>
      </c>
    </row>
    <row r="8" spans="1:9" ht="35.25" customHeight="1">
      <c r="A8" s="1436" t="s">
        <v>519</v>
      </c>
      <c r="B8" s="1436"/>
      <c r="C8" s="1436"/>
      <c r="D8" s="1436"/>
      <c r="E8" s="1436"/>
      <c r="F8" s="1436"/>
      <c r="G8" s="789"/>
      <c r="H8" s="789"/>
      <c r="I8" s="789"/>
    </row>
    <row r="9" spans="1:9" s="13" customFormat="1" ht="27" customHeight="1">
      <c r="A9" s="1527" t="s">
        <v>666</v>
      </c>
      <c r="B9" s="1527"/>
      <c r="C9" s="1527"/>
      <c r="D9" s="1527"/>
      <c r="E9" s="1527"/>
      <c r="F9" s="1527"/>
      <c r="G9" s="12"/>
      <c r="H9" s="12"/>
    </row>
    <row r="10" spans="1:9" ht="19.5" customHeight="1">
      <c r="A10" s="784" t="s">
        <v>280</v>
      </c>
      <c r="B10" s="15"/>
      <c r="C10" s="15"/>
      <c r="D10" s="15"/>
      <c r="E10" s="15"/>
      <c r="F10" s="15"/>
    </row>
    <row r="11" spans="1:9" s="1" customFormat="1" ht="39.75" customHeight="1">
      <c r="A11" s="1528" t="s">
        <v>682</v>
      </c>
      <c r="B11" s="1528"/>
      <c r="C11" s="1528"/>
      <c r="D11" s="1528"/>
      <c r="E11" s="1528"/>
      <c r="F11" s="1528"/>
      <c r="G11" s="451"/>
      <c r="H11" s="451"/>
      <c r="I11" s="451"/>
    </row>
    <row r="12" spans="1:9" s="1" customFormat="1" ht="17.25" customHeight="1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>
      <c r="A13" s="16"/>
      <c r="B13" s="16"/>
      <c r="C13" s="16"/>
      <c r="D13" s="16"/>
      <c r="E13" s="17"/>
      <c r="F13" s="16"/>
      <c r="G13" s="5"/>
      <c r="H13" s="5"/>
    </row>
    <row r="14" spans="1:9" ht="41.25" customHeight="1">
      <c r="A14" s="1529" t="s">
        <v>282</v>
      </c>
      <c r="B14" s="1529" t="s">
        <v>683</v>
      </c>
      <c r="C14" s="1529" t="s">
        <v>684</v>
      </c>
      <c r="D14" s="1529" t="s">
        <v>688</v>
      </c>
      <c r="E14" s="1529" t="s">
        <v>685</v>
      </c>
      <c r="F14" s="1532" t="s">
        <v>686</v>
      </c>
    </row>
    <row r="15" spans="1:9" ht="18" customHeight="1">
      <c r="A15" s="1530"/>
      <c r="B15" s="1530"/>
      <c r="C15" s="1530"/>
      <c r="D15" s="1530"/>
      <c r="E15" s="1530"/>
      <c r="F15" s="1533"/>
    </row>
    <row r="16" spans="1:9" ht="53.25" customHeight="1">
      <c r="A16" s="1530"/>
      <c r="B16" s="1530"/>
      <c r="C16" s="1530"/>
      <c r="D16" s="1531"/>
      <c r="E16" s="1531"/>
      <c r="F16" s="1533"/>
    </row>
    <row r="17" spans="1:9" s="22" customFormat="1" ht="22.5" customHeight="1">
      <c r="A17" s="790">
        <v>1</v>
      </c>
      <c r="B17" s="790">
        <v>2</v>
      </c>
      <c r="C17" s="790">
        <v>3</v>
      </c>
      <c r="D17" s="790">
        <v>4</v>
      </c>
      <c r="E17" s="790">
        <v>5</v>
      </c>
      <c r="F17" s="791" t="s">
        <v>687</v>
      </c>
      <c r="G17" s="21"/>
      <c r="H17" s="21"/>
    </row>
    <row r="18" spans="1:9" s="22" customFormat="1" ht="57.75" customHeight="1">
      <c r="A18" s="792">
        <v>1</v>
      </c>
      <c r="B18" s="793" t="s">
        <v>728</v>
      </c>
      <c r="C18" s="794">
        <f>F18/E18/D18</f>
        <v>18</v>
      </c>
      <c r="D18" s="795">
        <v>12</v>
      </c>
      <c r="E18" s="796">
        <v>5000</v>
      </c>
      <c r="F18" s="797">
        <v>1080000</v>
      </c>
      <c r="G18" s="21"/>
      <c r="H18" s="21"/>
      <c r="I18" s="21"/>
    </row>
    <row r="19" spans="1:9" s="22" customFormat="1" ht="36" customHeight="1">
      <c r="A19" s="1526" t="s">
        <v>295</v>
      </c>
      <c r="B19" s="1526"/>
      <c r="C19" s="798">
        <f>SUM(C18:C18)</f>
        <v>18</v>
      </c>
      <c r="D19" s="799">
        <f>SUM(D18:D18)</f>
        <v>12</v>
      </c>
      <c r="E19" s="798">
        <f>SUM(E18:E18)</f>
        <v>5000</v>
      </c>
      <c r="F19" s="800">
        <f>ROUND(F18,2)</f>
        <v>1080000</v>
      </c>
      <c r="G19" s="21"/>
      <c r="H19" s="21"/>
    </row>
    <row r="20" spans="1:9">
      <c r="A20" s="801"/>
      <c r="B20" s="801"/>
      <c r="C20" s="801"/>
      <c r="D20" s="801"/>
      <c r="E20" s="801"/>
      <c r="F20" s="802"/>
    </row>
    <row r="21" spans="1:9" s="35" customFormat="1" ht="23.25" customHeight="1">
      <c r="A21" s="34" t="s">
        <v>667</v>
      </c>
      <c r="E21" s="781"/>
      <c r="F21" s="781" t="s">
        <v>1135</v>
      </c>
    </row>
    <row r="22" spans="1:9" s="37" customFormat="1" ht="12.75">
      <c r="E22" s="803" t="s">
        <v>131</v>
      </c>
      <c r="F22" s="804" t="s">
        <v>132</v>
      </c>
    </row>
    <row r="23" spans="1:9" s="35" customFormat="1" ht="18.75">
      <c r="F23" s="63"/>
    </row>
    <row r="24" spans="1:9" s="35" customFormat="1" ht="23.25" customHeight="1">
      <c r="A24" s="34" t="s">
        <v>133</v>
      </c>
      <c r="E24" s="781"/>
      <c r="F24" s="1024" t="s">
        <v>1217</v>
      </c>
    </row>
    <row r="25" spans="1:9" s="37" customFormat="1" ht="12.75">
      <c r="E25" s="803" t="s">
        <v>131</v>
      </c>
      <c r="F25" s="804" t="s">
        <v>132</v>
      </c>
    </row>
    <row r="35" spans="7:8" hidden="1">
      <c r="G35" s="11"/>
      <c r="H35" s="11"/>
    </row>
    <row r="36" spans="7:8" hidden="1">
      <c r="G36" s="11"/>
      <c r="H36" s="11"/>
    </row>
    <row r="37" spans="7:8" hidden="1">
      <c r="G37" s="11"/>
      <c r="H37" s="11"/>
    </row>
    <row r="38" spans="7:8" hidden="1">
      <c r="G38" s="11"/>
      <c r="H38" s="11"/>
    </row>
    <row r="39" spans="7:8" hidden="1">
      <c r="G39" s="11"/>
      <c r="H39" s="11"/>
    </row>
    <row r="40" spans="7:8" hidden="1">
      <c r="G40" s="11"/>
      <c r="H40" s="11"/>
    </row>
    <row r="41" spans="7:8" hidden="1">
      <c r="G41" s="11"/>
      <c r="H41" s="11"/>
    </row>
    <row r="46" spans="7:8" hidden="1">
      <c r="G46" s="11"/>
      <c r="H46" s="11"/>
    </row>
    <row r="47" spans="7:8" hidden="1">
      <c r="G47" s="11"/>
      <c r="H47" s="11"/>
    </row>
    <row r="48" spans="7:8" hidden="1">
      <c r="G48" s="11"/>
      <c r="H48" s="11"/>
    </row>
    <row r="49" spans="7:8" hidden="1">
      <c r="G49" s="11"/>
      <c r="H49" s="11"/>
    </row>
    <row r="50" spans="7:8" hidden="1">
      <c r="G50" s="11"/>
      <c r="H50" s="11"/>
    </row>
    <row r="51" spans="7:8" hidden="1">
      <c r="G51" s="11"/>
      <c r="H51" s="11"/>
    </row>
    <row r="52" spans="7:8" hidden="1">
      <c r="G52" s="11"/>
      <c r="H52" s="11"/>
    </row>
    <row r="53" spans="7:8" hidden="1">
      <c r="G53" s="11"/>
      <c r="H53" s="11"/>
    </row>
    <row r="57" spans="7:8" hidden="1">
      <c r="G57" s="11"/>
      <c r="H57" s="11"/>
    </row>
    <row r="58" spans="7:8" hidden="1">
      <c r="G58" s="11"/>
      <c r="H58" s="11"/>
    </row>
    <row r="59" spans="7:8" hidden="1">
      <c r="G59" s="11"/>
      <c r="H59" s="11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Лист184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8"/>
  <cols>
    <col min="1" max="1" width="5" style="11" customWidth="1"/>
    <col min="2" max="2" width="53.42578125" style="11" customWidth="1"/>
    <col min="3" max="6" width="27.7109375" style="11" customWidth="1"/>
    <col min="7" max="7" width="23.5703125" style="10" bestFit="1" customWidth="1"/>
    <col min="8" max="8" width="10.140625" style="10" bestFit="1" customWidth="1"/>
    <col min="9" max="15" width="9.140625" style="11"/>
    <col min="16" max="16" width="27" style="11" customWidth="1"/>
    <col min="17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s="1" customFormat="1" ht="16.5" hidden="1" customHeight="1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>
      <c r="B2" s="2"/>
      <c r="C2" s="3"/>
      <c r="D2" s="3"/>
      <c r="E2" s="3"/>
      <c r="F2" s="6"/>
      <c r="G2" s="5"/>
      <c r="H2" s="5"/>
    </row>
    <row r="3" spans="1:9" s="1" customFormat="1" ht="18.75" hidden="1" customHeight="1">
      <c r="B3" s="2"/>
      <c r="C3" s="3"/>
      <c r="D3" s="3"/>
      <c r="E3" s="3"/>
      <c r="F3" s="6"/>
      <c r="G3" s="5"/>
      <c r="H3" s="5"/>
    </row>
    <row r="4" spans="1:9" s="1" customFormat="1" ht="18.75" hidden="1" customHeight="1">
      <c r="B4" s="2"/>
      <c r="C4" s="3"/>
      <c r="D4" s="3"/>
      <c r="E4" s="3"/>
      <c r="F4" s="6"/>
      <c r="G4" s="5"/>
      <c r="H4" s="5"/>
    </row>
    <row r="5" spans="1:9" s="1" customFormat="1" ht="18.75" hidden="1" customHeight="1">
      <c r="B5" s="2"/>
      <c r="C5" s="3"/>
      <c r="D5" s="3"/>
      <c r="E5" s="3"/>
      <c r="F5" s="6"/>
      <c r="G5" s="5"/>
      <c r="H5" s="5"/>
    </row>
    <row r="6" spans="1:9" s="1" customFormat="1" ht="18.75" hidden="1" customHeight="1">
      <c r="B6" s="2"/>
      <c r="C6" s="3"/>
      <c r="D6" s="3"/>
      <c r="E6" s="3"/>
      <c r="G6" s="5"/>
      <c r="H6" s="5"/>
    </row>
    <row r="7" spans="1:9" ht="28.5" customHeight="1">
      <c r="A7" s="7"/>
      <c r="B7" s="8"/>
      <c r="C7" s="8"/>
      <c r="D7" s="8"/>
      <c r="E7" s="8"/>
      <c r="F7" s="9" t="s">
        <v>681</v>
      </c>
    </row>
    <row r="8" spans="1:9" ht="35.25" customHeight="1">
      <c r="A8" s="1436" t="s">
        <v>978</v>
      </c>
      <c r="B8" s="1436"/>
      <c r="C8" s="1436"/>
      <c r="D8" s="1436"/>
      <c r="E8" s="1436"/>
      <c r="F8" s="1436"/>
      <c r="G8" s="789"/>
      <c r="H8" s="789"/>
      <c r="I8" s="789"/>
    </row>
    <row r="9" spans="1:9" s="13" customFormat="1" ht="27" customHeight="1">
      <c r="A9" s="1527" t="s">
        <v>666</v>
      </c>
      <c r="B9" s="1527"/>
      <c r="C9" s="1527"/>
      <c r="D9" s="1527"/>
      <c r="E9" s="1527"/>
      <c r="F9" s="1527"/>
      <c r="G9" s="12"/>
      <c r="H9" s="12"/>
    </row>
    <row r="10" spans="1:9" ht="19.5" customHeight="1">
      <c r="A10" s="784" t="s">
        <v>280</v>
      </c>
      <c r="B10" s="15"/>
      <c r="C10" s="15"/>
      <c r="D10" s="15"/>
      <c r="E10" s="15"/>
      <c r="F10" s="15"/>
    </row>
    <row r="11" spans="1:9" s="1" customFormat="1" ht="39.75" customHeight="1">
      <c r="A11" s="1528" t="s">
        <v>682</v>
      </c>
      <c r="B11" s="1528"/>
      <c r="C11" s="1528"/>
      <c r="D11" s="1528"/>
      <c r="E11" s="1528"/>
      <c r="F11" s="1528"/>
      <c r="G11" s="451"/>
      <c r="H11" s="451"/>
      <c r="I11" s="451"/>
    </row>
    <row r="12" spans="1:9" s="1" customFormat="1" ht="17.25" customHeight="1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>
      <c r="A13" s="16"/>
      <c r="B13" s="16"/>
      <c r="C13" s="16"/>
      <c r="D13" s="16"/>
      <c r="E13" s="17"/>
      <c r="F13" s="16"/>
      <c r="G13" s="5"/>
      <c r="H13" s="5"/>
    </row>
    <row r="14" spans="1:9" ht="41.25" customHeight="1">
      <c r="A14" s="1529" t="s">
        <v>282</v>
      </c>
      <c r="B14" s="1529" t="s">
        <v>683</v>
      </c>
      <c r="C14" s="1529" t="s">
        <v>684</v>
      </c>
      <c r="D14" s="1529" t="s">
        <v>688</v>
      </c>
      <c r="E14" s="1529" t="s">
        <v>685</v>
      </c>
      <c r="F14" s="1532" t="s">
        <v>686</v>
      </c>
    </row>
    <row r="15" spans="1:9" ht="18" customHeight="1">
      <c r="A15" s="1530"/>
      <c r="B15" s="1530"/>
      <c r="C15" s="1530"/>
      <c r="D15" s="1530"/>
      <c r="E15" s="1530"/>
      <c r="F15" s="1533"/>
    </row>
    <row r="16" spans="1:9" ht="53.25" customHeight="1">
      <c r="A16" s="1530"/>
      <c r="B16" s="1530"/>
      <c r="C16" s="1530"/>
      <c r="D16" s="1531"/>
      <c r="E16" s="1531"/>
      <c r="F16" s="1533"/>
    </row>
    <row r="17" spans="1:9" s="22" customFormat="1" ht="22.5" customHeight="1">
      <c r="A17" s="790">
        <v>1</v>
      </c>
      <c r="B17" s="790">
        <v>2</v>
      </c>
      <c r="C17" s="790">
        <v>3</v>
      </c>
      <c r="D17" s="790">
        <v>4</v>
      </c>
      <c r="E17" s="790">
        <v>5</v>
      </c>
      <c r="F17" s="791" t="s">
        <v>687</v>
      </c>
      <c r="G17" s="21"/>
      <c r="H17" s="21"/>
    </row>
    <row r="18" spans="1:9" s="22" customFormat="1" ht="57.75" customHeight="1">
      <c r="A18" s="792">
        <v>1</v>
      </c>
      <c r="B18" s="793" t="s">
        <v>728</v>
      </c>
      <c r="C18" s="794">
        <f>F18/E18/D18</f>
        <v>19.000256000000004</v>
      </c>
      <c r="D18" s="795">
        <v>12</v>
      </c>
      <c r="E18" s="796">
        <v>5000</v>
      </c>
      <c r="F18" s="797">
        <v>1140015.3600000001</v>
      </c>
      <c r="G18" s="21"/>
      <c r="H18" s="21"/>
      <c r="I18" s="21"/>
    </row>
    <row r="19" spans="1:9" s="22" customFormat="1" ht="36" customHeight="1">
      <c r="A19" s="1526" t="s">
        <v>295</v>
      </c>
      <c r="B19" s="1526"/>
      <c r="C19" s="798">
        <f>SUM(C18:C18)</f>
        <v>19.000256000000004</v>
      </c>
      <c r="D19" s="799">
        <f>SUM(D18:D18)</f>
        <v>12</v>
      </c>
      <c r="E19" s="798">
        <f>SUM(E18:E18)</f>
        <v>5000</v>
      </c>
      <c r="F19" s="800">
        <f>ROUND(F18,2)</f>
        <v>1140015.3600000001</v>
      </c>
      <c r="G19" s="21"/>
      <c r="H19" s="21"/>
    </row>
    <row r="20" spans="1:9">
      <c r="A20" s="801"/>
      <c r="B20" s="801"/>
      <c r="C20" s="801"/>
      <c r="D20" s="801"/>
      <c r="E20" s="801"/>
      <c r="F20" s="802"/>
    </row>
    <row r="21" spans="1:9" s="35" customFormat="1" ht="23.25" customHeight="1">
      <c r="A21" s="34" t="s">
        <v>667</v>
      </c>
      <c r="E21" s="781"/>
      <c r="F21" s="781" t="s">
        <v>1135</v>
      </c>
    </row>
    <row r="22" spans="1:9" s="37" customFormat="1" ht="12.75">
      <c r="E22" s="803" t="s">
        <v>131</v>
      </c>
      <c r="F22" s="804" t="s">
        <v>132</v>
      </c>
    </row>
    <row r="23" spans="1:9" s="35" customFormat="1" ht="18.75">
      <c r="F23" s="63"/>
    </row>
    <row r="24" spans="1:9" s="35" customFormat="1" ht="23.25" customHeight="1">
      <c r="A24" s="34" t="s">
        <v>133</v>
      </c>
      <c r="E24" s="781"/>
      <c r="F24" s="1024" t="s">
        <v>1217</v>
      </c>
    </row>
    <row r="25" spans="1:9" s="37" customFormat="1" ht="12.75">
      <c r="E25" s="803" t="s">
        <v>131</v>
      </c>
      <c r="F25" s="804" t="s">
        <v>132</v>
      </c>
    </row>
    <row r="35" spans="7:8" hidden="1">
      <c r="G35" s="11"/>
      <c r="H35" s="11"/>
    </row>
    <row r="36" spans="7:8" hidden="1">
      <c r="G36" s="11"/>
      <c r="H36" s="11"/>
    </row>
    <row r="37" spans="7:8" hidden="1">
      <c r="G37" s="11"/>
      <c r="H37" s="11"/>
    </row>
    <row r="38" spans="7:8" hidden="1">
      <c r="G38" s="11"/>
      <c r="H38" s="11"/>
    </row>
    <row r="39" spans="7:8" hidden="1">
      <c r="G39" s="11"/>
      <c r="H39" s="11"/>
    </row>
    <row r="40" spans="7:8" hidden="1">
      <c r="G40" s="11"/>
      <c r="H40" s="11"/>
    </row>
    <row r="41" spans="7:8" hidden="1">
      <c r="G41" s="11"/>
      <c r="H41" s="11"/>
    </row>
    <row r="46" spans="7:8" hidden="1">
      <c r="G46" s="11"/>
      <c r="H46" s="11"/>
    </row>
    <row r="47" spans="7:8" hidden="1">
      <c r="G47" s="11"/>
      <c r="H47" s="11"/>
    </row>
    <row r="48" spans="7:8" hidden="1">
      <c r="G48" s="11"/>
      <c r="H48" s="11"/>
    </row>
    <row r="49" spans="7:8" hidden="1">
      <c r="G49" s="11"/>
      <c r="H49" s="11"/>
    </row>
    <row r="50" spans="7:8" hidden="1">
      <c r="G50" s="11"/>
      <c r="H50" s="11"/>
    </row>
    <row r="51" spans="7:8" hidden="1">
      <c r="G51" s="11"/>
      <c r="H51" s="11"/>
    </row>
    <row r="52" spans="7:8" hidden="1">
      <c r="G52" s="11"/>
      <c r="H52" s="11"/>
    </row>
    <row r="53" spans="7:8" hidden="1">
      <c r="G53" s="11"/>
      <c r="H53" s="11"/>
    </row>
    <row r="57" spans="7:8" hidden="1">
      <c r="G57" s="11"/>
      <c r="H57" s="11"/>
    </row>
    <row r="58" spans="7:8" hidden="1">
      <c r="G58" s="11"/>
      <c r="H58" s="11"/>
    </row>
    <row r="59" spans="7:8" hidden="1">
      <c r="G59" s="11"/>
      <c r="H59" s="11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Лист185">
    <tabColor rgb="FFFFFF00"/>
    <pageSetUpPr fitToPage="1"/>
  </sheetPr>
  <dimension ref="A1:K88"/>
  <sheetViews>
    <sheetView view="pageBreakPreview" topLeftCell="B1" zoomScale="8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456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534" t="s">
        <v>666</v>
      </c>
      <c r="B4" s="1534"/>
      <c r="C4" s="1534"/>
      <c r="D4" s="1534"/>
      <c r="E4" s="1534"/>
      <c r="F4" s="1453"/>
      <c r="G4" s="1453"/>
      <c r="H4" s="1453"/>
      <c r="I4" s="1453"/>
      <c r="J4" s="12"/>
      <c r="K4" s="12"/>
    </row>
    <row r="5" spans="1:11" s="11" customFormat="1" ht="19.5" customHeight="1">
      <c r="A5" s="78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>
      <c r="A6" s="1528" t="s">
        <v>682</v>
      </c>
      <c r="B6" s="1528"/>
      <c r="C6" s="1528"/>
      <c r="D6" s="1528"/>
      <c r="E6" s="1528"/>
      <c r="F6" s="451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5" t="s">
        <v>282</v>
      </c>
      <c r="B9" s="805" t="s">
        <v>297</v>
      </c>
      <c r="C9" s="806" t="s">
        <v>298</v>
      </c>
      <c r="D9" s="806" t="s">
        <v>299</v>
      </c>
      <c r="E9" s="734" t="s">
        <v>300</v>
      </c>
    </row>
    <row r="10" spans="1:11" s="87" customFormat="1" ht="24.75" customHeight="1">
      <c r="A10" s="735">
        <v>1</v>
      </c>
      <c r="B10" s="735">
        <v>2</v>
      </c>
      <c r="C10" s="735">
        <v>3</v>
      </c>
      <c r="D10" s="735">
        <v>4</v>
      </c>
      <c r="E10" s="807" t="s">
        <v>301</v>
      </c>
      <c r="F10" s="643" t="s">
        <v>302</v>
      </c>
      <c r="G10" s="643" t="s">
        <v>303</v>
      </c>
      <c r="H10" s="74"/>
      <c r="I10" s="1"/>
    </row>
    <row r="11" spans="1:11" ht="56.25">
      <c r="A11" s="88">
        <v>1</v>
      </c>
      <c r="B11" s="89" t="s">
        <v>304</v>
      </c>
      <c r="C11" s="90">
        <v>18</v>
      </c>
      <c r="D11" s="90">
        <f>E11/C11</f>
        <v>555.55555555555554</v>
      </c>
      <c r="E11" s="91">
        <v>10000</v>
      </c>
      <c r="F11" s="74"/>
      <c r="G11" s="85">
        <f>E11-F11</f>
        <v>10000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10000</v>
      </c>
      <c r="F12" s="85">
        <f>SUM(F11:F11)</f>
        <v>0</v>
      </c>
      <c r="G12" s="85">
        <f>SUM(G11:G11)</f>
        <v>10000</v>
      </c>
    </row>
    <row r="15" spans="1:11" s="35" customFormat="1" ht="23.25" customHeight="1">
      <c r="A15" s="34" t="s">
        <v>667</v>
      </c>
      <c r="C15" s="781"/>
      <c r="E15" s="781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781"/>
      <c r="E18" s="1028" t="s">
        <v>1227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Лист186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520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534" t="s">
        <v>666</v>
      </c>
      <c r="B4" s="1534"/>
      <c r="C4" s="1534"/>
      <c r="D4" s="1534"/>
      <c r="E4" s="1534"/>
      <c r="F4" s="1453"/>
      <c r="G4" s="1453"/>
      <c r="H4" s="1453"/>
      <c r="I4" s="1453"/>
      <c r="J4" s="12"/>
      <c r="K4" s="12"/>
    </row>
    <row r="5" spans="1:11" s="11" customFormat="1" ht="19.5" customHeight="1">
      <c r="A5" s="78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>
      <c r="A6" s="1528" t="s">
        <v>682</v>
      </c>
      <c r="B6" s="1528"/>
      <c r="C6" s="1528"/>
      <c r="D6" s="1528"/>
      <c r="E6" s="1528"/>
      <c r="F6" s="451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5" t="s">
        <v>282</v>
      </c>
      <c r="B9" s="805" t="s">
        <v>297</v>
      </c>
      <c r="C9" s="806" t="s">
        <v>298</v>
      </c>
      <c r="D9" s="806" t="s">
        <v>299</v>
      </c>
      <c r="E9" s="734" t="s">
        <v>300</v>
      </c>
    </row>
    <row r="10" spans="1:11" s="87" customFormat="1" ht="24.75" customHeight="1">
      <c r="A10" s="735">
        <v>1</v>
      </c>
      <c r="B10" s="735">
        <v>2</v>
      </c>
      <c r="C10" s="735">
        <v>3</v>
      </c>
      <c r="D10" s="735">
        <v>4</v>
      </c>
      <c r="E10" s="807" t="s">
        <v>301</v>
      </c>
      <c r="F10" s="643" t="s">
        <v>302</v>
      </c>
      <c r="G10" s="643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667</v>
      </c>
      <c r="C15" s="781"/>
      <c r="E15" s="781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781"/>
      <c r="E18" s="781" t="s">
        <v>1136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Лист187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979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534" t="s">
        <v>666</v>
      </c>
      <c r="B4" s="1534"/>
      <c r="C4" s="1534"/>
      <c r="D4" s="1534"/>
      <c r="E4" s="1534"/>
      <c r="F4" s="1453"/>
      <c r="G4" s="1453"/>
      <c r="H4" s="1453"/>
      <c r="I4" s="1453"/>
      <c r="J4" s="12"/>
      <c r="K4" s="12"/>
    </row>
    <row r="5" spans="1:11" s="11" customFormat="1" ht="19.5" customHeight="1">
      <c r="A5" s="78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>
      <c r="A6" s="1528" t="s">
        <v>682</v>
      </c>
      <c r="B6" s="1528"/>
      <c r="C6" s="1528"/>
      <c r="D6" s="1528"/>
      <c r="E6" s="1528"/>
      <c r="F6" s="451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5" t="s">
        <v>282</v>
      </c>
      <c r="B9" s="805" t="s">
        <v>297</v>
      </c>
      <c r="C9" s="806" t="s">
        <v>298</v>
      </c>
      <c r="D9" s="806" t="s">
        <v>299</v>
      </c>
      <c r="E9" s="734" t="s">
        <v>300</v>
      </c>
    </row>
    <row r="10" spans="1:11" s="87" customFormat="1" ht="24.75" customHeight="1">
      <c r="A10" s="735">
        <v>1</v>
      </c>
      <c r="B10" s="735">
        <v>2</v>
      </c>
      <c r="C10" s="735">
        <v>3</v>
      </c>
      <c r="D10" s="735">
        <v>4</v>
      </c>
      <c r="E10" s="807" t="s">
        <v>301</v>
      </c>
      <c r="F10" s="643" t="s">
        <v>302</v>
      </c>
      <c r="G10" s="643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667</v>
      </c>
      <c r="C15" s="781"/>
      <c r="E15" s="781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781"/>
      <c r="E18" s="781" t="s">
        <v>1136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Лист188">
    <tabColor rgb="FFFFFF00"/>
    <pageSetUpPr fitToPage="1"/>
  </sheetPr>
  <dimension ref="A1:K92"/>
  <sheetViews>
    <sheetView view="pageBreakPreview" topLeftCell="A7" zoomScale="80" zoomScaleNormal="70" zoomScaleSheetLayoutView="80" workbookViewId="0">
      <selection activeCell="B26" sqref="B26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6" width="19" style="42" customWidth="1"/>
    <col min="7" max="7" width="22.5703125" style="42" customWidth="1"/>
    <col min="8" max="8" width="19" style="42" customWidth="1"/>
    <col min="9" max="18" width="9.140625" style="42"/>
    <col min="19" max="19" width="27" style="42" customWidth="1"/>
    <col min="20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454" t="s">
        <v>306</v>
      </c>
      <c r="B2" s="1454"/>
      <c r="C2" s="1454"/>
      <c r="D2" s="1454"/>
      <c r="E2" s="1454"/>
      <c r="F2" s="1454"/>
      <c r="G2" s="1454"/>
      <c r="H2" s="1454"/>
    </row>
    <row r="3" spans="1:11" ht="71.25" customHeight="1">
      <c r="A3" s="1454"/>
      <c r="B3" s="1454"/>
      <c r="C3" s="1454"/>
      <c r="D3" s="1454"/>
      <c r="E3" s="1454"/>
      <c r="F3" s="1454"/>
      <c r="G3" s="1454"/>
      <c r="H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8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528" t="s">
        <v>682</v>
      </c>
      <c r="B6" s="1528"/>
      <c r="C6" s="1528"/>
      <c r="D6" s="1528"/>
      <c r="E6" s="1528"/>
      <c r="F6" s="1528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783"/>
      <c r="D8" s="783"/>
      <c r="E8" s="783"/>
      <c r="F8" s="783"/>
      <c r="G8" s="783"/>
      <c r="H8" s="783"/>
      <c r="I8" s="783"/>
      <c r="J8" s="783"/>
      <c r="K8" s="783"/>
    </row>
    <row r="9" spans="1:11" ht="19.5" customHeight="1">
      <c r="A9" s="1455" t="s">
        <v>282</v>
      </c>
      <c r="B9" s="1455" t="s">
        <v>308</v>
      </c>
      <c r="C9" s="1456" t="s">
        <v>309</v>
      </c>
      <c r="D9" s="1456"/>
      <c r="E9" s="1456"/>
      <c r="F9" s="1456" t="s">
        <v>310</v>
      </c>
      <c r="G9" s="1456"/>
      <c r="H9" s="1456"/>
    </row>
    <row r="10" spans="1:11" ht="75">
      <c r="A10" s="1455"/>
      <c r="B10" s="1455"/>
      <c r="C10" s="782" t="s">
        <v>981</v>
      </c>
      <c r="D10" s="782" t="s">
        <v>982</v>
      </c>
      <c r="E10" s="782" t="s">
        <v>983</v>
      </c>
      <c r="F10" s="782" t="s">
        <v>981</v>
      </c>
      <c r="G10" s="782" t="s">
        <v>982</v>
      </c>
      <c r="H10" s="782" t="s">
        <v>983</v>
      </c>
    </row>
    <row r="11" spans="1:11" s="49" customFormat="1" ht="31.5" customHeight="1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>
      <c r="A12" s="808" t="s">
        <v>57</v>
      </c>
      <c r="B12" s="809" t="s">
        <v>311</v>
      </c>
      <c r="C12" s="810">
        <f>'классное 211 (2022)500.02.0006'!F19</f>
        <v>1132319.51</v>
      </c>
      <c r="D12" s="810">
        <f>'классное 211 (2023)500.02.0006'!F19</f>
        <v>1080000</v>
      </c>
      <c r="E12" s="810">
        <f>'классное 211 (2024)500.02.0006'!F19</f>
        <v>1140015.3600000001</v>
      </c>
      <c r="F12" s="810">
        <f>F13+F14+F15</f>
        <v>249110.2922</v>
      </c>
      <c r="G12" s="810">
        <f>G13</f>
        <v>237600</v>
      </c>
      <c r="H12" s="810">
        <f>G12</f>
        <v>237600</v>
      </c>
    </row>
    <row r="13" spans="1:11" ht="24" customHeight="1">
      <c r="A13" s="808" t="s">
        <v>312</v>
      </c>
      <c r="B13" s="811" t="s">
        <v>313</v>
      </c>
      <c r="C13" s="812">
        <f>C12</f>
        <v>1132319.51</v>
      </c>
      <c r="D13" s="812">
        <f>D12</f>
        <v>1080000</v>
      </c>
      <c r="E13" s="810">
        <f>E12</f>
        <v>1140015.3600000001</v>
      </c>
      <c r="F13" s="812">
        <f>C13*0.22</f>
        <v>249110.2922</v>
      </c>
      <c r="G13" s="810">
        <f>D13*0.22</f>
        <v>237600</v>
      </c>
      <c r="H13" s="812">
        <f>E13*0.22</f>
        <v>250803.37920000002</v>
      </c>
    </row>
    <row r="14" spans="1:11">
      <c r="A14" s="808" t="s">
        <v>314</v>
      </c>
      <c r="B14" s="809" t="s">
        <v>315</v>
      </c>
      <c r="C14" s="810"/>
      <c r="D14" s="810"/>
      <c r="E14" s="810"/>
      <c r="F14" s="810"/>
      <c r="G14" s="810"/>
      <c r="H14" s="810"/>
    </row>
    <row r="15" spans="1:11" ht="37.5">
      <c r="A15" s="808" t="s">
        <v>316</v>
      </c>
      <c r="B15" s="813" t="s">
        <v>317</v>
      </c>
      <c r="C15" s="810"/>
      <c r="D15" s="810"/>
      <c r="E15" s="810"/>
      <c r="F15" s="810"/>
      <c r="G15" s="810"/>
      <c r="H15" s="810"/>
    </row>
    <row r="16" spans="1:11" s="53" customFormat="1" ht="39" customHeight="1">
      <c r="A16" s="808">
        <v>2</v>
      </c>
      <c r="B16" s="809" t="s">
        <v>318</v>
      </c>
      <c r="C16" s="810">
        <f>C17</f>
        <v>1132319.51</v>
      </c>
      <c r="D16" s="810">
        <f>C16</f>
        <v>1132319.51</v>
      </c>
      <c r="E16" s="810">
        <f>D16</f>
        <v>1132319.51</v>
      </c>
      <c r="F16" s="810">
        <f>SUM(F17:F21)</f>
        <v>35101.904810000007</v>
      </c>
      <c r="G16" s="810">
        <f>G17+G19</f>
        <v>33480</v>
      </c>
      <c r="H16" s="810">
        <f>H17+H19</f>
        <v>35340.476160000006</v>
      </c>
    </row>
    <row r="17" spans="1:9" ht="40.5" customHeight="1">
      <c r="A17" s="808" t="s">
        <v>319</v>
      </c>
      <c r="B17" s="811" t="s">
        <v>320</v>
      </c>
      <c r="C17" s="812">
        <f>C13</f>
        <v>1132319.51</v>
      </c>
      <c r="D17" s="812">
        <f>D13</f>
        <v>1080000</v>
      </c>
      <c r="E17" s="810">
        <f>E13</f>
        <v>1140015.3600000001</v>
      </c>
      <c r="F17" s="812">
        <f>C17*0.029</f>
        <v>32837.265790000005</v>
      </c>
      <c r="G17" s="810">
        <f>D17*0.029</f>
        <v>31320</v>
      </c>
      <c r="H17" s="812">
        <f>E17*0.029</f>
        <v>33060.445440000003</v>
      </c>
    </row>
    <row r="18" spans="1:9" ht="37.5" customHeight="1">
      <c r="A18" s="808" t="s">
        <v>321</v>
      </c>
      <c r="B18" s="809" t="s">
        <v>322</v>
      </c>
      <c r="C18" s="810"/>
      <c r="D18" s="810"/>
      <c r="E18" s="810"/>
      <c r="F18" s="810"/>
      <c r="G18" s="810"/>
      <c r="H18" s="810"/>
    </row>
    <row r="19" spans="1:9" s="53" customFormat="1" ht="37.5" customHeight="1">
      <c r="A19" s="808" t="s">
        <v>323</v>
      </c>
      <c r="B19" s="811" t="s">
        <v>324</v>
      </c>
      <c r="C19" s="812">
        <f>C13</f>
        <v>1132319.51</v>
      </c>
      <c r="D19" s="812">
        <f>D13</f>
        <v>1080000</v>
      </c>
      <c r="E19" s="810">
        <f>E13</f>
        <v>1140015.3600000001</v>
      </c>
      <c r="F19" s="812">
        <f>C19*0.002</f>
        <v>2264.6390200000001</v>
      </c>
      <c r="G19" s="810">
        <f>D19*0.002</f>
        <v>2160</v>
      </c>
      <c r="H19" s="812">
        <f>E19*0.002</f>
        <v>2280.0307200000002</v>
      </c>
    </row>
    <row r="20" spans="1:9" ht="57" customHeight="1">
      <c r="A20" s="808" t="s">
        <v>325</v>
      </c>
      <c r="B20" s="809" t="s">
        <v>326</v>
      </c>
      <c r="C20" s="810"/>
      <c r="D20" s="810"/>
      <c r="E20" s="810"/>
      <c r="F20" s="810"/>
      <c r="G20" s="810"/>
      <c r="H20" s="810"/>
    </row>
    <row r="21" spans="1:9" ht="37.5">
      <c r="A21" s="808" t="s">
        <v>327</v>
      </c>
      <c r="B21" s="809" t="s">
        <v>326</v>
      </c>
      <c r="C21" s="810"/>
      <c r="D21" s="810"/>
      <c r="E21" s="810"/>
      <c r="F21" s="810"/>
      <c r="G21" s="810"/>
      <c r="H21" s="810"/>
    </row>
    <row r="22" spans="1:9" s="53" customFormat="1" ht="37.5">
      <c r="A22" s="808" t="s">
        <v>9</v>
      </c>
      <c r="B22" s="811" t="s">
        <v>328</v>
      </c>
      <c r="C22" s="812">
        <f>C13</f>
        <v>1132319.51</v>
      </c>
      <c r="D22" s="812">
        <f>D13</f>
        <v>1080000</v>
      </c>
      <c r="E22" s="810">
        <f>E13</f>
        <v>1140015.3600000001</v>
      </c>
      <c r="F22" s="812">
        <f>C22*0.051</f>
        <v>57748.295009999994</v>
      </c>
      <c r="G22" s="810">
        <f>D22*0.051</f>
        <v>55080</v>
      </c>
      <c r="H22" s="812">
        <f>E22*0.051</f>
        <v>58140.783360000001</v>
      </c>
    </row>
    <row r="23" spans="1:9" s="53" customFormat="1" ht="39" customHeight="1">
      <c r="A23" s="814"/>
      <c r="B23" s="815" t="s">
        <v>295</v>
      </c>
      <c r="C23" s="816" t="s">
        <v>305</v>
      </c>
      <c r="D23" s="816" t="s">
        <v>305</v>
      </c>
      <c r="E23" s="816" t="s">
        <v>305</v>
      </c>
      <c r="F23" s="816">
        <f>ROUND(F13+F16+F22,2)</f>
        <v>341960.49</v>
      </c>
      <c r="G23" s="817">
        <f>ROUND(G13+G16+G22,2)</f>
        <v>326160</v>
      </c>
      <c r="H23" s="816">
        <f>ROUND(H13+H16+H22,2)</f>
        <v>344284.64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667</v>
      </c>
      <c r="B26" s="35"/>
      <c r="D26" s="781"/>
      <c r="F26" s="64"/>
      <c r="G26" s="781" t="s">
        <v>1135</v>
      </c>
      <c r="H26" s="35"/>
      <c r="I26" s="65"/>
    </row>
    <row r="27" spans="1:9" s="66" customFormat="1" ht="12.75">
      <c r="D27" s="804" t="s">
        <v>131</v>
      </c>
      <c r="F27" s="68"/>
      <c r="G27" s="804" t="s">
        <v>132</v>
      </c>
      <c r="I27" s="68"/>
    </row>
    <row r="28" spans="1:9" s="63" customFormat="1">
      <c r="A28" s="35"/>
      <c r="B28" s="35"/>
      <c r="D28" s="35"/>
      <c r="F28" s="64"/>
      <c r="H28" s="35"/>
      <c r="I28" s="69"/>
    </row>
    <row r="29" spans="1:9" s="63" customFormat="1" ht="23.25" customHeight="1">
      <c r="A29" s="34" t="s">
        <v>133</v>
      </c>
      <c r="B29" s="35"/>
      <c r="D29" s="781"/>
      <c r="F29" s="64"/>
      <c r="G29" s="1028" t="s">
        <v>1227</v>
      </c>
      <c r="H29" s="35"/>
      <c r="I29" s="65"/>
    </row>
    <row r="30" spans="1:9" s="66" customFormat="1" ht="12.75">
      <c r="D30" s="804" t="s">
        <v>131</v>
      </c>
      <c r="F30" s="68"/>
      <c r="G30" s="804" t="s">
        <v>132</v>
      </c>
      <c r="I30" s="68"/>
    </row>
    <row r="68" spans="1:4" ht="18.75" hidden="1" customHeight="1">
      <c r="A68" s="42"/>
      <c r="C68" s="42"/>
      <c r="D68" s="42"/>
    </row>
    <row r="69" spans="1:4" ht="18.75" hidden="1" customHeight="1">
      <c r="A69" s="42"/>
      <c r="C69" s="42"/>
      <c r="D69" s="42"/>
    </row>
    <row r="70" spans="1:4" ht="18.75" hidden="1" customHeight="1">
      <c r="A70" s="42"/>
      <c r="C70" s="42"/>
      <c r="D70" s="42"/>
    </row>
    <row r="71" spans="1:4" ht="18.75" hidden="1" customHeight="1">
      <c r="A71" s="42"/>
      <c r="C71" s="42"/>
      <c r="D71" s="42"/>
    </row>
    <row r="72" spans="1:4" ht="18.75" hidden="1" customHeight="1">
      <c r="A72" s="42"/>
      <c r="C72" s="42"/>
      <c r="D72" s="42"/>
    </row>
    <row r="73" spans="1:4" ht="18.75" hidden="1" customHeight="1">
      <c r="A73" s="42"/>
      <c r="C73" s="42"/>
      <c r="D73" s="42"/>
    </row>
    <row r="74" spans="1:4" ht="18.75" hidden="1" customHeight="1">
      <c r="A74" s="42"/>
      <c r="C74" s="42"/>
      <c r="D74" s="42"/>
    </row>
    <row r="79" spans="1:4" ht="18.75" hidden="1" customHeight="1">
      <c r="A79" s="42"/>
      <c r="C79" s="42"/>
      <c r="D79" s="42"/>
    </row>
    <row r="80" spans="1:4" ht="18.75" hidden="1" customHeight="1">
      <c r="A80" s="42"/>
      <c r="C80" s="42"/>
      <c r="D80" s="42"/>
    </row>
    <row r="81" spans="1:4" ht="18.75" hidden="1" customHeight="1">
      <c r="A81" s="42"/>
      <c r="C81" s="42"/>
      <c r="D81" s="42"/>
    </row>
    <row r="82" spans="1:4" ht="18.75" hidden="1" customHeight="1">
      <c r="A82" s="42"/>
      <c r="C82" s="42"/>
      <c r="D82" s="42"/>
    </row>
    <row r="83" spans="1:4" ht="18.75" hidden="1" customHeight="1">
      <c r="A83" s="42"/>
      <c r="C83" s="42"/>
      <c r="D83" s="42"/>
    </row>
    <row r="84" spans="1:4" ht="18.75" hidden="1" customHeight="1">
      <c r="A84" s="42"/>
      <c r="C84" s="42"/>
      <c r="D84" s="42"/>
    </row>
    <row r="85" spans="1:4" ht="18.75" hidden="1" customHeight="1">
      <c r="A85" s="42"/>
      <c r="C85" s="42"/>
      <c r="D85" s="42"/>
    </row>
    <row r="86" spans="1:4" ht="18.75" hidden="1" customHeight="1">
      <c r="A86" s="42"/>
      <c r="C86" s="42"/>
      <c r="D86" s="42"/>
    </row>
    <row r="90" spans="1:4" ht="18.75" hidden="1" customHeight="1">
      <c r="A90" s="42"/>
      <c r="C90" s="42"/>
      <c r="D90" s="42"/>
    </row>
    <row r="91" spans="1:4" ht="18.75" hidden="1" customHeight="1">
      <c r="A91" s="42"/>
      <c r="C91" s="42"/>
      <c r="D91" s="42"/>
    </row>
    <row r="92" spans="1:4" ht="18.75" hidden="1" customHeight="1">
      <c r="A92" s="42"/>
      <c r="C92" s="42"/>
      <c r="D92" s="42"/>
    </row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Лист189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166600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93.75">
      <c r="A35" s="239"/>
      <c r="B35" s="724" t="s">
        <v>1055</v>
      </c>
      <c r="C35" s="255"/>
      <c r="D35" s="202"/>
      <c r="E35" s="519"/>
      <c r="F35" s="202">
        <v>166600</v>
      </c>
      <c r="G35" s="700"/>
      <c r="H35" s="289"/>
      <c r="I35" s="289">
        <f t="shared" si="0"/>
        <v>166600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166600</v>
      </c>
      <c r="G44" s="729" t="s">
        <v>365</v>
      </c>
      <c r="H44" s="525">
        <f>H12+H18+H26+H33</f>
        <v>0</v>
      </c>
      <c r="I44" s="525">
        <f>SUM(I12:I43)</f>
        <v>166600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72" t="s">
        <v>428</v>
      </c>
    </row>
    <row r="2" spans="1:11">
      <c r="D2" s="75"/>
    </row>
    <row r="3" spans="1:11" ht="55.9" customHeight="1">
      <c r="A3" s="1452" t="s">
        <v>455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3.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>
      <c r="A12" s="94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>
      <c r="A14" s="34" t="s">
        <v>667</v>
      </c>
      <c r="C14" s="36"/>
      <c r="E14" s="36" t="s">
        <v>1135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36"/>
      <c r="E17" s="36" t="s">
        <v>1136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Лист190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166600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93.75">
      <c r="A35" s="239"/>
      <c r="B35" s="724" t="s">
        <v>1055</v>
      </c>
      <c r="C35" s="255"/>
      <c r="D35" s="202"/>
      <c r="E35" s="519"/>
      <c r="F35" s="202">
        <v>166600</v>
      </c>
      <c r="G35" s="700"/>
      <c r="H35" s="289"/>
      <c r="I35" s="289">
        <f t="shared" si="0"/>
        <v>166600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166600</v>
      </c>
      <c r="G44" s="729" t="s">
        <v>365</v>
      </c>
      <c r="H44" s="525">
        <f>H12+H18+H26+H33</f>
        <v>0</v>
      </c>
      <c r="I44" s="525">
        <f>SUM(I12:I43)</f>
        <v>166600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Лист191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166600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93.75">
      <c r="A35" s="239"/>
      <c r="B35" s="724" t="s">
        <v>1055</v>
      </c>
      <c r="C35" s="255"/>
      <c r="D35" s="202"/>
      <c r="E35" s="519"/>
      <c r="F35" s="202">
        <v>166600</v>
      </c>
      <c r="G35" s="700"/>
      <c r="H35" s="289"/>
      <c r="I35" s="289">
        <f t="shared" si="0"/>
        <v>166600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166600</v>
      </c>
      <c r="G44" s="729" t="s">
        <v>365</v>
      </c>
      <c r="H44" s="525">
        <f>H12+H18+H26+H33</f>
        <v>0</v>
      </c>
      <c r="I44" s="525">
        <f>SUM(I12:I43)</f>
        <v>166600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Лист192">
    <tabColor rgb="FFFABD8A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81650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723</v>
      </c>
      <c r="C35" s="255"/>
      <c r="D35" s="202"/>
      <c r="E35" s="519"/>
      <c r="F35" s="202">
        <v>81650</v>
      </c>
      <c r="G35" s="700"/>
      <c r="H35" s="289"/>
      <c r="I35" s="289">
        <f t="shared" si="0"/>
        <v>81650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81650</v>
      </c>
      <c r="G44" s="729" t="s">
        <v>365</v>
      </c>
      <c r="H44" s="525">
        <f>H12+H18+H26+H33</f>
        <v>0</v>
      </c>
      <c r="I44" s="525">
        <f>SUM(I12:I43)</f>
        <v>81650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Лист193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101320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723</v>
      </c>
      <c r="C35" s="255"/>
      <c r="D35" s="202"/>
      <c r="E35" s="519"/>
      <c r="F35" s="202">
        <v>101320</v>
      </c>
      <c r="G35" s="700"/>
      <c r="H35" s="289"/>
      <c r="I35" s="289">
        <f t="shared" si="0"/>
        <v>101320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101320</v>
      </c>
      <c r="G44" s="729" t="s">
        <v>365</v>
      </c>
      <c r="H44" s="525">
        <f>H12+H18+H26+H33</f>
        <v>0</v>
      </c>
      <c r="I44" s="525">
        <f>SUM(I12:I43)</f>
        <v>101320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Лист19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99030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723</v>
      </c>
      <c r="C35" s="255"/>
      <c r="D35" s="202"/>
      <c r="E35" s="519"/>
      <c r="F35" s="202">
        <v>99030</v>
      </c>
      <c r="G35" s="700"/>
      <c r="H35" s="289"/>
      <c r="I35" s="289">
        <f t="shared" si="0"/>
        <v>99030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99030</v>
      </c>
      <c r="G44" s="729" t="s">
        <v>365</v>
      </c>
      <c r="H44" s="525">
        <f>H12+H18+H26+H33</f>
        <v>0</v>
      </c>
      <c r="I44" s="525">
        <f>SUM(I12:I43)</f>
        <v>99030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Лист195">
    <tabColor rgb="FF99FFCC"/>
    <pageSetUpPr fitToPage="1"/>
  </sheetPr>
  <dimension ref="A1:K54"/>
  <sheetViews>
    <sheetView view="pageBreakPreview" zoomScale="80" zoomScaleSheetLayoutView="80" workbookViewId="0">
      <selection activeCell="Q40" sqref="Q40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>
        <f>3500</f>
        <v>3500</v>
      </c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313640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1056</v>
      </c>
      <c r="C35" s="255"/>
      <c r="D35" s="202"/>
      <c r="E35" s="519"/>
      <c r="F35" s="202">
        <f>184940+128700</f>
        <v>313640</v>
      </c>
      <c r="G35" s="700"/>
      <c r="H35" s="289"/>
      <c r="I35" s="289">
        <f t="shared" si="0"/>
        <v>313640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313640</v>
      </c>
      <c r="G44" s="729" t="s">
        <v>365</v>
      </c>
      <c r="H44" s="525">
        <f>H12+H18+H26+H33</f>
        <v>3500</v>
      </c>
      <c r="I44" s="525">
        <f>SUM(I12:I43)</f>
        <v>313640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Лист196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112.5">
      <c r="A35" s="239"/>
      <c r="B35" s="724" t="s">
        <v>1140</v>
      </c>
      <c r="C35" s="255"/>
      <c r="D35" s="202"/>
      <c r="E35" s="519"/>
      <c r="F35" s="202"/>
      <c r="G35" s="700"/>
      <c r="H35" s="289"/>
      <c r="I35" s="289">
        <f t="shared" si="0"/>
        <v>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 ht="150">
      <c r="A43" s="239"/>
      <c r="B43" s="215" t="s">
        <v>1141</v>
      </c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0</v>
      </c>
      <c r="G44" s="729" t="s">
        <v>365</v>
      </c>
      <c r="H44" s="525">
        <f>H12+H18+H26+H33</f>
        <v>0</v>
      </c>
      <c r="I44" s="525">
        <f>SUM(I12:I43)</f>
        <v>0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660" t="s">
        <v>1136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Лист197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55938.19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724</v>
      </c>
      <c r="C35" s="255"/>
      <c r="D35" s="202"/>
      <c r="E35" s="519"/>
      <c r="F35" s="202">
        <v>55938.19</v>
      </c>
      <c r="G35" s="700"/>
      <c r="H35" s="289"/>
      <c r="I35" s="289">
        <f t="shared" si="0"/>
        <v>55938.19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55938.19</v>
      </c>
      <c r="G44" s="729" t="s">
        <v>365</v>
      </c>
      <c r="H44" s="525">
        <f>H12+H18+H26+H33</f>
        <v>0</v>
      </c>
      <c r="I44" s="525">
        <f>SUM(I12:I43)</f>
        <v>55938.19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Лист19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53250.02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724</v>
      </c>
      <c r="C35" s="255"/>
      <c r="D35" s="202"/>
      <c r="E35" s="519"/>
      <c r="F35" s="202">
        <v>53250.02</v>
      </c>
      <c r="G35" s="700"/>
      <c r="H35" s="289"/>
      <c r="I35" s="289">
        <f t="shared" si="0"/>
        <v>53250.02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53250.02</v>
      </c>
      <c r="G44" s="729" t="s">
        <v>365</v>
      </c>
      <c r="H44" s="525">
        <f>H12+H18+H26+H33</f>
        <v>0</v>
      </c>
      <c r="I44" s="525">
        <f>SUM(I12:I43)</f>
        <v>53250.02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Лист199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54662.64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724</v>
      </c>
      <c r="C35" s="255"/>
      <c r="D35" s="202"/>
      <c r="E35" s="519"/>
      <c r="F35" s="202">
        <v>54662.64</v>
      </c>
      <c r="G35" s="700"/>
      <c r="H35" s="289"/>
      <c r="I35" s="289">
        <f t="shared" si="0"/>
        <v>54662.64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54662.64</v>
      </c>
      <c r="G44" s="729" t="s">
        <v>365</v>
      </c>
      <c r="H44" s="525">
        <f>H12+H18+H26+H33</f>
        <v>0</v>
      </c>
      <c r="I44" s="525">
        <f>SUM(I12:I43)</f>
        <v>54662.64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456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453"/>
      <c r="I4" s="1453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667</v>
      </c>
      <c r="C15" s="36"/>
      <c r="E15" s="36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36" t="s">
        <v>1136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Лист200">
    <tabColor rgb="FF99FFCC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689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1368155.09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725</v>
      </c>
      <c r="C35" s="255"/>
      <c r="D35" s="202"/>
      <c r="E35" s="519"/>
      <c r="F35" s="202">
        <f>1410717.87-42562.78</f>
        <v>1368155.09</v>
      </c>
      <c r="G35" s="700"/>
      <c r="H35" s="289"/>
      <c r="I35" s="289">
        <f t="shared" si="0"/>
        <v>1368155.09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1368155.09</v>
      </c>
      <c r="G44" s="729" t="s">
        <v>365</v>
      </c>
      <c r="H44" s="525">
        <f>H12+H18+H26+H33</f>
        <v>0</v>
      </c>
      <c r="I44" s="525">
        <f>SUM(I12:I43)</f>
        <v>1368155.09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Лист20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689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1342902.03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725</v>
      </c>
      <c r="C35" s="255"/>
      <c r="D35" s="202"/>
      <c r="E35" s="519"/>
      <c r="F35" s="202">
        <v>1342902.03</v>
      </c>
      <c r="G35" s="700"/>
      <c r="H35" s="289"/>
      <c r="I35" s="289">
        <f t="shared" si="0"/>
        <v>1342902.03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1342902.03</v>
      </c>
      <c r="G44" s="729" t="s">
        <v>365</v>
      </c>
      <c r="H44" s="525">
        <f>H12+H18+H26+H33</f>
        <v>0</v>
      </c>
      <c r="I44" s="525">
        <f>SUM(I12:I43)</f>
        <v>1342902.03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Лист20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689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1378522.7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725</v>
      </c>
      <c r="C35" s="255"/>
      <c r="D35" s="202"/>
      <c r="E35" s="519"/>
      <c r="F35" s="202">
        <v>1378522.7</v>
      </c>
      <c r="G35" s="700"/>
      <c r="H35" s="289"/>
      <c r="I35" s="289">
        <f t="shared" si="0"/>
        <v>1378522.7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1378522.7</v>
      </c>
      <c r="G44" s="729" t="s">
        <v>365</v>
      </c>
      <c r="H44" s="525">
        <f>H12+H18+H26+H33</f>
        <v>0</v>
      </c>
      <c r="I44" s="525">
        <f>SUM(I12:I43)</f>
        <v>1378522.7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Лист203">
    <tabColor rgb="FF99FFCC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385892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725</v>
      </c>
      <c r="C35" s="255"/>
      <c r="D35" s="202"/>
      <c r="E35" s="519"/>
      <c r="F35" s="202">
        <f>397894.62-12002.62</f>
        <v>385892</v>
      </c>
      <c r="G35" s="700"/>
      <c r="H35" s="289"/>
      <c r="I35" s="289">
        <f t="shared" si="0"/>
        <v>385892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385892</v>
      </c>
      <c r="G44" s="729" t="s">
        <v>365</v>
      </c>
      <c r="H44" s="525">
        <f>H12+H18+H26+H33</f>
        <v>0</v>
      </c>
      <c r="I44" s="525">
        <f>SUM(I12:I43)</f>
        <v>385892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Лист20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378765.95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725</v>
      </c>
      <c r="C35" s="255"/>
      <c r="D35" s="202"/>
      <c r="E35" s="519"/>
      <c r="F35" s="202">
        <v>378765.95</v>
      </c>
      <c r="G35" s="700"/>
      <c r="H35" s="289"/>
      <c r="I35" s="289">
        <f t="shared" si="0"/>
        <v>378765.95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378765.95</v>
      </c>
      <c r="G44" s="729" t="s">
        <v>365</v>
      </c>
      <c r="H44" s="525">
        <f>H12+H18+H26+H33</f>
        <v>0</v>
      </c>
      <c r="I44" s="525">
        <f>SUM(I12:I43)</f>
        <v>378765.95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Лист205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2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388814.18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4" t="s">
        <v>725</v>
      </c>
      <c r="C35" s="255"/>
      <c r="D35" s="202"/>
      <c r="E35" s="519"/>
      <c r="F35" s="202">
        <v>388814.18</v>
      </c>
      <c r="G35" s="700"/>
      <c r="H35" s="289"/>
      <c r="I35" s="289">
        <f t="shared" si="0"/>
        <v>388814.18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388814.18</v>
      </c>
      <c r="G44" s="729" t="s">
        <v>365</v>
      </c>
      <c r="H44" s="525">
        <f>H12+H18+H26+H33</f>
        <v>0</v>
      </c>
      <c r="I44" s="525">
        <f>SUM(I12:I43)</f>
        <v>388814.18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Лист206">
    <tabColor rgb="FF99FFCC"/>
    <pageSetUpPr fitToPage="1"/>
  </sheetPr>
  <dimension ref="A1:K54"/>
  <sheetViews>
    <sheetView view="pageBreakPreview" zoomScale="80" zoomScaleSheetLayoutView="80" workbookViewId="0">
      <selection activeCell="B46" sqref="B4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108151.83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1142</v>
      </c>
      <c r="C35" s="255"/>
      <c r="D35" s="202"/>
      <c r="E35" s="519"/>
      <c r="F35" s="202">
        <f>102173.89+5743.12</f>
        <v>107917.01</v>
      </c>
      <c r="G35" s="700"/>
      <c r="H35" s="289"/>
      <c r="I35" s="289">
        <f t="shared" si="0"/>
        <v>107917.01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1052</v>
      </c>
      <c r="C43" s="255"/>
      <c r="D43" s="202"/>
      <c r="E43" s="255"/>
      <c r="F43" s="202">
        <v>234.82</v>
      </c>
      <c r="G43" s="289"/>
      <c r="H43" s="289"/>
      <c r="I43" s="289">
        <f t="shared" si="0"/>
        <v>234.82</v>
      </c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108151.83</v>
      </c>
      <c r="G44" s="729" t="s">
        <v>365</v>
      </c>
      <c r="H44" s="525">
        <f>H12+H18+H26+H33</f>
        <v>0</v>
      </c>
      <c r="I44" s="525">
        <f>SUM(I12:I43)</f>
        <v>108151.83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Лист207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100383.48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1142</v>
      </c>
      <c r="C35" s="255"/>
      <c r="D35" s="202"/>
      <c r="E35" s="519"/>
      <c r="F35" s="202">
        <v>100153.3</v>
      </c>
      <c r="G35" s="700"/>
      <c r="H35" s="289"/>
      <c r="I35" s="289">
        <f t="shared" si="0"/>
        <v>100153.3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1052</v>
      </c>
      <c r="C43" s="255"/>
      <c r="D43" s="202"/>
      <c r="E43" s="255"/>
      <c r="F43" s="202">
        <v>230.18</v>
      </c>
      <c r="G43" s="289"/>
      <c r="H43" s="289"/>
      <c r="I43" s="289">
        <f t="shared" si="0"/>
        <v>230.18</v>
      </c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100383.48</v>
      </c>
      <c r="G44" s="729" t="s">
        <v>365</v>
      </c>
      <c r="H44" s="525">
        <f>H12+H18+H26+H33</f>
        <v>0</v>
      </c>
      <c r="I44" s="525">
        <f>SUM(I12:I43)</f>
        <v>100383.48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Лист20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99774.51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1142</v>
      </c>
      <c r="C35" s="255"/>
      <c r="D35" s="202"/>
      <c r="E35" s="519"/>
      <c r="F35" s="202">
        <v>99545.73</v>
      </c>
      <c r="G35" s="700"/>
      <c r="H35" s="289"/>
      <c r="I35" s="289">
        <f t="shared" si="0"/>
        <v>99545.73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1052</v>
      </c>
      <c r="C43" s="255"/>
      <c r="D43" s="202"/>
      <c r="E43" s="255"/>
      <c r="F43" s="202">
        <v>228.78</v>
      </c>
      <c r="G43" s="289"/>
      <c r="H43" s="289"/>
      <c r="I43" s="289">
        <f t="shared" si="0"/>
        <v>228.78</v>
      </c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99774.51</v>
      </c>
      <c r="G44" s="729" t="s">
        <v>365</v>
      </c>
      <c r="H44" s="525">
        <f>H12+H18+H26+H33</f>
        <v>0</v>
      </c>
      <c r="I44" s="525">
        <f>SUM(I12:I43)</f>
        <v>99774.51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Лист209">
    <tabColor rgb="FF99FFCC"/>
    <pageSetUpPr fitToPage="1"/>
  </sheetPr>
  <dimension ref="A1:K54"/>
  <sheetViews>
    <sheetView view="pageBreakPreview" zoomScale="80" zoomScaleSheetLayoutView="80" workbookViewId="0">
      <selection activeCell="B45" sqref="B4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252349.58000000002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1142</v>
      </c>
      <c r="C35" s="255"/>
      <c r="D35" s="202"/>
      <c r="E35" s="519"/>
      <c r="F35" s="202">
        <f>238401.29+13400.38</f>
        <v>251801.67</v>
      </c>
      <c r="G35" s="700"/>
      <c r="H35" s="289"/>
      <c r="I35" s="289">
        <f t="shared" si="0"/>
        <v>251801.67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1052</v>
      </c>
      <c r="C43" s="255"/>
      <c r="D43" s="202"/>
      <c r="E43" s="255"/>
      <c r="F43" s="202">
        <v>547.91</v>
      </c>
      <c r="G43" s="289"/>
      <c r="H43" s="289"/>
      <c r="I43" s="289">
        <f t="shared" si="0"/>
        <v>547.91</v>
      </c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252349.58000000002</v>
      </c>
      <c r="G44" s="729" t="s">
        <v>365</v>
      </c>
      <c r="H44" s="525">
        <f>H12+H18+H26+H33</f>
        <v>0</v>
      </c>
      <c r="I44" s="525">
        <f>SUM(I12:I43)</f>
        <v>252349.58000000002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520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453"/>
      <c r="I4" s="1453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667</v>
      </c>
      <c r="C15" s="36"/>
      <c r="E15" s="36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36" t="s">
        <v>1136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Лист210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234225.43999999997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1142</v>
      </c>
      <c r="C35" s="255"/>
      <c r="D35" s="202"/>
      <c r="E35" s="519"/>
      <c r="F35" s="202">
        <v>233688.36</v>
      </c>
      <c r="G35" s="700"/>
      <c r="H35" s="289"/>
      <c r="I35" s="289">
        <f t="shared" si="0"/>
        <v>233688.36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1052</v>
      </c>
      <c r="C43" s="255"/>
      <c r="D43" s="202"/>
      <c r="E43" s="255"/>
      <c r="F43" s="202">
        <v>537.08000000000004</v>
      </c>
      <c r="G43" s="289"/>
      <c r="H43" s="289"/>
      <c r="I43" s="289">
        <f t="shared" si="0"/>
        <v>537.08000000000004</v>
      </c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234225.43999999997</v>
      </c>
      <c r="G44" s="729" t="s">
        <v>365</v>
      </c>
      <c r="H44" s="525">
        <f>H12+H18+H26+H33</f>
        <v>0</v>
      </c>
      <c r="I44" s="525">
        <f>SUM(I12:I43)</f>
        <v>234225.43999999997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Лист211">
    <pageSetUpPr fitToPage="1"/>
  </sheetPr>
  <dimension ref="A1:K54"/>
  <sheetViews>
    <sheetView zoomScale="80" zoomScaleNormal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35"/>
      <c r="B10" s="1535"/>
      <c r="C10" s="749" t="s">
        <v>375</v>
      </c>
      <c r="D10" s="750" t="s">
        <v>376</v>
      </c>
      <c r="E10" s="750" t="s">
        <v>375</v>
      </c>
      <c r="F10" s="750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232801.87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4" t="s">
        <v>1143</v>
      </c>
      <c r="C35" s="255"/>
      <c r="D35" s="202"/>
      <c r="E35" s="519"/>
      <c r="F35" s="202">
        <v>232268.05</v>
      </c>
      <c r="G35" s="700"/>
      <c r="H35" s="289"/>
      <c r="I35" s="289">
        <f t="shared" si="0"/>
        <v>232268.05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1052</v>
      </c>
      <c r="C43" s="255"/>
      <c r="D43" s="202"/>
      <c r="E43" s="255"/>
      <c r="F43" s="202">
        <v>533.82000000000005</v>
      </c>
      <c r="G43" s="289"/>
      <c r="H43" s="289"/>
      <c r="I43" s="289">
        <f t="shared" si="0"/>
        <v>533.82000000000005</v>
      </c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232801.87</v>
      </c>
      <c r="G44" s="729" t="s">
        <v>365</v>
      </c>
      <c r="H44" s="525">
        <f>H12+H18+H26+H33</f>
        <v>0</v>
      </c>
      <c r="I44" s="525">
        <f>SUM(I12:I43)</f>
        <v>232801.87</v>
      </c>
    </row>
    <row r="47" spans="1:10">
      <c r="A47" s="34" t="s">
        <v>667</v>
      </c>
      <c r="B47" s="35"/>
      <c r="C47" s="35"/>
      <c r="D47" s="660"/>
      <c r="E47" s="35"/>
      <c r="F47" s="660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748" t="s">
        <v>131</v>
      </c>
      <c r="E48" s="66"/>
      <c r="F48" s="748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0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748" t="s">
        <v>131</v>
      </c>
      <c r="E51" s="66"/>
      <c r="F51" s="748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Лист212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536" t="s">
        <v>1057</v>
      </c>
      <c r="B3" s="1536"/>
      <c r="C3" s="1536"/>
      <c r="D3" s="1536"/>
      <c r="E3" s="1536"/>
      <c r="F3" s="1536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2" t="s">
        <v>282</v>
      </c>
      <c r="B8" s="732" t="s">
        <v>297</v>
      </c>
      <c r="C8" s="733" t="s">
        <v>298</v>
      </c>
      <c r="D8" s="733" t="s">
        <v>299</v>
      </c>
      <c r="E8" s="734" t="s">
        <v>300</v>
      </c>
      <c r="F8" s="73"/>
      <c r="G8" s="73"/>
      <c r="H8" s="74"/>
    </row>
    <row r="9" spans="1:11" s="87" customFormat="1" ht="24.75" customHeight="1">
      <c r="A9" s="735">
        <v>1</v>
      </c>
      <c r="B9" s="735">
        <v>2</v>
      </c>
      <c r="C9" s="735">
        <v>3</v>
      </c>
      <c r="D9" s="735">
        <v>4</v>
      </c>
      <c r="E9" s="736" t="s">
        <v>301</v>
      </c>
      <c r="F9" s="737" t="s">
        <v>302</v>
      </c>
      <c r="G9" s="737" t="s">
        <v>303</v>
      </c>
      <c r="H9" s="74"/>
      <c r="I9" s="1"/>
    </row>
    <row r="10" spans="1:11" s="1" customFormat="1" ht="136.5" customHeight="1">
      <c r="A10" s="738">
        <v>1</v>
      </c>
      <c r="B10" s="739" t="s">
        <v>1144</v>
      </c>
      <c r="C10" s="740"/>
      <c r="D10" s="740"/>
      <c r="E10" s="741">
        <v>46964.67</v>
      </c>
      <c r="F10" s="74"/>
      <c r="G10" s="737">
        <f>E10-F10</f>
        <v>46964.67</v>
      </c>
      <c r="H10" s="74"/>
    </row>
    <row r="11" spans="1:11" s="1" customFormat="1" ht="15" hidden="1" customHeight="1">
      <c r="A11" s="738"/>
      <c r="B11" s="742"/>
      <c r="C11" s="740"/>
      <c r="D11" s="740"/>
      <c r="E11" s="192"/>
      <c r="F11" s="74"/>
      <c r="G11" s="743"/>
      <c r="H11" s="74"/>
    </row>
    <row r="12" spans="1:11" s="1" customFormat="1">
      <c r="A12" s="744"/>
      <c r="B12" s="745" t="s">
        <v>295</v>
      </c>
      <c r="C12" s="746" t="s">
        <v>305</v>
      </c>
      <c r="D12" s="746" t="s">
        <v>305</v>
      </c>
      <c r="E12" s="747">
        <f>SUM(E10:E10)</f>
        <v>46964.67</v>
      </c>
      <c r="F12" s="743">
        <f>SUM(F10:F10)</f>
        <v>0</v>
      </c>
      <c r="G12" s="743">
        <f>SUM(G10:G10)</f>
        <v>46964.67</v>
      </c>
      <c r="H12" s="74"/>
    </row>
    <row r="15" spans="1:11">
      <c r="A15" s="34" t="s">
        <v>667</v>
      </c>
      <c r="B15" s="35"/>
      <c r="C15" s="660"/>
      <c r="D15" s="64"/>
      <c r="E15" s="660" t="s">
        <v>1135</v>
      </c>
      <c r="F15" s="64"/>
      <c r="G15" s="35"/>
      <c r="H15" s="35"/>
      <c r="I15" s="98"/>
      <c r="J15" s="178"/>
    </row>
    <row r="16" spans="1:11" ht="15">
      <c r="A16" s="66"/>
      <c r="B16" s="66"/>
      <c r="C16" s="748" t="s">
        <v>131</v>
      </c>
      <c r="D16" s="285"/>
      <c r="E16" s="748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0"/>
      <c r="D18" s="64"/>
      <c r="E18" s="1028" t="s">
        <v>1227</v>
      </c>
      <c r="F18" s="64"/>
      <c r="G18" s="35"/>
      <c r="H18" s="35"/>
      <c r="I18" s="98"/>
      <c r="J18" s="178"/>
    </row>
    <row r="19" spans="1:10" ht="15">
      <c r="A19" s="66"/>
      <c r="B19" s="66"/>
      <c r="C19" s="748" t="s">
        <v>131</v>
      </c>
      <c r="D19" s="285"/>
      <c r="E19" s="748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0" t="s">
        <v>1054</v>
      </c>
    </row>
    <row r="48" spans="6:6">
      <c r="F48" s="748" t="s">
        <v>132</v>
      </c>
    </row>
    <row r="49" spans="6:6">
      <c r="F49" s="63"/>
    </row>
    <row r="50" spans="6:6">
      <c r="F50" s="660" t="s">
        <v>1053</v>
      </c>
    </row>
    <row r="51" spans="6:6">
      <c r="F51" s="74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Лист213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536" t="s">
        <v>1145</v>
      </c>
      <c r="B3" s="1536"/>
      <c r="C3" s="1536"/>
      <c r="D3" s="1536"/>
      <c r="E3" s="1536"/>
      <c r="F3" s="1536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2" t="s">
        <v>282</v>
      </c>
      <c r="B8" s="732" t="s">
        <v>297</v>
      </c>
      <c r="C8" s="733" t="s">
        <v>298</v>
      </c>
      <c r="D8" s="733" t="s">
        <v>299</v>
      </c>
      <c r="E8" s="734" t="s">
        <v>300</v>
      </c>
      <c r="F8" s="73"/>
      <c r="G8" s="73"/>
      <c r="H8" s="74"/>
    </row>
    <row r="9" spans="1:11" s="87" customFormat="1" ht="24.75" customHeight="1">
      <c r="A9" s="735">
        <v>1</v>
      </c>
      <c r="B9" s="735">
        <v>2</v>
      </c>
      <c r="C9" s="735">
        <v>3</v>
      </c>
      <c r="D9" s="735">
        <v>4</v>
      </c>
      <c r="E9" s="736" t="s">
        <v>301</v>
      </c>
      <c r="F9" s="737" t="s">
        <v>302</v>
      </c>
      <c r="G9" s="737" t="s">
        <v>303</v>
      </c>
      <c r="H9" s="74"/>
      <c r="I9" s="1"/>
    </row>
    <row r="10" spans="1:11" s="1" customFormat="1" ht="96.75" customHeight="1">
      <c r="A10" s="738">
        <v>1</v>
      </c>
      <c r="B10" s="739" t="s">
        <v>1144</v>
      </c>
      <c r="C10" s="740"/>
      <c r="D10" s="740"/>
      <c r="E10" s="741">
        <v>46035.9</v>
      </c>
      <c r="F10" s="74"/>
      <c r="G10" s="737">
        <f>E10-F10</f>
        <v>46035.9</v>
      </c>
      <c r="H10" s="74"/>
    </row>
    <row r="11" spans="1:11" s="1" customFormat="1" ht="15" hidden="1" customHeight="1">
      <c r="A11" s="738"/>
      <c r="B11" s="742"/>
      <c r="C11" s="740"/>
      <c r="D11" s="740"/>
      <c r="E11" s="192"/>
      <c r="F11" s="74"/>
      <c r="G11" s="743"/>
      <c r="H11" s="74"/>
    </row>
    <row r="12" spans="1:11" s="1" customFormat="1">
      <c r="A12" s="744"/>
      <c r="B12" s="745" t="s">
        <v>295</v>
      </c>
      <c r="C12" s="746" t="s">
        <v>305</v>
      </c>
      <c r="D12" s="746" t="s">
        <v>305</v>
      </c>
      <c r="E12" s="747">
        <f>SUM(E10:E10)</f>
        <v>46035.9</v>
      </c>
      <c r="F12" s="743">
        <f>SUM(F10:F10)</f>
        <v>0</v>
      </c>
      <c r="G12" s="743">
        <f>SUM(G10:G10)</f>
        <v>46035.9</v>
      </c>
      <c r="H12" s="74"/>
    </row>
    <row r="15" spans="1:11">
      <c r="A15" s="34" t="s">
        <v>667</v>
      </c>
      <c r="B15" s="35"/>
      <c r="C15" s="660"/>
      <c r="D15" s="64"/>
      <c r="E15" s="660" t="s">
        <v>1135</v>
      </c>
      <c r="F15" s="64"/>
      <c r="G15" s="35"/>
      <c r="H15" s="35"/>
      <c r="I15" s="98"/>
      <c r="J15" s="178"/>
    </row>
    <row r="16" spans="1:11" ht="15">
      <c r="A16" s="66"/>
      <c r="B16" s="66"/>
      <c r="C16" s="748" t="s">
        <v>131</v>
      </c>
      <c r="D16" s="285"/>
      <c r="E16" s="748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0"/>
      <c r="D18" s="64"/>
      <c r="E18" s="1024" t="s">
        <v>1217</v>
      </c>
      <c r="F18" s="64"/>
      <c r="G18" s="35"/>
      <c r="H18" s="35"/>
      <c r="I18" s="98"/>
      <c r="J18" s="178"/>
    </row>
    <row r="19" spans="1:10" ht="15">
      <c r="A19" s="66"/>
      <c r="B19" s="66"/>
      <c r="C19" s="748" t="s">
        <v>131</v>
      </c>
      <c r="D19" s="285"/>
      <c r="E19" s="748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0" t="s">
        <v>1054</v>
      </c>
    </row>
    <row r="48" spans="6:6">
      <c r="F48" s="748" t="s">
        <v>132</v>
      </c>
    </row>
    <row r="49" spans="6:6">
      <c r="F49" s="63"/>
    </row>
    <row r="50" spans="6:6">
      <c r="F50" s="660" t="s">
        <v>1053</v>
      </c>
    </row>
    <row r="51" spans="6:6">
      <c r="F51" s="74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Лист214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536" t="s">
        <v>1146</v>
      </c>
      <c r="B3" s="1536"/>
      <c r="C3" s="1536"/>
      <c r="D3" s="1536"/>
      <c r="E3" s="1536"/>
      <c r="F3" s="1536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2" t="s">
        <v>282</v>
      </c>
      <c r="B8" s="732" t="s">
        <v>297</v>
      </c>
      <c r="C8" s="733" t="s">
        <v>298</v>
      </c>
      <c r="D8" s="733" t="s">
        <v>299</v>
      </c>
      <c r="E8" s="734" t="s">
        <v>300</v>
      </c>
      <c r="F8" s="73"/>
      <c r="G8" s="73"/>
      <c r="H8" s="74"/>
    </row>
    <row r="9" spans="1:11" s="87" customFormat="1" ht="24.75" customHeight="1">
      <c r="A9" s="735">
        <v>1</v>
      </c>
      <c r="B9" s="735">
        <v>2</v>
      </c>
      <c r="C9" s="735">
        <v>3</v>
      </c>
      <c r="D9" s="735">
        <v>4</v>
      </c>
      <c r="E9" s="736" t="s">
        <v>301</v>
      </c>
      <c r="F9" s="737" t="s">
        <v>302</v>
      </c>
      <c r="G9" s="737" t="s">
        <v>303</v>
      </c>
      <c r="H9" s="74"/>
      <c r="I9" s="1"/>
    </row>
    <row r="10" spans="1:11" s="1" customFormat="1" ht="99.75" customHeight="1">
      <c r="A10" s="738">
        <v>1</v>
      </c>
      <c r="B10" s="739" t="s">
        <v>1144</v>
      </c>
      <c r="C10" s="740"/>
      <c r="D10" s="740"/>
      <c r="E10" s="741">
        <v>45756.63</v>
      </c>
      <c r="F10" s="74"/>
      <c r="G10" s="737">
        <f>E10-F10</f>
        <v>45756.63</v>
      </c>
      <c r="H10" s="74"/>
    </row>
    <row r="11" spans="1:11" s="1" customFormat="1" ht="15" hidden="1" customHeight="1">
      <c r="A11" s="738"/>
      <c r="B11" s="742"/>
      <c r="C11" s="740"/>
      <c r="D11" s="740"/>
      <c r="E11" s="192"/>
      <c r="F11" s="74"/>
      <c r="G11" s="743"/>
      <c r="H11" s="74"/>
    </row>
    <row r="12" spans="1:11" s="1" customFormat="1">
      <c r="A12" s="744"/>
      <c r="B12" s="745" t="s">
        <v>295</v>
      </c>
      <c r="C12" s="746" t="s">
        <v>305</v>
      </c>
      <c r="D12" s="746" t="s">
        <v>305</v>
      </c>
      <c r="E12" s="747">
        <f>SUM(E10:E10)</f>
        <v>45756.63</v>
      </c>
      <c r="F12" s="743">
        <f>SUM(F10:F10)</f>
        <v>0</v>
      </c>
      <c r="G12" s="743">
        <f>SUM(G10:G10)</f>
        <v>45756.63</v>
      </c>
      <c r="H12" s="74"/>
    </row>
    <row r="15" spans="1:11">
      <c r="A15" s="34" t="s">
        <v>667</v>
      </c>
      <c r="B15" s="35"/>
      <c r="C15" s="660"/>
      <c r="D15" s="64"/>
      <c r="E15" s="660" t="s">
        <v>1135</v>
      </c>
      <c r="F15" s="64"/>
      <c r="G15" s="35"/>
      <c r="H15" s="35"/>
      <c r="I15" s="98"/>
      <c r="J15" s="178"/>
    </row>
    <row r="16" spans="1:11" ht="15">
      <c r="A16" s="66"/>
      <c r="B16" s="66"/>
      <c r="C16" s="748" t="s">
        <v>131</v>
      </c>
      <c r="D16" s="285"/>
      <c r="E16" s="748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0"/>
      <c r="D18" s="64"/>
      <c r="E18" s="1024" t="s">
        <v>1217</v>
      </c>
      <c r="F18" s="64"/>
      <c r="G18" s="35"/>
      <c r="H18" s="35"/>
      <c r="I18" s="98"/>
      <c r="J18" s="178"/>
    </row>
    <row r="19" spans="1:10" ht="15">
      <c r="A19" s="66"/>
      <c r="B19" s="66"/>
      <c r="C19" s="748" t="s">
        <v>131</v>
      </c>
      <c r="D19" s="285"/>
      <c r="E19" s="748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0" t="s">
        <v>1054</v>
      </c>
    </row>
    <row r="48" spans="6:6">
      <c r="F48" s="748" t="s">
        <v>132</v>
      </c>
    </row>
    <row r="49" spans="6:6">
      <c r="F49" s="63"/>
    </row>
    <row r="50" spans="6:6">
      <c r="F50" s="660" t="s">
        <v>1053</v>
      </c>
    </row>
    <row r="51" spans="6:6">
      <c r="F51" s="74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Лист215">
    <tabColor theme="9" tint="0.59999389629810485"/>
    <pageSetUpPr fitToPage="1"/>
  </sheetPr>
  <dimension ref="A1:K51"/>
  <sheetViews>
    <sheetView view="pageBreakPreview" zoomScale="80" zoomScaleSheetLayoutView="80" workbookViewId="0">
      <selection activeCell="E10" sqref="E10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536" t="s">
        <v>1057</v>
      </c>
      <c r="B3" s="1536"/>
      <c r="C3" s="1536"/>
      <c r="D3" s="1536"/>
      <c r="E3" s="1536"/>
      <c r="F3" s="1536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819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2" t="s">
        <v>282</v>
      </c>
      <c r="B8" s="732" t="s">
        <v>297</v>
      </c>
      <c r="C8" s="733" t="s">
        <v>298</v>
      </c>
      <c r="D8" s="733" t="s">
        <v>299</v>
      </c>
      <c r="E8" s="734" t="s">
        <v>300</v>
      </c>
      <c r="F8" s="73"/>
      <c r="G8" s="73"/>
      <c r="H8" s="74"/>
    </row>
    <row r="9" spans="1:11" s="87" customFormat="1" ht="24.75" customHeight="1">
      <c r="A9" s="735">
        <v>1</v>
      </c>
      <c r="B9" s="735">
        <v>2</v>
      </c>
      <c r="C9" s="735">
        <v>3</v>
      </c>
      <c r="D9" s="735">
        <v>4</v>
      </c>
      <c r="E9" s="736" t="s">
        <v>301</v>
      </c>
      <c r="F9" s="737" t="s">
        <v>302</v>
      </c>
      <c r="G9" s="737" t="s">
        <v>303</v>
      </c>
      <c r="H9" s="74"/>
      <c r="I9" s="1"/>
    </row>
    <row r="10" spans="1:11" s="1" customFormat="1" ht="136.5" customHeight="1">
      <c r="A10" s="738">
        <v>1</v>
      </c>
      <c r="B10" s="739" t="s">
        <v>1144</v>
      </c>
      <c r="C10" s="740"/>
      <c r="D10" s="740"/>
      <c r="E10" s="741">
        <v>109582.19</v>
      </c>
      <c r="F10" s="74"/>
      <c r="G10" s="737">
        <f>E10-F10</f>
        <v>109582.19</v>
      </c>
      <c r="H10" s="74"/>
    </row>
    <row r="11" spans="1:11" s="1" customFormat="1" ht="15" hidden="1" customHeight="1">
      <c r="A11" s="738"/>
      <c r="B11" s="742"/>
      <c r="C11" s="740"/>
      <c r="D11" s="740"/>
      <c r="E11" s="192"/>
      <c r="F11" s="74"/>
      <c r="G11" s="743"/>
      <c r="H11" s="74"/>
    </row>
    <row r="12" spans="1:11" s="1" customFormat="1">
      <c r="A12" s="744"/>
      <c r="B12" s="745" t="s">
        <v>295</v>
      </c>
      <c r="C12" s="746" t="s">
        <v>305</v>
      </c>
      <c r="D12" s="746" t="s">
        <v>305</v>
      </c>
      <c r="E12" s="747">
        <f>SUM(E10:E10)</f>
        <v>109582.19</v>
      </c>
      <c r="F12" s="743">
        <f>SUM(F10:F10)</f>
        <v>0</v>
      </c>
      <c r="G12" s="743">
        <f>SUM(G10:G10)</f>
        <v>109582.19</v>
      </c>
      <c r="H12" s="74"/>
    </row>
    <row r="15" spans="1:11">
      <c r="A15" s="34" t="s">
        <v>667</v>
      </c>
      <c r="B15" s="35"/>
      <c r="C15" s="818"/>
      <c r="D15" s="64"/>
      <c r="E15" s="818" t="s">
        <v>1135</v>
      </c>
      <c r="F15" s="64"/>
      <c r="G15" s="35"/>
      <c r="H15" s="35"/>
      <c r="I15" s="98"/>
      <c r="J15" s="178"/>
    </row>
    <row r="16" spans="1:11" ht="15">
      <c r="A16" s="66"/>
      <c r="B16" s="66"/>
      <c r="C16" s="748" t="s">
        <v>131</v>
      </c>
      <c r="D16" s="285"/>
      <c r="E16" s="748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818"/>
      <c r="D18" s="64"/>
      <c r="E18" s="1028" t="s">
        <v>1227</v>
      </c>
      <c r="F18" s="64"/>
      <c r="G18" s="35"/>
      <c r="H18" s="35"/>
      <c r="I18" s="98"/>
      <c r="J18" s="178"/>
    </row>
    <row r="19" spans="1:10" ht="15">
      <c r="A19" s="66"/>
      <c r="B19" s="66"/>
      <c r="C19" s="748" t="s">
        <v>131</v>
      </c>
      <c r="D19" s="285"/>
      <c r="E19" s="748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818" t="s">
        <v>1054</v>
      </c>
    </row>
    <row r="48" spans="6:6">
      <c r="F48" s="748" t="s">
        <v>132</v>
      </c>
    </row>
    <row r="49" spans="6:6">
      <c r="F49" s="63"/>
    </row>
    <row r="50" spans="6:6">
      <c r="F50" s="818" t="s">
        <v>1053</v>
      </c>
    </row>
    <row r="51" spans="6:6">
      <c r="F51" s="74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Лист216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536" t="s">
        <v>1145</v>
      </c>
      <c r="B3" s="1536"/>
      <c r="C3" s="1536"/>
      <c r="D3" s="1536"/>
      <c r="E3" s="1536"/>
      <c r="F3" s="1536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2" t="s">
        <v>282</v>
      </c>
      <c r="B8" s="732" t="s">
        <v>297</v>
      </c>
      <c r="C8" s="733" t="s">
        <v>298</v>
      </c>
      <c r="D8" s="733" t="s">
        <v>299</v>
      </c>
      <c r="E8" s="734" t="s">
        <v>300</v>
      </c>
      <c r="F8" s="73"/>
      <c r="G8" s="73"/>
      <c r="H8" s="74"/>
    </row>
    <row r="9" spans="1:11" s="87" customFormat="1" ht="24.75" customHeight="1">
      <c r="A9" s="735">
        <v>1</v>
      </c>
      <c r="B9" s="735">
        <v>2</v>
      </c>
      <c r="C9" s="735">
        <v>3</v>
      </c>
      <c r="D9" s="735">
        <v>4</v>
      </c>
      <c r="E9" s="736" t="s">
        <v>301</v>
      </c>
      <c r="F9" s="737" t="s">
        <v>302</v>
      </c>
      <c r="G9" s="737" t="s">
        <v>303</v>
      </c>
      <c r="H9" s="74"/>
      <c r="I9" s="1"/>
    </row>
    <row r="10" spans="1:11" s="1" customFormat="1" ht="96.75" customHeight="1">
      <c r="A10" s="738">
        <v>1</v>
      </c>
      <c r="B10" s="739" t="s">
        <v>1144</v>
      </c>
      <c r="C10" s="740"/>
      <c r="D10" s="740"/>
      <c r="E10" s="741">
        <v>107415.88</v>
      </c>
      <c r="F10" s="74"/>
      <c r="G10" s="737">
        <f>E10-F10</f>
        <v>107415.88</v>
      </c>
      <c r="H10" s="74"/>
    </row>
    <row r="11" spans="1:11" s="1" customFormat="1" ht="15" hidden="1" customHeight="1">
      <c r="A11" s="738"/>
      <c r="B11" s="742"/>
      <c r="C11" s="740"/>
      <c r="D11" s="740"/>
      <c r="E11" s="192"/>
      <c r="F11" s="74"/>
      <c r="G11" s="743"/>
      <c r="H11" s="74"/>
    </row>
    <row r="12" spans="1:11" s="1" customFormat="1">
      <c r="A12" s="744"/>
      <c r="B12" s="745" t="s">
        <v>295</v>
      </c>
      <c r="C12" s="746" t="s">
        <v>305</v>
      </c>
      <c r="D12" s="746" t="s">
        <v>305</v>
      </c>
      <c r="E12" s="747">
        <f>SUM(E10:E10)</f>
        <v>107415.88</v>
      </c>
      <c r="F12" s="743">
        <f>SUM(F10:F10)</f>
        <v>0</v>
      </c>
      <c r="G12" s="743">
        <f>SUM(G10:G10)</f>
        <v>107415.88</v>
      </c>
      <c r="H12" s="74"/>
    </row>
    <row r="15" spans="1:11">
      <c r="A15" s="34" t="s">
        <v>667</v>
      </c>
      <c r="B15" s="35"/>
      <c r="C15" s="660"/>
      <c r="D15" s="64"/>
      <c r="E15" s="660" t="s">
        <v>1135</v>
      </c>
      <c r="F15" s="64"/>
      <c r="G15" s="35"/>
      <c r="H15" s="35"/>
      <c r="I15" s="98"/>
      <c r="J15" s="178"/>
    </row>
    <row r="16" spans="1:11" ht="15">
      <c r="A16" s="66"/>
      <c r="B16" s="66"/>
      <c r="C16" s="748" t="s">
        <v>131</v>
      </c>
      <c r="D16" s="285"/>
      <c r="E16" s="748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0"/>
      <c r="D18" s="64"/>
      <c r="E18" s="1024" t="s">
        <v>1217</v>
      </c>
      <c r="F18" s="64"/>
      <c r="G18" s="35"/>
      <c r="H18" s="35"/>
      <c r="I18" s="98"/>
      <c r="J18" s="178"/>
    </row>
    <row r="19" spans="1:10" ht="15">
      <c r="A19" s="66"/>
      <c r="B19" s="66"/>
      <c r="C19" s="748" t="s">
        <v>131</v>
      </c>
      <c r="D19" s="285"/>
      <c r="E19" s="748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0" t="s">
        <v>1054</v>
      </c>
    </row>
    <row r="48" spans="6:6">
      <c r="F48" s="748" t="s">
        <v>132</v>
      </c>
    </row>
    <row r="49" spans="6:6">
      <c r="F49" s="63"/>
    </row>
    <row r="50" spans="6:6">
      <c r="F50" s="660" t="s">
        <v>1053</v>
      </c>
    </row>
    <row r="51" spans="6:6">
      <c r="F51" s="74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Лист217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536" t="s">
        <v>1146</v>
      </c>
      <c r="B3" s="1536"/>
      <c r="C3" s="1536"/>
      <c r="D3" s="1536"/>
      <c r="E3" s="1536"/>
      <c r="F3" s="1536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2" t="s">
        <v>282</v>
      </c>
      <c r="B8" s="732" t="s">
        <v>297</v>
      </c>
      <c r="C8" s="733" t="s">
        <v>298</v>
      </c>
      <c r="D8" s="733" t="s">
        <v>299</v>
      </c>
      <c r="E8" s="734" t="s">
        <v>300</v>
      </c>
      <c r="F8" s="73"/>
      <c r="G8" s="73"/>
      <c r="H8" s="74"/>
    </row>
    <row r="9" spans="1:11" s="87" customFormat="1" ht="24.75" customHeight="1">
      <c r="A9" s="735">
        <v>1</v>
      </c>
      <c r="B9" s="735">
        <v>2</v>
      </c>
      <c r="C9" s="735">
        <v>3</v>
      </c>
      <c r="D9" s="735">
        <v>4</v>
      </c>
      <c r="E9" s="736" t="s">
        <v>301</v>
      </c>
      <c r="F9" s="737" t="s">
        <v>302</v>
      </c>
      <c r="G9" s="737" t="s">
        <v>303</v>
      </c>
      <c r="H9" s="74"/>
      <c r="I9" s="1"/>
    </row>
    <row r="10" spans="1:11" s="1" customFormat="1" ht="99.75" customHeight="1">
      <c r="A10" s="738">
        <v>1</v>
      </c>
      <c r="B10" s="739" t="s">
        <v>1144</v>
      </c>
      <c r="C10" s="740"/>
      <c r="D10" s="740"/>
      <c r="E10" s="741">
        <v>106763.02</v>
      </c>
      <c r="F10" s="74"/>
      <c r="G10" s="737">
        <f>E10-F10</f>
        <v>106763.02</v>
      </c>
      <c r="H10" s="74"/>
    </row>
    <row r="11" spans="1:11" s="1" customFormat="1" ht="15" hidden="1" customHeight="1">
      <c r="A11" s="738"/>
      <c r="B11" s="742"/>
      <c r="C11" s="740"/>
      <c r="D11" s="740"/>
      <c r="E11" s="192"/>
      <c r="F11" s="74"/>
      <c r="G11" s="743"/>
      <c r="H11" s="74"/>
    </row>
    <row r="12" spans="1:11" s="1" customFormat="1">
      <c r="A12" s="744"/>
      <c r="B12" s="745" t="s">
        <v>295</v>
      </c>
      <c r="C12" s="746" t="s">
        <v>305</v>
      </c>
      <c r="D12" s="746" t="s">
        <v>305</v>
      </c>
      <c r="E12" s="747">
        <f>SUM(E10:E10)</f>
        <v>106763.02</v>
      </c>
      <c r="F12" s="743">
        <f>SUM(F10:F10)</f>
        <v>0</v>
      </c>
      <c r="G12" s="743">
        <f>SUM(G10:G10)</f>
        <v>106763.02</v>
      </c>
      <c r="H12" s="74"/>
    </row>
    <row r="15" spans="1:11">
      <c r="A15" s="34" t="s">
        <v>667</v>
      </c>
      <c r="B15" s="35"/>
      <c r="C15" s="660"/>
      <c r="D15" s="64"/>
      <c r="E15" s="660" t="s">
        <v>1135</v>
      </c>
      <c r="F15" s="64"/>
      <c r="G15" s="35"/>
      <c r="H15" s="35"/>
      <c r="I15" s="98"/>
      <c r="J15" s="178"/>
    </row>
    <row r="16" spans="1:11" ht="15">
      <c r="A16" s="66"/>
      <c r="B16" s="66"/>
      <c r="C16" s="748" t="s">
        <v>131</v>
      </c>
      <c r="D16" s="285"/>
      <c r="E16" s="748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0"/>
      <c r="D18" s="64"/>
      <c r="E18" s="1024" t="s">
        <v>1217</v>
      </c>
      <c r="F18" s="64"/>
      <c r="G18" s="35"/>
      <c r="H18" s="35"/>
      <c r="I18" s="98"/>
      <c r="J18" s="178"/>
    </row>
    <row r="19" spans="1:10" ht="15">
      <c r="A19" s="66"/>
      <c r="B19" s="66"/>
      <c r="C19" s="748" t="s">
        <v>131</v>
      </c>
      <c r="D19" s="285"/>
      <c r="E19" s="748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0" t="s">
        <v>1054</v>
      </c>
    </row>
    <row r="48" spans="6:6">
      <c r="F48" s="748" t="s">
        <v>132</v>
      </c>
    </row>
    <row r="49" spans="6:6">
      <c r="F49" s="63"/>
    </row>
    <row r="50" spans="6:6">
      <c r="F50" s="660" t="s">
        <v>1053</v>
      </c>
    </row>
    <row r="51" spans="6:6">
      <c r="F51" s="74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Лист218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37" t="s">
        <v>282</v>
      </c>
      <c r="B9" s="1537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711"/>
      <c r="D14" s="712"/>
      <c r="E14" s="711"/>
      <c r="F14" s="712"/>
      <c r="G14" s="713"/>
      <c r="H14" s="713"/>
      <c r="I14" s="713">
        <f t="shared" si="0"/>
        <v>0</v>
      </c>
    </row>
    <row r="15" spans="1:11" hidden="1">
      <c r="A15" s="709"/>
      <c r="B15" s="710"/>
      <c r="C15" s="711"/>
      <c r="D15" s="712"/>
      <c r="E15" s="711"/>
      <c r="F15" s="712"/>
      <c r="G15" s="713"/>
      <c r="H15" s="713"/>
      <c r="I15" s="713">
        <f t="shared" si="0"/>
        <v>0</v>
      </c>
    </row>
    <row r="16" spans="1:11" hidden="1">
      <c r="A16" s="709"/>
      <c r="B16" s="710"/>
      <c r="C16" s="711"/>
      <c r="D16" s="712"/>
      <c r="E16" s="711"/>
      <c r="F16" s="712"/>
      <c r="G16" s="713"/>
      <c r="H16" s="713"/>
      <c r="I16" s="713">
        <f t="shared" si="0"/>
        <v>0</v>
      </c>
    </row>
    <row r="17" spans="1:10" hidden="1">
      <c r="A17" s="709"/>
      <c r="B17" s="714"/>
      <c r="C17" s="711"/>
      <c r="D17" s="712"/>
      <c r="E17" s="711"/>
      <c r="F17" s="712"/>
      <c r="G17" s="713"/>
      <c r="H17" s="713"/>
      <c r="I17" s="713">
        <f t="shared" si="0"/>
        <v>0</v>
      </c>
    </row>
    <row r="18" spans="1:10" s="267" customFormat="1" ht="21.6" customHeight="1">
      <c r="A18" s="704">
        <v>2</v>
      </c>
      <c r="B18" s="705" t="s">
        <v>379</v>
      </c>
      <c r="C18" s="706" t="s">
        <v>305</v>
      </c>
      <c r="D18" s="707">
        <f>SUM(D19:D25)</f>
        <v>0</v>
      </c>
      <c r="E18" s="706" t="s">
        <v>305</v>
      </c>
      <c r="F18" s="707">
        <f>SUM(F19:F25)</f>
        <v>0</v>
      </c>
      <c r="G18" s="708"/>
      <c r="H18" s="708"/>
      <c r="I18" s="708"/>
      <c r="J18" s="698"/>
    </row>
    <row r="19" spans="1:10" hidden="1">
      <c r="A19" s="709"/>
      <c r="B19" s="710" t="s">
        <v>199</v>
      </c>
      <c r="C19" s="711"/>
      <c r="D19" s="712"/>
      <c r="E19" s="711"/>
      <c r="F19" s="712"/>
      <c r="G19" s="713"/>
      <c r="H19" s="713"/>
      <c r="I19" s="713">
        <f t="shared" si="0"/>
        <v>0</v>
      </c>
    </row>
    <row r="20" spans="1:10" hidden="1">
      <c r="A20" s="709"/>
      <c r="B20" s="710"/>
      <c r="C20" s="711"/>
      <c r="D20" s="712"/>
      <c r="E20" s="711"/>
      <c r="F20" s="712"/>
      <c r="G20" s="713"/>
      <c r="H20" s="713"/>
      <c r="I20" s="713">
        <f t="shared" si="0"/>
        <v>0</v>
      </c>
    </row>
    <row r="21" spans="1:10" hidden="1">
      <c r="A21" s="709"/>
      <c r="B21" s="710"/>
      <c r="C21" s="711"/>
      <c r="D21" s="712"/>
      <c r="E21" s="711"/>
      <c r="F21" s="712"/>
      <c r="G21" s="713"/>
      <c r="H21" s="713"/>
      <c r="I21" s="713">
        <f t="shared" si="0"/>
        <v>0</v>
      </c>
    </row>
    <row r="22" spans="1:10" hidden="1">
      <c r="A22" s="709"/>
      <c r="B22" s="710"/>
      <c r="C22" s="711"/>
      <c r="D22" s="712"/>
      <c r="E22" s="711"/>
      <c r="F22" s="712"/>
      <c r="G22" s="713"/>
      <c r="H22" s="713"/>
      <c r="I22" s="713">
        <f t="shared" si="0"/>
        <v>0</v>
      </c>
    </row>
    <row r="23" spans="1:10" hidden="1">
      <c r="A23" s="709"/>
      <c r="B23" s="710"/>
      <c r="C23" s="711"/>
      <c r="D23" s="712"/>
      <c r="E23" s="711"/>
      <c r="F23" s="712"/>
      <c r="G23" s="713"/>
      <c r="H23" s="713"/>
      <c r="I23" s="713">
        <f t="shared" si="0"/>
        <v>0</v>
      </c>
    </row>
    <row r="24" spans="1:10" hidden="1">
      <c r="A24" s="709"/>
      <c r="B24" s="710"/>
      <c r="C24" s="711"/>
      <c r="D24" s="712"/>
      <c r="E24" s="711"/>
      <c r="F24" s="712"/>
      <c r="G24" s="713"/>
      <c r="H24" s="713"/>
      <c r="I24" s="713">
        <f t="shared" si="0"/>
        <v>0</v>
      </c>
    </row>
    <row r="25" spans="1:10" hidden="1">
      <c r="A25" s="709"/>
      <c r="B25" s="710"/>
      <c r="C25" s="711"/>
      <c r="D25" s="712"/>
      <c r="E25" s="711"/>
      <c r="F25" s="712"/>
      <c r="G25" s="713"/>
      <c r="H25" s="713"/>
      <c r="I25" s="713">
        <f t="shared" si="0"/>
        <v>0</v>
      </c>
    </row>
    <row r="26" spans="1:10" s="267" customFormat="1" ht="21.6" customHeight="1">
      <c r="A26" s="704">
        <v>3</v>
      </c>
      <c r="B26" s="705" t="s">
        <v>380</v>
      </c>
      <c r="C26" s="706" t="s">
        <v>305</v>
      </c>
      <c r="D26" s="707">
        <f>SUM(D27:D31)</f>
        <v>0</v>
      </c>
      <c r="E26" s="706" t="s">
        <v>305</v>
      </c>
      <c r="F26" s="707">
        <f>SUM(F27:F32)</f>
        <v>0</v>
      </c>
      <c r="G26" s="708"/>
      <c r="H26" s="708"/>
      <c r="I26" s="708"/>
      <c r="J26" s="698"/>
    </row>
    <row r="27" spans="1:10" hidden="1">
      <c r="A27" s="709"/>
      <c r="B27" s="710" t="s">
        <v>199</v>
      </c>
      <c r="C27" s="711"/>
      <c r="D27" s="712"/>
      <c r="E27" s="711"/>
      <c r="F27" s="712"/>
      <c r="G27" s="713"/>
      <c r="H27" s="713"/>
      <c r="I27" s="713">
        <f t="shared" si="0"/>
        <v>0</v>
      </c>
    </row>
    <row r="28" spans="1:10" hidden="1">
      <c r="A28" s="709"/>
      <c r="B28" s="715"/>
      <c r="C28" s="711"/>
      <c r="D28" s="712"/>
      <c r="E28" s="711"/>
      <c r="F28" s="712"/>
      <c r="G28" s="713"/>
      <c r="H28" s="716"/>
      <c r="I28" s="713">
        <f t="shared" si="0"/>
        <v>0</v>
      </c>
    </row>
    <row r="29" spans="1:10" hidden="1">
      <c r="A29" s="709"/>
      <c r="B29" s="710"/>
      <c r="C29" s="711"/>
      <c r="D29" s="712"/>
      <c r="E29" s="711"/>
      <c r="F29" s="712"/>
      <c r="G29" s="713"/>
      <c r="H29" s="716"/>
      <c r="I29" s="713">
        <f t="shared" si="0"/>
        <v>0</v>
      </c>
    </row>
    <row r="30" spans="1:10" hidden="1">
      <c r="A30" s="709"/>
      <c r="B30" s="717"/>
      <c r="C30" s="711"/>
      <c r="D30" s="712"/>
      <c r="E30" s="711"/>
      <c r="F30" s="712"/>
      <c r="G30" s="713"/>
      <c r="H30" s="713"/>
      <c r="I30" s="713">
        <f t="shared" si="0"/>
        <v>0</v>
      </c>
    </row>
    <row r="31" spans="1:10" hidden="1">
      <c r="A31" s="709"/>
      <c r="B31" s="710"/>
      <c r="C31" s="711"/>
      <c r="D31" s="712"/>
      <c r="E31" s="711"/>
      <c r="F31" s="712"/>
      <c r="G31" s="713"/>
      <c r="H31" s="713"/>
      <c r="I31" s="713">
        <f t="shared" si="0"/>
        <v>0</v>
      </c>
    </row>
    <row r="32" spans="1:10" hidden="1">
      <c r="A32" s="709"/>
      <c r="B32" s="710"/>
      <c r="C32" s="711"/>
      <c r="D32" s="712"/>
      <c r="E32" s="711"/>
      <c r="F32" s="712"/>
      <c r="G32" s="713"/>
      <c r="H32" s="713"/>
      <c r="I32" s="713">
        <f t="shared" si="0"/>
        <v>0</v>
      </c>
    </row>
    <row r="33" spans="1:10" s="267" customFormat="1" ht="21.6" customHeight="1">
      <c r="A33" s="718">
        <v>4</v>
      </c>
      <c r="B33" s="719" t="s">
        <v>381</v>
      </c>
      <c r="C33" s="720" t="s">
        <v>305</v>
      </c>
      <c r="D33" s="721">
        <f>SUM(D34:D42)</f>
        <v>0</v>
      </c>
      <c r="E33" s="720" t="s">
        <v>305</v>
      </c>
      <c r="F33" s="721">
        <f>SUM(F35:F43)</f>
        <v>0</v>
      </c>
      <c r="G33" s="708"/>
      <c r="H33" s="708"/>
      <c r="I33" s="708"/>
      <c r="J33" s="698"/>
    </row>
    <row r="34" spans="1:10">
      <c r="A34" s="722"/>
      <c r="B34" s="710" t="s">
        <v>199</v>
      </c>
      <c r="C34" s="711"/>
      <c r="D34" s="712"/>
      <c r="E34" s="711"/>
      <c r="F34" s="712"/>
      <c r="G34" s="713"/>
      <c r="H34" s="713"/>
      <c r="I34" s="713">
        <f t="shared" si="0"/>
        <v>0</v>
      </c>
    </row>
    <row r="35" spans="1:10" ht="96" customHeight="1">
      <c r="A35" s="723"/>
      <c r="B35" s="724" t="s">
        <v>1147</v>
      </c>
      <c r="C35" s="711"/>
      <c r="D35" s="712"/>
      <c r="E35" s="725"/>
      <c r="F35" s="712"/>
      <c r="G35" s="726"/>
      <c r="H35" s="713"/>
      <c r="I35" s="713">
        <f t="shared" si="0"/>
        <v>0</v>
      </c>
    </row>
    <row r="36" spans="1:10" hidden="1">
      <c r="A36" s="723"/>
      <c r="B36" s="699"/>
      <c r="C36" s="711"/>
      <c r="D36" s="712"/>
      <c r="E36" s="711"/>
      <c r="F36" s="712"/>
      <c r="G36" s="713"/>
      <c r="H36" s="713"/>
      <c r="I36" s="713">
        <f t="shared" si="0"/>
        <v>0</v>
      </c>
    </row>
    <row r="37" spans="1:10" hidden="1">
      <c r="A37" s="723"/>
      <c r="B37" s="699"/>
      <c r="C37" s="711"/>
      <c r="D37" s="712"/>
      <c r="E37" s="711"/>
      <c r="F37" s="712"/>
      <c r="G37" s="713"/>
      <c r="H37" s="713"/>
      <c r="I37" s="713">
        <f t="shared" si="0"/>
        <v>0</v>
      </c>
    </row>
    <row r="38" spans="1:10" hidden="1">
      <c r="A38" s="723"/>
      <c r="B38" s="699"/>
      <c r="C38" s="711"/>
      <c r="D38" s="712"/>
      <c r="E38" s="711"/>
      <c r="F38" s="712"/>
      <c r="G38" s="713"/>
      <c r="H38" s="713"/>
      <c r="I38" s="713">
        <f t="shared" si="0"/>
        <v>0</v>
      </c>
    </row>
    <row r="39" spans="1:10" hidden="1">
      <c r="A39" s="723"/>
      <c r="B39" s="699"/>
      <c r="C39" s="711"/>
      <c r="D39" s="712"/>
      <c r="E39" s="711"/>
      <c r="F39" s="712"/>
      <c r="G39" s="713"/>
      <c r="H39" s="713"/>
      <c r="I39" s="713">
        <f t="shared" si="0"/>
        <v>0</v>
      </c>
    </row>
    <row r="40" spans="1:10" hidden="1">
      <c r="A40" s="723"/>
      <c r="B40" s="699"/>
      <c r="C40" s="711"/>
      <c r="D40" s="712"/>
      <c r="E40" s="711"/>
      <c r="F40" s="712"/>
      <c r="G40" s="713"/>
      <c r="H40" s="713"/>
      <c r="I40" s="713">
        <f t="shared" si="0"/>
        <v>0</v>
      </c>
    </row>
    <row r="41" spans="1:10" hidden="1">
      <c r="A41" s="723"/>
      <c r="B41" s="699"/>
      <c r="C41" s="711"/>
      <c r="D41" s="712"/>
      <c r="E41" s="711"/>
      <c r="F41" s="712"/>
      <c r="G41" s="713"/>
      <c r="H41" s="713"/>
      <c r="I41" s="713">
        <f t="shared" si="0"/>
        <v>0</v>
      </c>
    </row>
    <row r="42" spans="1:10" ht="18.75" customHeight="1">
      <c r="A42" s="723"/>
      <c r="B42" s="699"/>
      <c r="C42" s="711"/>
      <c r="D42" s="712"/>
      <c r="E42" s="711"/>
      <c r="F42" s="712"/>
      <c r="G42" s="713"/>
      <c r="H42" s="713"/>
      <c r="I42" s="713">
        <f t="shared" si="0"/>
        <v>0</v>
      </c>
    </row>
    <row r="43" spans="1:10">
      <c r="A43" s="723"/>
      <c r="B43" s="710" t="s">
        <v>1052</v>
      </c>
      <c r="C43" s="711"/>
      <c r="D43" s="712"/>
      <c r="E43" s="711"/>
      <c r="F43" s="712"/>
      <c r="G43" s="713"/>
      <c r="H43" s="713"/>
      <c r="I43" s="713">
        <f t="shared" si="0"/>
        <v>0</v>
      </c>
    </row>
    <row r="44" spans="1:10" ht="21" customHeight="1">
      <c r="A44" s="727"/>
      <c r="B44" s="728" t="s">
        <v>295</v>
      </c>
      <c r="C44" s="720" t="s">
        <v>305</v>
      </c>
      <c r="D44" s="721">
        <f>D33+D26+D18+D12</f>
        <v>0</v>
      </c>
      <c r="E44" s="720" t="s">
        <v>305</v>
      </c>
      <c r="F44" s="721">
        <f>F12+F18+F26+F33</f>
        <v>0</v>
      </c>
      <c r="G44" s="729" t="s">
        <v>365</v>
      </c>
      <c r="H44" s="730">
        <f>H12+H18+H26+H33</f>
        <v>0</v>
      </c>
      <c r="I44" s="730">
        <f>SUM(I12:I43)</f>
        <v>0</v>
      </c>
    </row>
    <row r="47" spans="1:10">
      <c r="A47" s="34" t="s">
        <v>667</v>
      </c>
      <c r="B47" s="35"/>
      <c r="C47" s="660"/>
      <c r="D47" s="64"/>
      <c r="E47" s="660" t="s">
        <v>1135</v>
      </c>
      <c r="F47" s="64"/>
      <c r="G47" s="35"/>
      <c r="H47" s="35"/>
      <c r="I47" s="98"/>
      <c r="J47" s="178"/>
    </row>
    <row r="48" spans="1:10" ht="15">
      <c r="A48" s="66"/>
      <c r="B48" s="66"/>
      <c r="C48" s="731" t="s">
        <v>131</v>
      </c>
      <c r="D48" s="285"/>
      <c r="E48" s="731" t="s">
        <v>132</v>
      </c>
      <c r="F48" s="285"/>
      <c r="G48" s="66"/>
      <c r="H48" s="66"/>
      <c r="I48" s="68"/>
      <c r="J48" s="178"/>
    </row>
    <row r="49" spans="1:10" ht="15.75">
      <c r="A49" s="63"/>
      <c r="B49" s="63"/>
      <c r="C49" s="63"/>
      <c r="D49" s="69"/>
      <c r="E49" s="63"/>
      <c r="F49" s="69"/>
      <c r="G49" s="63"/>
      <c r="H49" s="63"/>
      <c r="I49" s="69"/>
      <c r="J49" s="178"/>
    </row>
    <row r="50" spans="1:10">
      <c r="A50" s="34" t="s">
        <v>133</v>
      </c>
      <c r="B50" s="35"/>
      <c r="C50" s="660"/>
      <c r="D50" s="64"/>
      <c r="E50" s="660" t="s">
        <v>1136</v>
      </c>
      <c r="F50" s="64"/>
      <c r="G50" s="35"/>
      <c r="H50" s="35"/>
      <c r="I50" s="98"/>
      <c r="J50" s="178"/>
    </row>
    <row r="51" spans="1:10" ht="15">
      <c r="A51" s="66"/>
      <c r="B51" s="66"/>
      <c r="C51" s="731" t="s">
        <v>131</v>
      </c>
      <c r="D51" s="285"/>
      <c r="E51" s="731" t="s">
        <v>132</v>
      </c>
      <c r="F51" s="285"/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Лист219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37" t="s">
        <v>282</v>
      </c>
      <c r="B9" s="1537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711"/>
      <c r="D14" s="712"/>
      <c r="E14" s="711"/>
      <c r="F14" s="712"/>
      <c r="G14" s="713"/>
      <c r="H14" s="713"/>
      <c r="I14" s="713">
        <f t="shared" si="0"/>
        <v>0</v>
      </c>
    </row>
    <row r="15" spans="1:11" hidden="1">
      <c r="A15" s="709"/>
      <c r="B15" s="710"/>
      <c r="C15" s="711"/>
      <c r="D15" s="712"/>
      <c r="E15" s="711"/>
      <c r="F15" s="712"/>
      <c r="G15" s="713"/>
      <c r="H15" s="713"/>
      <c r="I15" s="713">
        <f t="shared" si="0"/>
        <v>0</v>
      </c>
    </row>
    <row r="16" spans="1:11" hidden="1">
      <c r="A16" s="709"/>
      <c r="B16" s="710"/>
      <c r="C16" s="711"/>
      <c r="D16" s="712"/>
      <c r="E16" s="711"/>
      <c r="F16" s="712"/>
      <c r="G16" s="713"/>
      <c r="H16" s="713"/>
      <c r="I16" s="713">
        <f t="shared" si="0"/>
        <v>0</v>
      </c>
    </row>
    <row r="17" spans="1:10" hidden="1">
      <c r="A17" s="709"/>
      <c r="B17" s="714"/>
      <c r="C17" s="711"/>
      <c r="D17" s="712"/>
      <c r="E17" s="711"/>
      <c r="F17" s="712"/>
      <c r="G17" s="713"/>
      <c r="H17" s="713"/>
      <c r="I17" s="713">
        <f t="shared" si="0"/>
        <v>0</v>
      </c>
    </row>
    <row r="18" spans="1:10" s="267" customFormat="1" ht="21.6" customHeight="1">
      <c r="A18" s="704">
        <v>2</v>
      </c>
      <c r="B18" s="705" t="s">
        <v>379</v>
      </c>
      <c r="C18" s="706" t="s">
        <v>305</v>
      </c>
      <c r="D18" s="707">
        <f>SUM(D19:D25)</f>
        <v>0</v>
      </c>
      <c r="E18" s="706" t="s">
        <v>305</v>
      </c>
      <c r="F18" s="707">
        <f>SUM(F19:F25)</f>
        <v>0</v>
      </c>
      <c r="G18" s="708"/>
      <c r="H18" s="708"/>
      <c r="I18" s="708"/>
      <c r="J18" s="698"/>
    </row>
    <row r="19" spans="1:10" hidden="1">
      <c r="A19" s="709"/>
      <c r="B19" s="710" t="s">
        <v>199</v>
      </c>
      <c r="C19" s="711"/>
      <c r="D19" s="712"/>
      <c r="E19" s="711"/>
      <c r="F19" s="712"/>
      <c r="G19" s="713"/>
      <c r="H19" s="713"/>
      <c r="I19" s="713">
        <f t="shared" si="0"/>
        <v>0</v>
      </c>
    </row>
    <row r="20" spans="1:10" hidden="1">
      <c r="A20" s="709"/>
      <c r="B20" s="710"/>
      <c r="C20" s="711"/>
      <c r="D20" s="712"/>
      <c r="E20" s="711"/>
      <c r="F20" s="712"/>
      <c r="G20" s="713"/>
      <c r="H20" s="713"/>
      <c r="I20" s="713">
        <f t="shared" si="0"/>
        <v>0</v>
      </c>
    </row>
    <row r="21" spans="1:10" hidden="1">
      <c r="A21" s="709"/>
      <c r="B21" s="710"/>
      <c r="C21" s="711"/>
      <c r="D21" s="712"/>
      <c r="E21" s="711"/>
      <c r="F21" s="712"/>
      <c r="G21" s="713"/>
      <c r="H21" s="713"/>
      <c r="I21" s="713">
        <f t="shared" si="0"/>
        <v>0</v>
      </c>
    </row>
    <row r="22" spans="1:10" hidden="1">
      <c r="A22" s="709"/>
      <c r="B22" s="710"/>
      <c r="C22" s="711"/>
      <c r="D22" s="712"/>
      <c r="E22" s="711"/>
      <c r="F22" s="712"/>
      <c r="G22" s="713"/>
      <c r="H22" s="713"/>
      <c r="I22" s="713">
        <f t="shared" si="0"/>
        <v>0</v>
      </c>
    </row>
    <row r="23" spans="1:10" hidden="1">
      <c r="A23" s="709"/>
      <c r="B23" s="710"/>
      <c r="C23" s="711"/>
      <c r="D23" s="712"/>
      <c r="E23" s="711"/>
      <c r="F23" s="712"/>
      <c r="G23" s="713"/>
      <c r="H23" s="713"/>
      <c r="I23" s="713">
        <f t="shared" si="0"/>
        <v>0</v>
      </c>
    </row>
    <row r="24" spans="1:10" hidden="1">
      <c r="A24" s="709"/>
      <c r="B24" s="710"/>
      <c r="C24" s="711"/>
      <c r="D24" s="712"/>
      <c r="E24" s="711"/>
      <c r="F24" s="712"/>
      <c r="G24" s="713"/>
      <c r="H24" s="713"/>
      <c r="I24" s="713">
        <f t="shared" si="0"/>
        <v>0</v>
      </c>
    </row>
    <row r="25" spans="1:10" hidden="1">
      <c r="A25" s="709"/>
      <c r="B25" s="710"/>
      <c r="C25" s="711"/>
      <c r="D25" s="712"/>
      <c r="E25" s="711"/>
      <c r="F25" s="712"/>
      <c r="G25" s="713"/>
      <c r="H25" s="713"/>
      <c r="I25" s="713">
        <f t="shared" si="0"/>
        <v>0</v>
      </c>
    </row>
    <row r="26" spans="1:10" s="267" customFormat="1" ht="21.6" customHeight="1">
      <c r="A26" s="704">
        <v>3</v>
      </c>
      <c r="B26" s="705" t="s">
        <v>380</v>
      </c>
      <c r="C26" s="706" t="s">
        <v>305</v>
      </c>
      <c r="D26" s="707">
        <f>SUM(D27:D31)</f>
        <v>0</v>
      </c>
      <c r="E26" s="706" t="s">
        <v>305</v>
      </c>
      <c r="F26" s="707">
        <f>SUM(F27:F32)</f>
        <v>0</v>
      </c>
      <c r="G26" s="708"/>
      <c r="H26" s="708"/>
      <c r="I26" s="708"/>
      <c r="J26" s="698"/>
    </row>
    <row r="27" spans="1:10" hidden="1">
      <c r="A27" s="709"/>
      <c r="B27" s="710" t="s">
        <v>199</v>
      </c>
      <c r="C27" s="711"/>
      <c r="D27" s="712"/>
      <c r="E27" s="711"/>
      <c r="F27" s="712"/>
      <c r="G27" s="713"/>
      <c r="H27" s="713"/>
      <c r="I27" s="713">
        <f t="shared" si="0"/>
        <v>0</v>
      </c>
    </row>
    <row r="28" spans="1:10" hidden="1">
      <c r="A28" s="709"/>
      <c r="B28" s="715"/>
      <c r="C28" s="711"/>
      <c r="D28" s="712"/>
      <c r="E28" s="711"/>
      <c r="F28" s="712"/>
      <c r="G28" s="713"/>
      <c r="H28" s="716"/>
      <c r="I28" s="713">
        <f t="shared" si="0"/>
        <v>0</v>
      </c>
    </row>
    <row r="29" spans="1:10" hidden="1">
      <c r="A29" s="709"/>
      <c r="B29" s="710"/>
      <c r="C29" s="711"/>
      <c r="D29" s="712"/>
      <c r="E29" s="711"/>
      <c r="F29" s="712"/>
      <c r="G29" s="713"/>
      <c r="H29" s="716"/>
      <c r="I29" s="713">
        <f t="shared" si="0"/>
        <v>0</v>
      </c>
    </row>
    <row r="30" spans="1:10" hidden="1">
      <c r="A30" s="709"/>
      <c r="B30" s="717"/>
      <c r="C30" s="711"/>
      <c r="D30" s="712"/>
      <c r="E30" s="711"/>
      <c r="F30" s="712"/>
      <c r="G30" s="713"/>
      <c r="H30" s="713"/>
      <c r="I30" s="713">
        <f t="shared" si="0"/>
        <v>0</v>
      </c>
    </row>
    <row r="31" spans="1:10" hidden="1">
      <c r="A31" s="709"/>
      <c r="B31" s="710"/>
      <c r="C31" s="711"/>
      <c r="D31" s="712"/>
      <c r="E31" s="711"/>
      <c r="F31" s="712"/>
      <c r="G31" s="713"/>
      <c r="H31" s="713"/>
      <c r="I31" s="713">
        <f t="shared" si="0"/>
        <v>0</v>
      </c>
    </row>
    <row r="32" spans="1:10" hidden="1">
      <c r="A32" s="709"/>
      <c r="B32" s="710"/>
      <c r="C32" s="711"/>
      <c r="D32" s="712"/>
      <c r="E32" s="711"/>
      <c r="F32" s="712"/>
      <c r="G32" s="713"/>
      <c r="H32" s="713"/>
      <c r="I32" s="713">
        <f t="shared" si="0"/>
        <v>0</v>
      </c>
    </row>
    <row r="33" spans="1:10" s="267" customFormat="1" ht="21.6" customHeight="1">
      <c r="A33" s="718">
        <v>4</v>
      </c>
      <c r="B33" s="719" t="s">
        <v>381</v>
      </c>
      <c r="C33" s="720" t="s">
        <v>305</v>
      </c>
      <c r="D33" s="721">
        <f>SUM(D34:D42)</f>
        <v>0</v>
      </c>
      <c r="E33" s="720" t="s">
        <v>305</v>
      </c>
      <c r="F33" s="721">
        <f>SUM(F35:F43)</f>
        <v>0</v>
      </c>
      <c r="G33" s="708"/>
      <c r="H33" s="708"/>
      <c r="I33" s="708"/>
      <c r="J33" s="698"/>
    </row>
    <row r="34" spans="1:10">
      <c r="A34" s="722"/>
      <c r="B34" s="710" t="s">
        <v>199</v>
      </c>
      <c r="C34" s="711"/>
      <c r="D34" s="712"/>
      <c r="E34" s="711"/>
      <c r="F34" s="712"/>
      <c r="G34" s="713"/>
      <c r="H34" s="713"/>
      <c r="I34" s="713">
        <f t="shared" si="0"/>
        <v>0</v>
      </c>
    </row>
    <row r="35" spans="1:10" ht="96" customHeight="1">
      <c r="A35" s="723"/>
      <c r="B35" s="724" t="s">
        <v>1147</v>
      </c>
      <c r="C35" s="711"/>
      <c r="D35" s="712"/>
      <c r="E35" s="725"/>
      <c r="F35" s="712"/>
      <c r="G35" s="726"/>
      <c r="H35" s="713"/>
      <c r="I35" s="713">
        <f t="shared" si="0"/>
        <v>0</v>
      </c>
    </row>
    <row r="36" spans="1:10" hidden="1">
      <c r="A36" s="723"/>
      <c r="B36" s="699"/>
      <c r="C36" s="711"/>
      <c r="D36" s="712"/>
      <c r="E36" s="711"/>
      <c r="F36" s="712"/>
      <c r="G36" s="713"/>
      <c r="H36" s="713"/>
      <c r="I36" s="713">
        <f t="shared" si="0"/>
        <v>0</v>
      </c>
    </row>
    <row r="37" spans="1:10" hidden="1">
      <c r="A37" s="723"/>
      <c r="B37" s="699"/>
      <c r="C37" s="711"/>
      <c r="D37" s="712"/>
      <c r="E37" s="711"/>
      <c r="F37" s="712"/>
      <c r="G37" s="713"/>
      <c r="H37" s="713"/>
      <c r="I37" s="713">
        <f t="shared" si="0"/>
        <v>0</v>
      </c>
    </row>
    <row r="38" spans="1:10" hidden="1">
      <c r="A38" s="723"/>
      <c r="B38" s="699"/>
      <c r="C38" s="711"/>
      <c r="D38" s="712"/>
      <c r="E38" s="711"/>
      <c r="F38" s="712"/>
      <c r="G38" s="713"/>
      <c r="H38" s="713"/>
      <c r="I38" s="713">
        <f t="shared" si="0"/>
        <v>0</v>
      </c>
    </row>
    <row r="39" spans="1:10" hidden="1">
      <c r="A39" s="723"/>
      <c r="B39" s="699"/>
      <c r="C39" s="711"/>
      <c r="D39" s="712"/>
      <c r="E39" s="711"/>
      <c r="F39" s="712"/>
      <c r="G39" s="713"/>
      <c r="H39" s="713"/>
      <c r="I39" s="713">
        <f t="shared" si="0"/>
        <v>0</v>
      </c>
    </row>
    <row r="40" spans="1:10" hidden="1">
      <c r="A40" s="723"/>
      <c r="B40" s="699"/>
      <c r="C40" s="711"/>
      <c r="D40" s="712"/>
      <c r="E40" s="711"/>
      <c r="F40" s="712"/>
      <c r="G40" s="713"/>
      <c r="H40" s="713"/>
      <c r="I40" s="713">
        <f t="shared" si="0"/>
        <v>0</v>
      </c>
    </row>
    <row r="41" spans="1:10" hidden="1">
      <c r="A41" s="723"/>
      <c r="B41" s="699"/>
      <c r="C41" s="711"/>
      <c r="D41" s="712"/>
      <c r="E41" s="711"/>
      <c r="F41" s="712"/>
      <c r="G41" s="713"/>
      <c r="H41" s="713"/>
      <c r="I41" s="713">
        <f t="shared" si="0"/>
        <v>0</v>
      </c>
    </row>
    <row r="42" spans="1:10" ht="18.75" customHeight="1">
      <c r="A42" s="723"/>
      <c r="B42" s="699"/>
      <c r="C42" s="711"/>
      <c r="D42" s="712"/>
      <c r="E42" s="711"/>
      <c r="F42" s="712"/>
      <c r="G42" s="713"/>
      <c r="H42" s="713"/>
      <c r="I42" s="713">
        <f t="shared" si="0"/>
        <v>0</v>
      </c>
    </row>
    <row r="43" spans="1:10">
      <c r="A43" s="723"/>
      <c r="B43" s="710" t="s">
        <v>1052</v>
      </c>
      <c r="C43" s="711"/>
      <c r="D43" s="712"/>
      <c r="E43" s="711"/>
      <c r="F43" s="712">
        <v>0</v>
      </c>
      <c r="G43" s="713"/>
      <c r="H43" s="713"/>
      <c r="I43" s="713">
        <f t="shared" si="0"/>
        <v>0</v>
      </c>
    </row>
    <row r="44" spans="1:10" ht="21" customHeight="1">
      <c r="A44" s="727"/>
      <c r="B44" s="728" t="s">
        <v>295</v>
      </c>
      <c r="C44" s="720" t="s">
        <v>305</v>
      </c>
      <c r="D44" s="721">
        <f>D33+D26+D18+D12</f>
        <v>0</v>
      </c>
      <c r="E44" s="720" t="s">
        <v>305</v>
      </c>
      <c r="F44" s="721">
        <f>F12+F18+F26+F33</f>
        <v>0</v>
      </c>
      <c r="G44" s="729" t="s">
        <v>365</v>
      </c>
      <c r="H44" s="730">
        <f>H12+H18+H26+H33</f>
        <v>0</v>
      </c>
      <c r="I44" s="730">
        <f>SUM(I12:I43)</f>
        <v>0</v>
      </c>
    </row>
    <row r="47" spans="1:10">
      <c r="A47" s="34" t="s">
        <v>667</v>
      </c>
      <c r="B47" s="35"/>
      <c r="C47" s="660"/>
      <c r="D47" s="64"/>
      <c r="E47" s="660" t="s">
        <v>1135</v>
      </c>
      <c r="F47" s="64"/>
      <c r="G47" s="35"/>
      <c r="H47" s="35"/>
      <c r="I47" s="98"/>
      <c r="J47" s="178"/>
    </row>
    <row r="48" spans="1:10" ht="15">
      <c r="A48" s="66"/>
      <c r="B48" s="66"/>
      <c r="C48" s="731" t="s">
        <v>131</v>
      </c>
      <c r="D48" s="285"/>
      <c r="E48" s="731" t="s">
        <v>132</v>
      </c>
      <c r="F48" s="285"/>
      <c r="G48" s="66"/>
      <c r="H48" s="66"/>
      <c r="I48" s="68"/>
      <c r="J48" s="178"/>
    </row>
    <row r="49" spans="1:10" ht="15.75">
      <c r="A49" s="63"/>
      <c r="B49" s="63"/>
      <c r="C49" s="63"/>
      <c r="D49" s="69"/>
      <c r="E49" s="63"/>
      <c r="F49" s="69"/>
      <c r="G49" s="63"/>
      <c r="H49" s="63"/>
      <c r="I49" s="69"/>
      <c r="J49" s="178"/>
    </row>
    <row r="50" spans="1:10">
      <c r="A50" s="34" t="s">
        <v>133</v>
      </c>
      <c r="B50" s="35"/>
      <c r="C50" s="660"/>
      <c r="D50" s="64"/>
      <c r="E50" s="660" t="s">
        <v>1136</v>
      </c>
      <c r="F50" s="64"/>
      <c r="G50" s="35"/>
      <c r="H50" s="35"/>
      <c r="I50" s="98"/>
      <c r="J50" s="178"/>
    </row>
    <row r="51" spans="1:10" ht="15">
      <c r="A51" s="66"/>
      <c r="B51" s="66"/>
      <c r="C51" s="731" t="s">
        <v>131</v>
      </c>
      <c r="D51" s="285"/>
      <c r="E51" s="731" t="s">
        <v>132</v>
      </c>
      <c r="F51" s="285"/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979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453"/>
      <c r="I4" s="1453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667</v>
      </c>
      <c r="C15" s="36"/>
      <c r="E15" s="36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36" t="s">
        <v>1136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Лист220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37" t="s">
        <v>282</v>
      </c>
      <c r="B9" s="1537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702">
        <v>1</v>
      </c>
      <c r="B11" s="702">
        <v>2</v>
      </c>
      <c r="C11" s="702">
        <v>3</v>
      </c>
      <c r="D11" s="702">
        <v>4</v>
      </c>
      <c r="E11" s="702">
        <v>5</v>
      </c>
      <c r="F11" s="702">
        <v>6</v>
      </c>
      <c r="G11" s="703" t="s">
        <v>357</v>
      </c>
      <c r="H11" s="703" t="s">
        <v>302</v>
      </c>
      <c r="I11" s="703" t="s">
        <v>303</v>
      </c>
    </row>
    <row r="12" spans="1:11" s="267" customFormat="1" ht="21.6" customHeight="1">
      <c r="A12" s="704">
        <v>1</v>
      </c>
      <c r="B12" s="705" t="s">
        <v>377</v>
      </c>
      <c r="C12" s="706" t="s">
        <v>305</v>
      </c>
      <c r="D12" s="707">
        <f>SUM(D13:D17)</f>
        <v>0</v>
      </c>
      <c r="E12" s="706" t="s">
        <v>305</v>
      </c>
      <c r="F12" s="707">
        <f>SUM(F13:F17)</f>
        <v>0</v>
      </c>
      <c r="G12" s="708"/>
      <c r="H12" s="708"/>
      <c r="I12" s="708"/>
      <c r="J12" s="698"/>
    </row>
    <row r="13" spans="1:11" hidden="1">
      <c r="A13" s="709"/>
      <c r="B13" s="710" t="s">
        <v>378</v>
      </c>
      <c r="C13" s="711"/>
      <c r="D13" s="712"/>
      <c r="E13" s="711"/>
      <c r="F13" s="712"/>
      <c r="G13" s="713"/>
      <c r="H13" s="713"/>
      <c r="I13" s="713">
        <f t="shared" ref="I13:I43" si="0">F13-H13</f>
        <v>0</v>
      </c>
    </row>
    <row r="14" spans="1:11" hidden="1">
      <c r="A14" s="709"/>
      <c r="B14" s="699"/>
      <c r="C14" s="711"/>
      <c r="D14" s="712"/>
      <c r="E14" s="711"/>
      <c r="F14" s="712"/>
      <c r="G14" s="713"/>
      <c r="H14" s="713"/>
      <c r="I14" s="713">
        <f t="shared" si="0"/>
        <v>0</v>
      </c>
    </row>
    <row r="15" spans="1:11" hidden="1">
      <c r="A15" s="709"/>
      <c r="B15" s="710"/>
      <c r="C15" s="711"/>
      <c r="D15" s="712"/>
      <c r="E15" s="711"/>
      <c r="F15" s="712"/>
      <c r="G15" s="713"/>
      <c r="H15" s="713"/>
      <c r="I15" s="713">
        <f t="shared" si="0"/>
        <v>0</v>
      </c>
    </row>
    <row r="16" spans="1:11" hidden="1">
      <c r="A16" s="709"/>
      <c r="B16" s="710"/>
      <c r="C16" s="711"/>
      <c r="D16" s="712"/>
      <c r="E16" s="711"/>
      <c r="F16" s="712"/>
      <c r="G16" s="713"/>
      <c r="H16" s="713"/>
      <c r="I16" s="713">
        <f t="shared" si="0"/>
        <v>0</v>
      </c>
    </row>
    <row r="17" spans="1:10" hidden="1">
      <c r="A17" s="709"/>
      <c r="B17" s="714"/>
      <c r="C17" s="711"/>
      <c r="D17" s="712"/>
      <c r="E17" s="711"/>
      <c r="F17" s="712"/>
      <c r="G17" s="713"/>
      <c r="H17" s="713"/>
      <c r="I17" s="713">
        <f t="shared" si="0"/>
        <v>0</v>
      </c>
    </row>
    <row r="18" spans="1:10" s="267" customFormat="1" ht="21.6" customHeight="1">
      <c r="A18" s="704">
        <v>2</v>
      </c>
      <c r="B18" s="705" t="s">
        <v>379</v>
      </c>
      <c r="C18" s="706" t="s">
        <v>305</v>
      </c>
      <c r="D18" s="707">
        <f>SUM(D19:D25)</f>
        <v>0</v>
      </c>
      <c r="E18" s="706" t="s">
        <v>305</v>
      </c>
      <c r="F18" s="707">
        <f>SUM(F19:F25)</f>
        <v>0</v>
      </c>
      <c r="G18" s="708"/>
      <c r="H18" s="708"/>
      <c r="I18" s="708"/>
      <c r="J18" s="698"/>
    </row>
    <row r="19" spans="1:10" hidden="1">
      <c r="A19" s="709"/>
      <c r="B19" s="710" t="s">
        <v>199</v>
      </c>
      <c r="C19" s="711"/>
      <c r="D19" s="712"/>
      <c r="E19" s="711"/>
      <c r="F19" s="712"/>
      <c r="G19" s="713"/>
      <c r="H19" s="713"/>
      <c r="I19" s="713">
        <f t="shared" si="0"/>
        <v>0</v>
      </c>
    </row>
    <row r="20" spans="1:10" hidden="1">
      <c r="A20" s="709"/>
      <c r="B20" s="710"/>
      <c r="C20" s="711"/>
      <c r="D20" s="712"/>
      <c r="E20" s="711"/>
      <c r="F20" s="712"/>
      <c r="G20" s="713"/>
      <c r="H20" s="713"/>
      <c r="I20" s="713">
        <f t="shared" si="0"/>
        <v>0</v>
      </c>
    </row>
    <row r="21" spans="1:10" hidden="1">
      <c r="A21" s="709"/>
      <c r="B21" s="710"/>
      <c r="C21" s="711"/>
      <c r="D21" s="712"/>
      <c r="E21" s="711"/>
      <c r="F21" s="712"/>
      <c r="G21" s="713"/>
      <c r="H21" s="713"/>
      <c r="I21" s="713">
        <f t="shared" si="0"/>
        <v>0</v>
      </c>
    </row>
    <row r="22" spans="1:10" hidden="1">
      <c r="A22" s="709"/>
      <c r="B22" s="710"/>
      <c r="C22" s="711"/>
      <c r="D22" s="712"/>
      <c r="E22" s="711"/>
      <c r="F22" s="712"/>
      <c r="G22" s="713"/>
      <c r="H22" s="713"/>
      <c r="I22" s="713">
        <f t="shared" si="0"/>
        <v>0</v>
      </c>
    </row>
    <row r="23" spans="1:10" hidden="1">
      <c r="A23" s="709"/>
      <c r="B23" s="710"/>
      <c r="C23" s="711"/>
      <c r="D23" s="712"/>
      <c r="E23" s="711"/>
      <c r="F23" s="712"/>
      <c r="G23" s="713"/>
      <c r="H23" s="713"/>
      <c r="I23" s="713">
        <f t="shared" si="0"/>
        <v>0</v>
      </c>
    </row>
    <row r="24" spans="1:10" hidden="1">
      <c r="A24" s="709"/>
      <c r="B24" s="710"/>
      <c r="C24" s="711"/>
      <c r="D24" s="712"/>
      <c r="E24" s="711"/>
      <c r="F24" s="712"/>
      <c r="G24" s="713"/>
      <c r="H24" s="713"/>
      <c r="I24" s="713">
        <f t="shared" si="0"/>
        <v>0</v>
      </c>
    </row>
    <row r="25" spans="1:10" hidden="1">
      <c r="A25" s="709"/>
      <c r="B25" s="710"/>
      <c r="C25" s="711"/>
      <c r="D25" s="712"/>
      <c r="E25" s="711"/>
      <c r="F25" s="712"/>
      <c r="G25" s="713"/>
      <c r="H25" s="713"/>
      <c r="I25" s="713">
        <f t="shared" si="0"/>
        <v>0</v>
      </c>
    </row>
    <row r="26" spans="1:10" s="267" customFormat="1" ht="21.6" customHeight="1">
      <c r="A26" s="704">
        <v>3</v>
      </c>
      <c r="B26" s="705" t="s">
        <v>380</v>
      </c>
      <c r="C26" s="706" t="s">
        <v>305</v>
      </c>
      <c r="D26" s="707">
        <f>SUM(D27:D31)</f>
        <v>0</v>
      </c>
      <c r="E26" s="706" t="s">
        <v>305</v>
      </c>
      <c r="F26" s="707">
        <f>SUM(F27:F32)</f>
        <v>0</v>
      </c>
      <c r="G26" s="708"/>
      <c r="H26" s="708"/>
      <c r="I26" s="708"/>
      <c r="J26" s="698"/>
    </row>
    <row r="27" spans="1:10" hidden="1">
      <c r="A27" s="709"/>
      <c r="B27" s="710" t="s">
        <v>199</v>
      </c>
      <c r="C27" s="711"/>
      <c r="D27" s="712"/>
      <c r="E27" s="711"/>
      <c r="F27" s="712"/>
      <c r="G27" s="713"/>
      <c r="H27" s="713"/>
      <c r="I27" s="713">
        <f t="shared" si="0"/>
        <v>0</v>
      </c>
    </row>
    <row r="28" spans="1:10" hidden="1">
      <c r="A28" s="709"/>
      <c r="B28" s="715"/>
      <c r="C28" s="711"/>
      <c r="D28" s="712"/>
      <c r="E28" s="711"/>
      <c r="F28" s="712"/>
      <c r="G28" s="713"/>
      <c r="H28" s="716"/>
      <c r="I28" s="713">
        <f t="shared" si="0"/>
        <v>0</v>
      </c>
    </row>
    <row r="29" spans="1:10" hidden="1">
      <c r="A29" s="709"/>
      <c r="B29" s="710"/>
      <c r="C29" s="711"/>
      <c r="D29" s="712"/>
      <c r="E29" s="711"/>
      <c r="F29" s="712"/>
      <c r="G29" s="713"/>
      <c r="H29" s="716"/>
      <c r="I29" s="713">
        <f t="shared" si="0"/>
        <v>0</v>
      </c>
    </row>
    <row r="30" spans="1:10" hidden="1">
      <c r="A30" s="709"/>
      <c r="B30" s="717"/>
      <c r="C30" s="711"/>
      <c r="D30" s="712"/>
      <c r="E30" s="711"/>
      <c r="F30" s="712"/>
      <c r="G30" s="713"/>
      <c r="H30" s="713"/>
      <c r="I30" s="713">
        <f t="shared" si="0"/>
        <v>0</v>
      </c>
    </row>
    <row r="31" spans="1:10" hidden="1">
      <c r="A31" s="709"/>
      <c r="B31" s="710"/>
      <c r="C31" s="711"/>
      <c r="D31" s="712"/>
      <c r="E31" s="711"/>
      <c r="F31" s="712"/>
      <c r="G31" s="713"/>
      <c r="H31" s="713"/>
      <c r="I31" s="713">
        <f t="shared" si="0"/>
        <v>0</v>
      </c>
    </row>
    <row r="32" spans="1:10" hidden="1">
      <c r="A32" s="709"/>
      <c r="B32" s="710"/>
      <c r="C32" s="711"/>
      <c r="D32" s="712"/>
      <c r="E32" s="711"/>
      <c r="F32" s="712"/>
      <c r="G32" s="713"/>
      <c r="H32" s="713"/>
      <c r="I32" s="713">
        <f t="shared" si="0"/>
        <v>0</v>
      </c>
    </row>
    <row r="33" spans="1:10" s="267" customFormat="1" ht="21.6" customHeight="1">
      <c r="A33" s="718">
        <v>4</v>
      </c>
      <c r="B33" s="719" t="s">
        <v>381</v>
      </c>
      <c r="C33" s="720" t="s">
        <v>305</v>
      </c>
      <c r="D33" s="721">
        <f>SUM(D34:D42)</f>
        <v>0</v>
      </c>
      <c r="E33" s="720" t="s">
        <v>305</v>
      </c>
      <c r="F33" s="721">
        <f>SUM(F35:F43)</f>
        <v>0</v>
      </c>
      <c r="G33" s="708"/>
      <c r="H33" s="708"/>
      <c r="I33" s="708"/>
      <c r="J33" s="698"/>
    </row>
    <row r="34" spans="1:10">
      <c r="A34" s="722"/>
      <c r="B34" s="710" t="s">
        <v>199</v>
      </c>
      <c r="C34" s="711"/>
      <c r="D34" s="712"/>
      <c r="E34" s="711"/>
      <c r="F34" s="712"/>
      <c r="G34" s="713"/>
      <c r="H34" s="713"/>
      <c r="I34" s="713">
        <f t="shared" si="0"/>
        <v>0</v>
      </c>
    </row>
    <row r="35" spans="1:10" ht="96" customHeight="1">
      <c r="A35" s="723"/>
      <c r="B35" s="724" t="s">
        <v>1148</v>
      </c>
      <c r="C35" s="711"/>
      <c r="D35" s="712"/>
      <c r="E35" s="725"/>
      <c r="F35" s="712"/>
      <c r="G35" s="726"/>
      <c r="H35" s="713"/>
      <c r="I35" s="713">
        <f t="shared" si="0"/>
        <v>0</v>
      </c>
    </row>
    <row r="36" spans="1:10" hidden="1">
      <c r="A36" s="723"/>
      <c r="B36" s="699"/>
      <c r="C36" s="711"/>
      <c r="D36" s="712"/>
      <c r="E36" s="711"/>
      <c r="F36" s="712"/>
      <c r="G36" s="713"/>
      <c r="H36" s="713"/>
      <c r="I36" s="713">
        <f t="shared" si="0"/>
        <v>0</v>
      </c>
    </row>
    <row r="37" spans="1:10" hidden="1">
      <c r="A37" s="723"/>
      <c r="B37" s="699"/>
      <c r="C37" s="711"/>
      <c r="D37" s="712"/>
      <c r="E37" s="711"/>
      <c r="F37" s="712"/>
      <c r="G37" s="713"/>
      <c r="H37" s="713"/>
      <c r="I37" s="713">
        <f t="shared" si="0"/>
        <v>0</v>
      </c>
    </row>
    <row r="38" spans="1:10" hidden="1">
      <c r="A38" s="723"/>
      <c r="B38" s="699"/>
      <c r="C38" s="711"/>
      <c r="D38" s="712"/>
      <c r="E38" s="711"/>
      <c r="F38" s="712"/>
      <c r="G38" s="713"/>
      <c r="H38" s="713"/>
      <c r="I38" s="713">
        <f t="shared" si="0"/>
        <v>0</v>
      </c>
    </row>
    <row r="39" spans="1:10" hidden="1">
      <c r="A39" s="723"/>
      <c r="B39" s="699"/>
      <c r="C39" s="711"/>
      <c r="D39" s="712"/>
      <c r="E39" s="711"/>
      <c r="F39" s="712"/>
      <c r="G39" s="713"/>
      <c r="H39" s="713"/>
      <c r="I39" s="713">
        <f t="shared" si="0"/>
        <v>0</v>
      </c>
    </row>
    <row r="40" spans="1:10" hidden="1">
      <c r="A40" s="723"/>
      <c r="B40" s="699"/>
      <c r="C40" s="711"/>
      <c r="D40" s="712"/>
      <c r="E40" s="711"/>
      <c r="F40" s="712"/>
      <c r="G40" s="713"/>
      <c r="H40" s="713"/>
      <c r="I40" s="713">
        <f t="shared" si="0"/>
        <v>0</v>
      </c>
    </row>
    <row r="41" spans="1:10" hidden="1">
      <c r="A41" s="723"/>
      <c r="B41" s="699"/>
      <c r="C41" s="711"/>
      <c r="D41" s="712"/>
      <c r="E41" s="711"/>
      <c r="F41" s="712"/>
      <c r="G41" s="713"/>
      <c r="H41" s="713"/>
      <c r="I41" s="713">
        <f t="shared" si="0"/>
        <v>0</v>
      </c>
    </row>
    <row r="42" spans="1:10" ht="18.75" customHeight="1">
      <c r="A42" s="723"/>
      <c r="B42" s="699"/>
      <c r="C42" s="711"/>
      <c r="D42" s="712"/>
      <c r="E42" s="711"/>
      <c r="F42" s="712"/>
      <c r="G42" s="713"/>
      <c r="H42" s="713"/>
      <c r="I42" s="713">
        <f t="shared" si="0"/>
        <v>0</v>
      </c>
    </row>
    <row r="43" spans="1:10">
      <c r="A43" s="723"/>
      <c r="B43" s="710" t="s">
        <v>1052</v>
      </c>
      <c r="C43" s="711"/>
      <c r="D43" s="712"/>
      <c r="E43" s="711"/>
      <c r="F43" s="712">
        <v>0</v>
      </c>
      <c r="G43" s="713"/>
      <c r="H43" s="713"/>
      <c r="I43" s="713">
        <f t="shared" si="0"/>
        <v>0</v>
      </c>
    </row>
    <row r="44" spans="1:10" ht="21" customHeight="1">
      <c r="A44" s="727"/>
      <c r="B44" s="728" t="s">
        <v>295</v>
      </c>
      <c r="C44" s="720" t="s">
        <v>305</v>
      </c>
      <c r="D44" s="721">
        <f>D33+D26+D18+D12</f>
        <v>0</v>
      </c>
      <c r="E44" s="720" t="s">
        <v>305</v>
      </c>
      <c r="F44" s="721">
        <f>F12+F18+F26+F33</f>
        <v>0</v>
      </c>
      <c r="G44" s="729" t="s">
        <v>365</v>
      </c>
      <c r="H44" s="730">
        <f>H12+H18+H26+H33</f>
        <v>0</v>
      </c>
      <c r="I44" s="730">
        <f>SUM(I12:I43)</f>
        <v>0</v>
      </c>
    </row>
    <row r="47" spans="1:10">
      <c r="A47" s="34" t="s">
        <v>667</v>
      </c>
      <c r="B47" s="35"/>
      <c r="C47" s="660"/>
      <c r="D47" s="64"/>
      <c r="E47" s="660" t="s">
        <v>1135</v>
      </c>
      <c r="F47" s="64"/>
      <c r="G47" s="35"/>
      <c r="H47" s="35"/>
      <c r="I47" s="98"/>
      <c r="J47" s="178"/>
    </row>
    <row r="48" spans="1:10" ht="15">
      <c r="A48" s="66"/>
      <c r="B48" s="66"/>
      <c r="C48" s="731" t="s">
        <v>131</v>
      </c>
      <c r="D48" s="285"/>
      <c r="E48" s="731" t="s">
        <v>132</v>
      </c>
      <c r="F48" s="285"/>
      <c r="G48" s="66"/>
      <c r="H48" s="66"/>
      <c r="I48" s="68"/>
      <c r="J48" s="178"/>
    </row>
    <row r="49" spans="1:10" ht="15.75">
      <c r="A49" s="63"/>
      <c r="B49" s="63"/>
      <c r="C49" s="63"/>
      <c r="D49" s="69"/>
      <c r="E49" s="63"/>
      <c r="F49" s="69"/>
      <c r="G49" s="63"/>
      <c r="H49" s="63"/>
      <c r="I49" s="69"/>
      <c r="J49" s="178"/>
    </row>
    <row r="50" spans="1:10">
      <c r="A50" s="34" t="s">
        <v>133</v>
      </c>
      <c r="B50" s="35"/>
      <c r="C50" s="660"/>
      <c r="D50" s="64"/>
      <c r="E50" s="660" t="s">
        <v>1136</v>
      </c>
      <c r="F50" s="64"/>
      <c r="G50" s="35"/>
      <c r="H50" s="35"/>
      <c r="I50" s="98"/>
      <c r="J50" s="178"/>
    </row>
    <row r="51" spans="1:10" ht="15">
      <c r="A51" s="66"/>
      <c r="B51" s="66"/>
      <c r="C51" s="731" t="s">
        <v>131</v>
      </c>
      <c r="D51" s="285"/>
      <c r="E51" s="731" t="s">
        <v>132</v>
      </c>
      <c r="F51" s="285"/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Лист221">
    <tabColor rgb="FFFFFF99"/>
  </sheetPr>
  <dimension ref="A1:K39"/>
  <sheetViews>
    <sheetView view="pageBreakPreview" topLeftCell="A4" zoomScale="80" zoomScaleNormal="70" zoomScaleSheetLayoutView="80" workbookViewId="0">
      <selection activeCell="B33" sqref="B33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452" t="s">
        <v>1167</v>
      </c>
      <c r="B2" s="1452"/>
      <c r="C2" s="1452"/>
      <c r="D2" s="1452"/>
      <c r="E2" s="1452"/>
      <c r="F2" s="1452"/>
    </row>
    <row r="3" spans="1:11" s="13" customFormat="1" ht="27" customHeight="1">
      <c r="A3" s="1527" t="s">
        <v>1137</v>
      </c>
      <c r="B3" s="1527"/>
      <c r="C3" s="1527"/>
      <c r="D3" s="1527"/>
      <c r="E3" s="1527"/>
      <c r="F3" s="1527"/>
      <c r="G3" s="1527"/>
      <c r="H3" s="1527"/>
      <c r="I3" s="1527"/>
      <c r="J3" s="12"/>
      <c r="K3" s="12"/>
    </row>
    <row r="4" spans="1:11" s="11" customFormat="1" ht="19.5" customHeight="1">
      <c r="A4" s="659" t="s">
        <v>757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>
      <c r="A5" s="1438" t="s">
        <v>676</v>
      </c>
      <c r="B5" s="1438"/>
      <c r="C5" s="1438"/>
      <c r="D5" s="1438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662" t="s">
        <v>282</v>
      </c>
      <c r="B8" s="662" t="s">
        <v>297</v>
      </c>
      <c r="C8" s="663" t="s">
        <v>330</v>
      </c>
      <c r="D8" s="663" t="s">
        <v>331</v>
      </c>
      <c r="E8" s="663" t="s">
        <v>332</v>
      </c>
      <c r="F8" s="664" t="s">
        <v>300</v>
      </c>
      <c r="G8" s="436"/>
    </row>
    <row r="9" spans="1:11" s="8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666" t="s">
        <v>333</v>
      </c>
      <c r="G9" s="667" t="s">
        <v>302</v>
      </c>
      <c r="H9" s="667" t="s">
        <v>303</v>
      </c>
      <c r="I9" s="439"/>
    </row>
    <row r="10" spans="1:11" ht="43.5" hidden="1" customHeight="1">
      <c r="A10" s="668"/>
      <c r="B10" s="669"/>
      <c r="C10" s="670"/>
      <c r="D10" s="670"/>
      <c r="E10" s="670"/>
      <c r="F10" s="671"/>
      <c r="G10" s="672"/>
      <c r="H10" s="673"/>
      <c r="I10" s="445"/>
    </row>
    <row r="11" spans="1:11" ht="65.25" hidden="1" customHeight="1">
      <c r="A11" s="668"/>
      <c r="B11" s="674"/>
      <c r="C11" s="670"/>
      <c r="D11" s="670"/>
      <c r="E11" s="670"/>
      <c r="F11" s="675"/>
      <c r="G11" s="198"/>
      <c r="H11" s="198"/>
    </row>
    <row r="12" spans="1:11" s="359" customFormat="1" hidden="1">
      <c r="A12" s="676"/>
      <c r="B12" s="1542"/>
      <c r="C12" s="1543"/>
      <c r="D12" s="1543"/>
      <c r="E12" s="1544"/>
      <c r="F12" s="677"/>
      <c r="G12" s="678"/>
      <c r="H12" s="678"/>
      <c r="I12" s="450"/>
    </row>
    <row r="13" spans="1:11" ht="160.5" customHeight="1">
      <c r="A13" s="668"/>
      <c r="B13" s="674" t="s">
        <v>1165</v>
      </c>
      <c r="C13" s="670">
        <v>520</v>
      </c>
      <c r="D13" s="695">
        <f>F13/E13/C13</f>
        <v>20.25</v>
      </c>
      <c r="E13" s="670">
        <v>4</v>
      </c>
      <c r="F13" s="679">
        <f>37960-520+22880-6240-11960</f>
        <v>42120</v>
      </c>
      <c r="G13" s="443"/>
      <c r="H13" s="198">
        <f t="shared" ref="H13:H14" si="0">F13-G13</f>
        <v>42120</v>
      </c>
    </row>
    <row r="14" spans="1:11" ht="40.5" customHeight="1">
      <c r="A14" s="668"/>
      <c r="B14" s="674"/>
      <c r="C14" s="670"/>
      <c r="D14" s="670"/>
      <c r="E14" s="670"/>
      <c r="F14" s="675"/>
      <c r="G14" s="198"/>
      <c r="H14" s="198">
        <f t="shared" si="0"/>
        <v>0</v>
      </c>
    </row>
    <row r="15" spans="1:11" s="359" customFormat="1">
      <c r="A15" s="680"/>
      <c r="B15" s="1542" t="s">
        <v>338</v>
      </c>
      <c r="C15" s="1543"/>
      <c r="D15" s="1543"/>
      <c r="E15" s="1544"/>
      <c r="F15" s="677">
        <f>SUM(F13:F14)</f>
        <v>42120</v>
      </c>
      <c r="G15" s="449" t="s">
        <v>386</v>
      </c>
      <c r="H15" s="449">
        <f>SUM(H13:H14)</f>
        <v>42120</v>
      </c>
      <c r="I15" s="450"/>
    </row>
    <row r="16" spans="1:11">
      <c r="B16" s="451"/>
      <c r="G16" s="78"/>
      <c r="H16" s="78"/>
    </row>
    <row r="17" spans="1:9" s="63" customFormat="1" ht="23.25" customHeight="1">
      <c r="A17" s="1280" t="s">
        <v>667</v>
      </c>
      <c r="B17" s="35"/>
      <c r="C17" s="657"/>
      <c r="D17" s="35"/>
      <c r="E17" s="1279" t="s">
        <v>1135</v>
      </c>
      <c r="F17" s="681"/>
      <c r="I17" s="65"/>
    </row>
    <row r="18" spans="1:9" s="66" customFormat="1" ht="12.75">
      <c r="C18" s="682" t="s">
        <v>131</v>
      </c>
      <c r="E18" s="682" t="s">
        <v>132</v>
      </c>
      <c r="F18" s="683"/>
      <c r="I18" s="68"/>
    </row>
    <row r="19" spans="1:9" s="63" customFormat="1" ht="15.75">
      <c r="I19" s="69"/>
    </row>
    <row r="20" spans="1:9" s="63" customFormat="1" ht="23.25" customHeight="1">
      <c r="A20" s="34" t="s">
        <v>133</v>
      </c>
      <c r="B20" s="35"/>
      <c r="C20" s="657"/>
      <c r="D20" s="35"/>
      <c r="E20" s="1028" t="s">
        <v>1227</v>
      </c>
      <c r="F20" s="681"/>
      <c r="I20" s="65"/>
    </row>
    <row r="21" spans="1:9" s="66" customFormat="1" ht="12.75">
      <c r="C21" s="682" t="s">
        <v>131</v>
      </c>
      <c r="E21" s="682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/>
    </row>
    <row r="34" spans="2:2">
      <c r="B34" s="227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Лист222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452" t="s">
        <v>1171</v>
      </c>
      <c r="B2" s="1452"/>
      <c r="C2" s="1452"/>
      <c r="D2" s="1452"/>
      <c r="E2" s="1452"/>
      <c r="F2" s="1452"/>
    </row>
    <row r="3" spans="1:11" s="13" customFormat="1" ht="27" customHeight="1">
      <c r="A3" s="1527" t="s">
        <v>1137</v>
      </c>
      <c r="B3" s="1527"/>
      <c r="C3" s="1527"/>
      <c r="D3" s="1527"/>
      <c r="E3" s="1527"/>
      <c r="F3" s="1527"/>
      <c r="G3" s="1527"/>
      <c r="H3" s="1527"/>
      <c r="I3" s="1527"/>
      <c r="J3" s="12"/>
      <c r="K3" s="12"/>
    </row>
    <row r="4" spans="1:11" s="11" customFormat="1" ht="19.5" customHeight="1">
      <c r="A4" s="659" t="s">
        <v>757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>
      <c r="A5" s="1438" t="s">
        <v>676</v>
      </c>
      <c r="B5" s="1438"/>
      <c r="C5" s="1438"/>
      <c r="D5" s="1438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662" t="s">
        <v>282</v>
      </c>
      <c r="B8" s="662" t="s">
        <v>297</v>
      </c>
      <c r="C8" s="663" t="s">
        <v>330</v>
      </c>
      <c r="D8" s="663" t="s">
        <v>331</v>
      </c>
      <c r="E8" s="663" t="s">
        <v>332</v>
      </c>
      <c r="F8" s="664" t="s">
        <v>300</v>
      </c>
      <c r="G8" s="436"/>
    </row>
    <row r="9" spans="1:11" s="8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666" t="s">
        <v>333</v>
      </c>
      <c r="G9" s="667" t="s">
        <v>302</v>
      </c>
      <c r="H9" s="667" t="s">
        <v>303</v>
      </c>
      <c r="I9" s="439"/>
    </row>
    <row r="10" spans="1:11" ht="43.5" hidden="1" customHeight="1">
      <c r="A10" s="668"/>
      <c r="B10" s="669"/>
      <c r="C10" s="670"/>
      <c r="D10" s="670"/>
      <c r="E10" s="670"/>
      <c r="F10" s="671"/>
      <c r="G10" s="672"/>
      <c r="H10" s="673"/>
      <c r="I10" s="445"/>
    </row>
    <row r="11" spans="1:11" ht="65.25" hidden="1" customHeight="1">
      <c r="A11" s="668"/>
      <c r="B11" s="674"/>
      <c r="C11" s="670"/>
      <c r="D11" s="670"/>
      <c r="E11" s="670"/>
      <c r="F11" s="675"/>
      <c r="G11" s="198"/>
      <c r="H11" s="198"/>
    </row>
    <row r="12" spans="1:11" s="359" customFormat="1" hidden="1">
      <c r="A12" s="676"/>
      <c r="B12" s="1542"/>
      <c r="C12" s="1543"/>
      <c r="D12" s="1543"/>
      <c r="E12" s="1544"/>
      <c r="F12" s="677"/>
      <c r="G12" s="678"/>
      <c r="H12" s="678"/>
      <c r="I12" s="450"/>
    </row>
    <row r="13" spans="1:11" ht="160.5" customHeight="1">
      <c r="A13" s="668"/>
      <c r="B13" s="674" t="s">
        <v>1165</v>
      </c>
      <c r="C13" s="670">
        <v>520</v>
      </c>
      <c r="D13" s="695">
        <f>F13/E13/C13</f>
        <v>18.25</v>
      </c>
      <c r="E13" s="670">
        <v>4</v>
      </c>
      <c r="F13" s="679">
        <v>37960</v>
      </c>
      <c r="G13" s="443"/>
      <c r="H13" s="198">
        <f t="shared" ref="H13:H14" si="0">F13-G13</f>
        <v>37960</v>
      </c>
    </row>
    <row r="14" spans="1:11" ht="40.5" customHeight="1">
      <c r="A14" s="668"/>
      <c r="B14" s="674"/>
      <c r="C14" s="670"/>
      <c r="D14" s="670"/>
      <c r="E14" s="670"/>
      <c r="F14" s="675"/>
      <c r="G14" s="198"/>
      <c r="H14" s="198">
        <f t="shared" si="0"/>
        <v>0</v>
      </c>
    </row>
    <row r="15" spans="1:11" s="359" customFormat="1">
      <c r="A15" s="680"/>
      <c r="B15" s="1542" t="s">
        <v>338</v>
      </c>
      <c r="C15" s="1543"/>
      <c r="D15" s="1543"/>
      <c r="E15" s="1544"/>
      <c r="F15" s="677">
        <f>SUM(F13:F14)</f>
        <v>37960</v>
      </c>
      <c r="G15" s="449" t="s">
        <v>386</v>
      </c>
      <c r="H15" s="449">
        <f>SUM(H13:H14)</f>
        <v>37960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667</v>
      </c>
      <c r="B17" s="35"/>
      <c r="C17" s="657"/>
      <c r="D17" s="35"/>
      <c r="E17" s="657" t="s">
        <v>1135</v>
      </c>
      <c r="F17" s="681"/>
      <c r="I17" s="65"/>
    </row>
    <row r="18" spans="1:9" s="66" customFormat="1" ht="12.75">
      <c r="C18" s="682" t="s">
        <v>131</v>
      </c>
      <c r="E18" s="682" t="s">
        <v>132</v>
      </c>
      <c r="F18" s="683"/>
      <c r="I18" s="68"/>
    </row>
    <row r="19" spans="1:9" s="63" customFormat="1" ht="15.75">
      <c r="I19" s="69"/>
    </row>
    <row r="20" spans="1:9" s="63" customFormat="1" ht="23.25" customHeight="1">
      <c r="A20" s="34" t="s">
        <v>133</v>
      </c>
      <c r="B20" s="35"/>
      <c r="C20" s="657"/>
      <c r="D20" s="35"/>
      <c r="E20" s="1024" t="s">
        <v>1217</v>
      </c>
      <c r="F20" s="681"/>
      <c r="I20" s="65"/>
    </row>
    <row r="21" spans="1:9" s="66" customFormat="1" ht="12.75">
      <c r="C21" s="682" t="s">
        <v>131</v>
      </c>
      <c r="E21" s="682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/>
    </row>
    <row r="34" spans="2:2">
      <c r="B34" s="227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Лист223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452" t="s">
        <v>1172</v>
      </c>
      <c r="B2" s="1452"/>
      <c r="C2" s="1452"/>
      <c r="D2" s="1452"/>
      <c r="E2" s="1452"/>
      <c r="F2" s="1452"/>
    </row>
    <row r="3" spans="1:11" s="13" customFormat="1" ht="27" customHeight="1">
      <c r="A3" s="1527" t="s">
        <v>1137</v>
      </c>
      <c r="B3" s="1527"/>
      <c r="C3" s="1527"/>
      <c r="D3" s="1527"/>
      <c r="E3" s="1527"/>
      <c r="F3" s="1527"/>
      <c r="G3" s="1527"/>
      <c r="H3" s="1527"/>
      <c r="I3" s="1527"/>
      <c r="J3" s="12"/>
      <c r="K3" s="12"/>
    </row>
    <row r="4" spans="1:11" s="11" customFormat="1" ht="19.5" customHeight="1">
      <c r="A4" s="659" t="s">
        <v>757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>
      <c r="A5" s="1438" t="s">
        <v>676</v>
      </c>
      <c r="B5" s="1438"/>
      <c r="C5" s="1438"/>
      <c r="D5" s="1438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662" t="s">
        <v>282</v>
      </c>
      <c r="B8" s="662" t="s">
        <v>297</v>
      </c>
      <c r="C8" s="663" t="s">
        <v>330</v>
      </c>
      <c r="D8" s="663" t="s">
        <v>331</v>
      </c>
      <c r="E8" s="663" t="s">
        <v>332</v>
      </c>
      <c r="F8" s="664" t="s">
        <v>300</v>
      </c>
      <c r="G8" s="436"/>
    </row>
    <row r="9" spans="1:11" s="8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666" t="s">
        <v>333</v>
      </c>
      <c r="G9" s="667" t="s">
        <v>302</v>
      </c>
      <c r="H9" s="667" t="s">
        <v>303</v>
      </c>
      <c r="I9" s="439"/>
    </row>
    <row r="10" spans="1:11" ht="43.5" hidden="1" customHeight="1">
      <c r="A10" s="668"/>
      <c r="B10" s="669"/>
      <c r="C10" s="670"/>
      <c r="D10" s="670"/>
      <c r="E10" s="670"/>
      <c r="F10" s="671"/>
      <c r="G10" s="672"/>
      <c r="H10" s="673"/>
      <c r="I10" s="445"/>
    </row>
    <row r="11" spans="1:11" ht="65.25" hidden="1" customHeight="1">
      <c r="A11" s="668"/>
      <c r="B11" s="674"/>
      <c r="C11" s="670"/>
      <c r="D11" s="670"/>
      <c r="E11" s="670"/>
      <c r="F11" s="675"/>
      <c r="G11" s="198"/>
      <c r="H11" s="198"/>
    </row>
    <row r="12" spans="1:11" s="359" customFormat="1" hidden="1">
      <c r="A12" s="676"/>
      <c r="B12" s="1542"/>
      <c r="C12" s="1543"/>
      <c r="D12" s="1543"/>
      <c r="E12" s="1544"/>
      <c r="F12" s="677"/>
      <c r="G12" s="678"/>
      <c r="H12" s="678"/>
      <c r="I12" s="450"/>
    </row>
    <row r="13" spans="1:11" ht="160.5" customHeight="1">
      <c r="A13" s="668"/>
      <c r="B13" s="674" t="s">
        <v>1165</v>
      </c>
      <c r="C13" s="670">
        <v>520</v>
      </c>
      <c r="D13" s="695">
        <f>F13/E13/C13</f>
        <v>18.25</v>
      </c>
      <c r="E13" s="670">
        <v>4</v>
      </c>
      <c r="F13" s="679">
        <v>37960</v>
      </c>
      <c r="G13" s="443"/>
      <c r="H13" s="198">
        <f t="shared" ref="H13:H14" si="0">F13-G13</f>
        <v>37960</v>
      </c>
    </row>
    <row r="14" spans="1:11" ht="40.5" customHeight="1">
      <c r="A14" s="668"/>
      <c r="B14" s="674"/>
      <c r="C14" s="670"/>
      <c r="D14" s="670"/>
      <c r="E14" s="670"/>
      <c r="F14" s="675"/>
      <c r="G14" s="198"/>
      <c r="H14" s="198">
        <f t="shared" si="0"/>
        <v>0</v>
      </c>
    </row>
    <row r="15" spans="1:11" s="359" customFormat="1">
      <c r="A15" s="680"/>
      <c r="B15" s="1542" t="s">
        <v>338</v>
      </c>
      <c r="C15" s="1543"/>
      <c r="D15" s="1543"/>
      <c r="E15" s="1544"/>
      <c r="F15" s="677">
        <f>SUM(F13:F14)</f>
        <v>37960</v>
      </c>
      <c r="G15" s="449" t="s">
        <v>386</v>
      </c>
      <c r="H15" s="449">
        <f>SUM(H13:H14)</f>
        <v>37960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667</v>
      </c>
      <c r="B17" s="35"/>
      <c r="C17" s="657"/>
      <c r="D17" s="35"/>
      <c r="E17" s="657" t="s">
        <v>1135</v>
      </c>
      <c r="F17" s="681"/>
      <c r="I17" s="65"/>
    </row>
    <row r="18" spans="1:9" s="66" customFormat="1" ht="12.75">
      <c r="C18" s="682" t="s">
        <v>131</v>
      </c>
      <c r="E18" s="682" t="s">
        <v>132</v>
      </c>
      <c r="F18" s="683"/>
      <c r="I18" s="68"/>
    </row>
    <row r="19" spans="1:9" s="63" customFormat="1" ht="15.75">
      <c r="I19" s="69"/>
    </row>
    <row r="20" spans="1:9" s="63" customFormat="1" ht="23.25" customHeight="1">
      <c r="A20" s="34" t="s">
        <v>133</v>
      </c>
      <c r="B20" s="35"/>
      <c r="C20" s="657"/>
      <c r="D20" s="35"/>
      <c r="E20" s="1024" t="s">
        <v>1217</v>
      </c>
      <c r="F20" s="681"/>
      <c r="I20" s="65"/>
    </row>
    <row r="21" spans="1:9" s="66" customFormat="1" ht="12.75">
      <c r="C21" s="682" t="s">
        <v>131</v>
      </c>
      <c r="E21" s="682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/>
    </row>
    <row r="34" spans="2:2">
      <c r="B34" s="227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Лист224">
    <tabColor rgb="FFFCFC2C"/>
    <pageSetUpPr fitToPage="1"/>
  </sheetPr>
  <dimension ref="A1:K156"/>
  <sheetViews>
    <sheetView view="pageBreakPreview" zoomScale="80" zoomScaleSheetLayoutView="80" workbookViewId="0">
      <selection activeCell="B33" sqref="B33"/>
    </sheetView>
  </sheetViews>
  <sheetFormatPr defaultRowHeight="18.75"/>
  <cols>
    <col min="1" max="1" width="8.140625" style="178" customWidth="1"/>
    <col min="2" max="2" width="85.140625" style="178" customWidth="1"/>
    <col min="3" max="3" width="16.7109375" style="178" customWidth="1"/>
    <col min="4" max="4" width="31.140625" style="178" customWidth="1"/>
    <col min="5" max="5" width="26.85546875" style="179" customWidth="1"/>
    <col min="6" max="6" width="23.140625" style="179" customWidth="1"/>
    <col min="7" max="7" width="23.140625" style="92" customWidth="1"/>
    <col min="8" max="8" width="34.5703125" style="92" customWidth="1"/>
    <col min="9" max="254" width="9.140625" style="178"/>
    <col min="255" max="255" width="8.140625" style="178" customWidth="1"/>
    <col min="256" max="256" width="85.140625" style="178" customWidth="1"/>
    <col min="257" max="257" width="27.85546875" style="178" customWidth="1"/>
    <col min="258" max="258" width="31.42578125" style="178" customWidth="1"/>
    <col min="259" max="259" width="28.140625" style="178" customWidth="1"/>
    <col min="260" max="260" width="31.140625" style="178" customWidth="1"/>
    <col min="261" max="263" width="16.7109375" style="178" customWidth="1"/>
    <col min="264" max="264" width="17.5703125" style="178" customWidth="1"/>
    <col min="265" max="510" width="9.140625" style="178"/>
    <col min="511" max="511" width="8.140625" style="178" customWidth="1"/>
    <col min="512" max="512" width="85.140625" style="178" customWidth="1"/>
    <col min="513" max="513" width="27.85546875" style="178" customWidth="1"/>
    <col min="514" max="514" width="31.42578125" style="178" customWidth="1"/>
    <col min="515" max="515" width="28.140625" style="178" customWidth="1"/>
    <col min="516" max="516" width="31.140625" style="178" customWidth="1"/>
    <col min="517" max="519" width="16.7109375" style="178" customWidth="1"/>
    <col min="520" max="520" width="17.5703125" style="178" customWidth="1"/>
    <col min="521" max="766" width="9.140625" style="178"/>
    <col min="767" max="767" width="8.140625" style="178" customWidth="1"/>
    <col min="768" max="768" width="85.140625" style="178" customWidth="1"/>
    <col min="769" max="769" width="27.85546875" style="178" customWidth="1"/>
    <col min="770" max="770" width="31.42578125" style="178" customWidth="1"/>
    <col min="771" max="771" width="28.140625" style="178" customWidth="1"/>
    <col min="772" max="772" width="31.140625" style="178" customWidth="1"/>
    <col min="773" max="775" width="16.7109375" style="178" customWidth="1"/>
    <col min="776" max="776" width="17.5703125" style="178" customWidth="1"/>
    <col min="777" max="1022" width="9.140625" style="178"/>
    <col min="1023" max="1023" width="8.140625" style="178" customWidth="1"/>
    <col min="1024" max="1024" width="85.140625" style="178" customWidth="1"/>
    <col min="1025" max="1025" width="27.85546875" style="178" customWidth="1"/>
    <col min="1026" max="1026" width="31.42578125" style="178" customWidth="1"/>
    <col min="1027" max="1027" width="28.140625" style="178" customWidth="1"/>
    <col min="1028" max="1028" width="31.140625" style="178" customWidth="1"/>
    <col min="1029" max="1031" width="16.7109375" style="178" customWidth="1"/>
    <col min="1032" max="1032" width="17.5703125" style="178" customWidth="1"/>
    <col min="1033" max="1278" width="9.140625" style="178"/>
    <col min="1279" max="1279" width="8.140625" style="178" customWidth="1"/>
    <col min="1280" max="1280" width="85.140625" style="178" customWidth="1"/>
    <col min="1281" max="1281" width="27.85546875" style="178" customWidth="1"/>
    <col min="1282" max="1282" width="31.42578125" style="178" customWidth="1"/>
    <col min="1283" max="1283" width="28.140625" style="178" customWidth="1"/>
    <col min="1284" max="1284" width="31.140625" style="178" customWidth="1"/>
    <col min="1285" max="1287" width="16.7109375" style="178" customWidth="1"/>
    <col min="1288" max="1288" width="17.5703125" style="178" customWidth="1"/>
    <col min="1289" max="1534" width="9.140625" style="178"/>
    <col min="1535" max="1535" width="8.140625" style="178" customWidth="1"/>
    <col min="1536" max="1536" width="85.140625" style="178" customWidth="1"/>
    <col min="1537" max="1537" width="27.85546875" style="178" customWidth="1"/>
    <col min="1538" max="1538" width="31.42578125" style="178" customWidth="1"/>
    <col min="1539" max="1539" width="28.140625" style="178" customWidth="1"/>
    <col min="1540" max="1540" width="31.140625" style="178" customWidth="1"/>
    <col min="1541" max="1543" width="16.7109375" style="178" customWidth="1"/>
    <col min="1544" max="1544" width="17.5703125" style="178" customWidth="1"/>
    <col min="1545" max="1790" width="9.140625" style="178"/>
    <col min="1791" max="1791" width="8.140625" style="178" customWidth="1"/>
    <col min="1792" max="1792" width="85.140625" style="178" customWidth="1"/>
    <col min="1793" max="1793" width="27.85546875" style="178" customWidth="1"/>
    <col min="1794" max="1794" width="31.42578125" style="178" customWidth="1"/>
    <col min="1795" max="1795" width="28.140625" style="178" customWidth="1"/>
    <col min="1796" max="1796" width="31.140625" style="178" customWidth="1"/>
    <col min="1797" max="1799" width="16.7109375" style="178" customWidth="1"/>
    <col min="1800" max="1800" width="17.5703125" style="178" customWidth="1"/>
    <col min="1801" max="2046" width="9.140625" style="178"/>
    <col min="2047" max="2047" width="8.140625" style="178" customWidth="1"/>
    <col min="2048" max="2048" width="85.140625" style="178" customWidth="1"/>
    <col min="2049" max="2049" width="27.85546875" style="178" customWidth="1"/>
    <col min="2050" max="2050" width="31.42578125" style="178" customWidth="1"/>
    <col min="2051" max="2051" width="28.140625" style="178" customWidth="1"/>
    <col min="2052" max="2052" width="31.140625" style="178" customWidth="1"/>
    <col min="2053" max="2055" width="16.7109375" style="178" customWidth="1"/>
    <col min="2056" max="2056" width="17.5703125" style="178" customWidth="1"/>
    <col min="2057" max="2302" width="9.140625" style="178"/>
    <col min="2303" max="2303" width="8.140625" style="178" customWidth="1"/>
    <col min="2304" max="2304" width="85.140625" style="178" customWidth="1"/>
    <col min="2305" max="2305" width="27.85546875" style="178" customWidth="1"/>
    <col min="2306" max="2306" width="31.42578125" style="178" customWidth="1"/>
    <col min="2307" max="2307" width="28.140625" style="178" customWidth="1"/>
    <col min="2308" max="2308" width="31.140625" style="178" customWidth="1"/>
    <col min="2309" max="2311" width="16.7109375" style="178" customWidth="1"/>
    <col min="2312" max="2312" width="17.5703125" style="178" customWidth="1"/>
    <col min="2313" max="2558" width="9.140625" style="178"/>
    <col min="2559" max="2559" width="8.140625" style="178" customWidth="1"/>
    <col min="2560" max="2560" width="85.140625" style="178" customWidth="1"/>
    <col min="2561" max="2561" width="27.85546875" style="178" customWidth="1"/>
    <col min="2562" max="2562" width="31.42578125" style="178" customWidth="1"/>
    <col min="2563" max="2563" width="28.140625" style="178" customWidth="1"/>
    <col min="2564" max="2564" width="31.140625" style="178" customWidth="1"/>
    <col min="2565" max="2567" width="16.7109375" style="178" customWidth="1"/>
    <col min="2568" max="2568" width="17.5703125" style="178" customWidth="1"/>
    <col min="2569" max="2814" width="9.140625" style="178"/>
    <col min="2815" max="2815" width="8.140625" style="178" customWidth="1"/>
    <col min="2816" max="2816" width="85.140625" style="178" customWidth="1"/>
    <col min="2817" max="2817" width="27.85546875" style="178" customWidth="1"/>
    <col min="2818" max="2818" width="31.42578125" style="178" customWidth="1"/>
    <col min="2819" max="2819" width="28.140625" style="178" customWidth="1"/>
    <col min="2820" max="2820" width="31.140625" style="178" customWidth="1"/>
    <col min="2821" max="2823" width="16.7109375" style="178" customWidth="1"/>
    <col min="2824" max="2824" width="17.5703125" style="178" customWidth="1"/>
    <col min="2825" max="3070" width="9.140625" style="178"/>
    <col min="3071" max="3071" width="8.140625" style="178" customWidth="1"/>
    <col min="3072" max="3072" width="85.140625" style="178" customWidth="1"/>
    <col min="3073" max="3073" width="27.85546875" style="178" customWidth="1"/>
    <col min="3074" max="3074" width="31.42578125" style="178" customWidth="1"/>
    <col min="3075" max="3075" width="28.140625" style="178" customWidth="1"/>
    <col min="3076" max="3076" width="31.140625" style="178" customWidth="1"/>
    <col min="3077" max="3079" width="16.7109375" style="178" customWidth="1"/>
    <col min="3080" max="3080" width="17.5703125" style="178" customWidth="1"/>
    <col min="3081" max="3326" width="9.140625" style="178"/>
    <col min="3327" max="3327" width="8.140625" style="178" customWidth="1"/>
    <col min="3328" max="3328" width="85.140625" style="178" customWidth="1"/>
    <col min="3329" max="3329" width="27.85546875" style="178" customWidth="1"/>
    <col min="3330" max="3330" width="31.42578125" style="178" customWidth="1"/>
    <col min="3331" max="3331" width="28.140625" style="178" customWidth="1"/>
    <col min="3332" max="3332" width="31.140625" style="178" customWidth="1"/>
    <col min="3333" max="3335" width="16.7109375" style="178" customWidth="1"/>
    <col min="3336" max="3336" width="17.5703125" style="178" customWidth="1"/>
    <col min="3337" max="3582" width="9.140625" style="178"/>
    <col min="3583" max="3583" width="8.140625" style="178" customWidth="1"/>
    <col min="3584" max="3584" width="85.140625" style="178" customWidth="1"/>
    <col min="3585" max="3585" width="27.85546875" style="178" customWidth="1"/>
    <col min="3586" max="3586" width="31.42578125" style="178" customWidth="1"/>
    <col min="3587" max="3587" width="28.140625" style="178" customWidth="1"/>
    <col min="3588" max="3588" width="31.140625" style="178" customWidth="1"/>
    <col min="3589" max="3591" width="16.7109375" style="178" customWidth="1"/>
    <col min="3592" max="3592" width="17.5703125" style="178" customWidth="1"/>
    <col min="3593" max="3838" width="9.140625" style="178"/>
    <col min="3839" max="3839" width="8.140625" style="178" customWidth="1"/>
    <col min="3840" max="3840" width="85.140625" style="178" customWidth="1"/>
    <col min="3841" max="3841" width="27.85546875" style="178" customWidth="1"/>
    <col min="3842" max="3842" width="31.42578125" style="178" customWidth="1"/>
    <col min="3843" max="3843" width="28.140625" style="178" customWidth="1"/>
    <col min="3844" max="3844" width="31.140625" style="178" customWidth="1"/>
    <col min="3845" max="3847" width="16.7109375" style="178" customWidth="1"/>
    <col min="3848" max="3848" width="17.5703125" style="178" customWidth="1"/>
    <col min="3849" max="4094" width="9.140625" style="178"/>
    <col min="4095" max="4095" width="8.140625" style="178" customWidth="1"/>
    <col min="4096" max="4096" width="85.140625" style="178" customWidth="1"/>
    <col min="4097" max="4097" width="27.85546875" style="178" customWidth="1"/>
    <col min="4098" max="4098" width="31.42578125" style="178" customWidth="1"/>
    <col min="4099" max="4099" width="28.140625" style="178" customWidth="1"/>
    <col min="4100" max="4100" width="31.140625" style="178" customWidth="1"/>
    <col min="4101" max="4103" width="16.7109375" style="178" customWidth="1"/>
    <col min="4104" max="4104" width="17.5703125" style="178" customWidth="1"/>
    <col min="4105" max="4350" width="9.140625" style="178"/>
    <col min="4351" max="4351" width="8.140625" style="178" customWidth="1"/>
    <col min="4352" max="4352" width="85.140625" style="178" customWidth="1"/>
    <col min="4353" max="4353" width="27.85546875" style="178" customWidth="1"/>
    <col min="4354" max="4354" width="31.42578125" style="178" customWidth="1"/>
    <col min="4355" max="4355" width="28.140625" style="178" customWidth="1"/>
    <col min="4356" max="4356" width="31.140625" style="178" customWidth="1"/>
    <col min="4357" max="4359" width="16.7109375" style="178" customWidth="1"/>
    <col min="4360" max="4360" width="17.5703125" style="178" customWidth="1"/>
    <col min="4361" max="4606" width="9.140625" style="178"/>
    <col min="4607" max="4607" width="8.140625" style="178" customWidth="1"/>
    <col min="4608" max="4608" width="85.140625" style="178" customWidth="1"/>
    <col min="4609" max="4609" width="27.85546875" style="178" customWidth="1"/>
    <col min="4610" max="4610" width="31.42578125" style="178" customWidth="1"/>
    <col min="4611" max="4611" width="28.140625" style="178" customWidth="1"/>
    <col min="4612" max="4612" width="31.140625" style="178" customWidth="1"/>
    <col min="4613" max="4615" width="16.7109375" style="178" customWidth="1"/>
    <col min="4616" max="4616" width="17.5703125" style="178" customWidth="1"/>
    <col min="4617" max="4862" width="9.140625" style="178"/>
    <col min="4863" max="4863" width="8.140625" style="178" customWidth="1"/>
    <col min="4864" max="4864" width="85.140625" style="178" customWidth="1"/>
    <col min="4865" max="4865" width="27.85546875" style="178" customWidth="1"/>
    <col min="4866" max="4866" width="31.42578125" style="178" customWidth="1"/>
    <col min="4867" max="4867" width="28.140625" style="178" customWidth="1"/>
    <col min="4868" max="4868" width="31.140625" style="178" customWidth="1"/>
    <col min="4869" max="4871" width="16.7109375" style="178" customWidth="1"/>
    <col min="4872" max="4872" width="17.5703125" style="178" customWidth="1"/>
    <col min="4873" max="5118" width="9.140625" style="178"/>
    <col min="5119" max="5119" width="8.140625" style="178" customWidth="1"/>
    <col min="5120" max="5120" width="85.140625" style="178" customWidth="1"/>
    <col min="5121" max="5121" width="27.85546875" style="178" customWidth="1"/>
    <col min="5122" max="5122" width="31.42578125" style="178" customWidth="1"/>
    <col min="5123" max="5123" width="28.140625" style="178" customWidth="1"/>
    <col min="5124" max="5124" width="31.140625" style="178" customWidth="1"/>
    <col min="5125" max="5127" width="16.7109375" style="178" customWidth="1"/>
    <col min="5128" max="5128" width="17.5703125" style="178" customWidth="1"/>
    <col min="5129" max="5374" width="9.140625" style="178"/>
    <col min="5375" max="5375" width="8.140625" style="178" customWidth="1"/>
    <col min="5376" max="5376" width="85.140625" style="178" customWidth="1"/>
    <col min="5377" max="5377" width="27.85546875" style="178" customWidth="1"/>
    <col min="5378" max="5378" width="31.42578125" style="178" customWidth="1"/>
    <col min="5379" max="5379" width="28.140625" style="178" customWidth="1"/>
    <col min="5380" max="5380" width="31.140625" style="178" customWidth="1"/>
    <col min="5381" max="5383" width="16.7109375" style="178" customWidth="1"/>
    <col min="5384" max="5384" width="17.5703125" style="178" customWidth="1"/>
    <col min="5385" max="5630" width="9.140625" style="178"/>
    <col min="5631" max="5631" width="8.140625" style="178" customWidth="1"/>
    <col min="5632" max="5632" width="85.140625" style="178" customWidth="1"/>
    <col min="5633" max="5633" width="27.85546875" style="178" customWidth="1"/>
    <col min="5634" max="5634" width="31.42578125" style="178" customWidth="1"/>
    <col min="5635" max="5635" width="28.140625" style="178" customWidth="1"/>
    <col min="5636" max="5636" width="31.140625" style="178" customWidth="1"/>
    <col min="5637" max="5639" width="16.7109375" style="178" customWidth="1"/>
    <col min="5640" max="5640" width="17.5703125" style="178" customWidth="1"/>
    <col min="5641" max="5886" width="9.140625" style="178"/>
    <col min="5887" max="5887" width="8.140625" style="178" customWidth="1"/>
    <col min="5888" max="5888" width="85.140625" style="178" customWidth="1"/>
    <col min="5889" max="5889" width="27.85546875" style="178" customWidth="1"/>
    <col min="5890" max="5890" width="31.42578125" style="178" customWidth="1"/>
    <col min="5891" max="5891" width="28.140625" style="178" customWidth="1"/>
    <col min="5892" max="5892" width="31.140625" style="178" customWidth="1"/>
    <col min="5893" max="5895" width="16.7109375" style="178" customWidth="1"/>
    <col min="5896" max="5896" width="17.5703125" style="178" customWidth="1"/>
    <col min="5897" max="6142" width="9.140625" style="178"/>
    <col min="6143" max="6143" width="8.140625" style="178" customWidth="1"/>
    <col min="6144" max="6144" width="85.140625" style="178" customWidth="1"/>
    <col min="6145" max="6145" width="27.85546875" style="178" customWidth="1"/>
    <col min="6146" max="6146" width="31.42578125" style="178" customWidth="1"/>
    <col min="6147" max="6147" width="28.140625" style="178" customWidth="1"/>
    <col min="6148" max="6148" width="31.140625" style="178" customWidth="1"/>
    <col min="6149" max="6151" width="16.7109375" style="178" customWidth="1"/>
    <col min="6152" max="6152" width="17.5703125" style="178" customWidth="1"/>
    <col min="6153" max="6398" width="9.140625" style="178"/>
    <col min="6399" max="6399" width="8.140625" style="178" customWidth="1"/>
    <col min="6400" max="6400" width="85.140625" style="178" customWidth="1"/>
    <col min="6401" max="6401" width="27.85546875" style="178" customWidth="1"/>
    <col min="6402" max="6402" width="31.42578125" style="178" customWidth="1"/>
    <col min="6403" max="6403" width="28.140625" style="178" customWidth="1"/>
    <col min="6404" max="6404" width="31.140625" style="178" customWidth="1"/>
    <col min="6405" max="6407" width="16.7109375" style="178" customWidth="1"/>
    <col min="6408" max="6408" width="17.5703125" style="178" customWidth="1"/>
    <col min="6409" max="6654" width="9.140625" style="178"/>
    <col min="6655" max="6655" width="8.140625" style="178" customWidth="1"/>
    <col min="6656" max="6656" width="85.140625" style="178" customWidth="1"/>
    <col min="6657" max="6657" width="27.85546875" style="178" customWidth="1"/>
    <col min="6658" max="6658" width="31.42578125" style="178" customWidth="1"/>
    <col min="6659" max="6659" width="28.140625" style="178" customWidth="1"/>
    <col min="6660" max="6660" width="31.140625" style="178" customWidth="1"/>
    <col min="6661" max="6663" width="16.7109375" style="178" customWidth="1"/>
    <col min="6664" max="6664" width="17.5703125" style="178" customWidth="1"/>
    <col min="6665" max="6910" width="9.140625" style="178"/>
    <col min="6911" max="6911" width="8.140625" style="178" customWidth="1"/>
    <col min="6912" max="6912" width="85.140625" style="178" customWidth="1"/>
    <col min="6913" max="6913" width="27.85546875" style="178" customWidth="1"/>
    <col min="6914" max="6914" width="31.42578125" style="178" customWidth="1"/>
    <col min="6915" max="6915" width="28.140625" style="178" customWidth="1"/>
    <col min="6916" max="6916" width="31.140625" style="178" customWidth="1"/>
    <col min="6917" max="6919" width="16.7109375" style="178" customWidth="1"/>
    <col min="6920" max="6920" width="17.5703125" style="178" customWidth="1"/>
    <col min="6921" max="7166" width="9.140625" style="178"/>
    <col min="7167" max="7167" width="8.140625" style="178" customWidth="1"/>
    <col min="7168" max="7168" width="85.140625" style="178" customWidth="1"/>
    <col min="7169" max="7169" width="27.85546875" style="178" customWidth="1"/>
    <col min="7170" max="7170" width="31.42578125" style="178" customWidth="1"/>
    <col min="7171" max="7171" width="28.140625" style="178" customWidth="1"/>
    <col min="7172" max="7172" width="31.140625" style="178" customWidth="1"/>
    <col min="7173" max="7175" width="16.7109375" style="178" customWidth="1"/>
    <col min="7176" max="7176" width="17.5703125" style="178" customWidth="1"/>
    <col min="7177" max="7422" width="9.140625" style="178"/>
    <col min="7423" max="7423" width="8.140625" style="178" customWidth="1"/>
    <col min="7424" max="7424" width="85.140625" style="178" customWidth="1"/>
    <col min="7425" max="7425" width="27.85546875" style="178" customWidth="1"/>
    <col min="7426" max="7426" width="31.42578125" style="178" customWidth="1"/>
    <col min="7427" max="7427" width="28.140625" style="178" customWidth="1"/>
    <col min="7428" max="7428" width="31.140625" style="178" customWidth="1"/>
    <col min="7429" max="7431" width="16.7109375" style="178" customWidth="1"/>
    <col min="7432" max="7432" width="17.5703125" style="178" customWidth="1"/>
    <col min="7433" max="7678" width="9.140625" style="178"/>
    <col min="7679" max="7679" width="8.140625" style="178" customWidth="1"/>
    <col min="7680" max="7680" width="85.140625" style="178" customWidth="1"/>
    <col min="7681" max="7681" width="27.85546875" style="178" customWidth="1"/>
    <col min="7682" max="7682" width="31.42578125" style="178" customWidth="1"/>
    <col min="7683" max="7683" width="28.140625" style="178" customWidth="1"/>
    <col min="7684" max="7684" width="31.140625" style="178" customWidth="1"/>
    <col min="7685" max="7687" width="16.7109375" style="178" customWidth="1"/>
    <col min="7688" max="7688" width="17.5703125" style="178" customWidth="1"/>
    <col min="7689" max="7934" width="9.140625" style="178"/>
    <col min="7935" max="7935" width="8.140625" style="178" customWidth="1"/>
    <col min="7936" max="7936" width="85.140625" style="178" customWidth="1"/>
    <col min="7937" max="7937" width="27.85546875" style="178" customWidth="1"/>
    <col min="7938" max="7938" width="31.42578125" style="178" customWidth="1"/>
    <col min="7939" max="7939" width="28.140625" style="178" customWidth="1"/>
    <col min="7940" max="7940" width="31.140625" style="178" customWidth="1"/>
    <col min="7941" max="7943" width="16.7109375" style="178" customWidth="1"/>
    <col min="7944" max="7944" width="17.5703125" style="178" customWidth="1"/>
    <col min="7945" max="8190" width="9.140625" style="178"/>
    <col min="8191" max="8191" width="8.140625" style="178" customWidth="1"/>
    <col min="8192" max="8192" width="85.140625" style="178" customWidth="1"/>
    <col min="8193" max="8193" width="27.85546875" style="178" customWidth="1"/>
    <col min="8194" max="8194" width="31.42578125" style="178" customWidth="1"/>
    <col min="8195" max="8195" width="28.140625" style="178" customWidth="1"/>
    <col min="8196" max="8196" width="31.140625" style="178" customWidth="1"/>
    <col min="8197" max="8199" width="16.7109375" style="178" customWidth="1"/>
    <col min="8200" max="8200" width="17.5703125" style="178" customWidth="1"/>
    <col min="8201" max="8446" width="9.140625" style="178"/>
    <col min="8447" max="8447" width="8.140625" style="178" customWidth="1"/>
    <col min="8448" max="8448" width="85.140625" style="178" customWidth="1"/>
    <col min="8449" max="8449" width="27.85546875" style="178" customWidth="1"/>
    <col min="8450" max="8450" width="31.42578125" style="178" customWidth="1"/>
    <col min="8451" max="8451" width="28.140625" style="178" customWidth="1"/>
    <col min="8452" max="8452" width="31.140625" style="178" customWidth="1"/>
    <col min="8453" max="8455" width="16.7109375" style="178" customWidth="1"/>
    <col min="8456" max="8456" width="17.5703125" style="178" customWidth="1"/>
    <col min="8457" max="8702" width="9.140625" style="178"/>
    <col min="8703" max="8703" width="8.140625" style="178" customWidth="1"/>
    <col min="8704" max="8704" width="85.140625" style="178" customWidth="1"/>
    <col min="8705" max="8705" width="27.85546875" style="178" customWidth="1"/>
    <col min="8706" max="8706" width="31.42578125" style="178" customWidth="1"/>
    <col min="8707" max="8707" width="28.140625" style="178" customWidth="1"/>
    <col min="8708" max="8708" width="31.140625" style="178" customWidth="1"/>
    <col min="8709" max="8711" width="16.7109375" style="178" customWidth="1"/>
    <col min="8712" max="8712" width="17.5703125" style="178" customWidth="1"/>
    <col min="8713" max="8958" width="9.140625" style="178"/>
    <col min="8959" max="8959" width="8.140625" style="178" customWidth="1"/>
    <col min="8960" max="8960" width="85.140625" style="178" customWidth="1"/>
    <col min="8961" max="8961" width="27.85546875" style="178" customWidth="1"/>
    <col min="8962" max="8962" width="31.42578125" style="178" customWidth="1"/>
    <col min="8963" max="8963" width="28.140625" style="178" customWidth="1"/>
    <col min="8964" max="8964" width="31.140625" style="178" customWidth="1"/>
    <col min="8965" max="8967" width="16.7109375" style="178" customWidth="1"/>
    <col min="8968" max="8968" width="17.5703125" style="178" customWidth="1"/>
    <col min="8969" max="9214" width="9.140625" style="178"/>
    <col min="9215" max="9215" width="8.140625" style="178" customWidth="1"/>
    <col min="9216" max="9216" width="85.140625" style="178" customWidth="1"/>
    <col min="9217" max="9217" width="27.85546875" style="178" customWidth="1"/>
    <col min="9218" max="9218" width="31.42578125" style="178" customWidth="1"/>
    <col min="9219" max="9219" width="28.140625" style="178" customWidth="1"/>
    <col min="9220" max="9220" width="31.140625" style="178" customWidth="1"/>
    <col min="9221" max="9223" width="16.7109375" style="178" customWidth="1"/>
    <col min="9224" max="9224" width="17.5703125" style="178" customWidth="1"/>
    <col min="9225" max="9470" width="9.140625" style="178"/>
    <col min="9471" max="9471" width="8.140625" style="178" customWidth="1"/>
    <col min="9472" max="9472" width="85.140625" style="178" customWidth="1"/>
    <col min="9473" max="9473" width="27.85546875" style="178" customWidth="1"/>
    <col min="9474" max="9474" width="31.42578125" style="178" customWidth="1"/>
    <col min="9475" max="9475" width="28.140625" style="178" customWidth="1"/>
    <col min="9476" max="9476" width="31.140625" style="178" customWidth="1"/>
    <col min="9477" max="9479" width="16.7109375" style="178" customWidth="1"/>
    <col min="9480" max="9480" width="17.5703125" style="178" customWidth="1"/>
    <col min="9481" max="9726" width="9.140625" style="178"/>
    <col min="9727" max="9727" width="8.140625" style="178" customWidth="1"/>
    <col min="9728" max="9728" width="85.140625" style="178" customWidth="1"/>
    <col min="9729" max="9729" width="27.85546875" style="178" customWidth="1"/>
    <col min="9730" max="9730" width="31.42578125" style="178" customWidth="1"/>
    <col min="9731" max="9731" width="28.140625" style="178" customWidth="1"/>
    <col min="9732" max="9732" width="31.140625" style="178" customWidth="1"/>
    <col min="9733" max="9735" width="16.7109375" style="178" customWidth="1"/>
    <col min="9736" max="9736" width="17.5703125" style="178" customWidth="1"/>
    <col min="9737" max="9982" width="9.140625" style="178"/>
    <col min="9983" max="9983" width="8.140625" style="178" customWidth="1"/>
    <col min="9984" max="9984" width="85.140625" style="178" customWidth="1"/>
    <col min="9985" max="9985" width="27.85546875" style="178" customWidth="1"/>
    <col min="9986" max="9986" width="31.42578125" style="178" customWidth="1"/>
    <col min="9987" max="9987" width="28.140625" style="178" customWidth="1"/>
    <col min="9988" max="9988" width="31.140625" style="178" customWidth="1"/>
    <col min="9989" max="9991" width="16.7109375" style="178" customWidth="1"/>
    <col min="9992" max="9992" width="17.5703125" style="178" customWidth="1"/>
    <col min="9993" max="10238" width="9.140625" style="178"/>
    <col min="10239" max="10239" width="8.140625" style="178" customWidth="1"/>
    <col min="10240" max="10240" width="85.140625" style="178" customWidth="1"/>
    <col min="10241" max="10241" width="27.85546875" style="178" customWidth="1"/>
    <col min="10242" max="10242" width="31.42578125" style="178" customWidth="1"/>
    <col min="10243" max="10243" width="28.140625" style="178" customWidth="1"/>
    <col min="10244" max="10244" width="31.140625" style="178" customWidth="1"/>
    <col min="10245" max="10247" width="16.7109375" style="178" customWidth="1"/>
    <col min="10248" max="10248" width="17.5703125" style="178" customWidth="1"/>
    <col min="10249" max="10494" width="9.140625" style="178"/>
    <col min="10495" max="10495" width="8.140625" style="178" customWidth="1"/>
    <col min="10496" max="10496" width="85.140625" style="178" customWidth="1"/>
    <col min="10497" max="10497" width="27.85546875" style="178" customWidth="1"/>
    <col min="10498" max="10498" width="31.42578125" style="178" customWidth="1"/>
    <col min="10499" max="10499" width="28.140625" style="178" customWidth="1"/>
    <col min="10500" max="10500" width="31.140625" style="178" customWidth="1"/>
    <col min="10501" max="10503" width="16.7109375" style="178" customWidth="1"/>
    <col min="10504" max="10504" width="17.5703125" style="178" customWidth="1"/>
    <col min="10505" max="10750" width="9.140625" style="178"/>
    <col min="10751" max="10751" width="8.140625" style="178" customWidth="1"/>
    <col min="10752" max="10752" width="85.140625" style="178" customWidth="1"/>
    <col min="10753" max="10753" width="27.85546875" style="178" customWidth="1"/>
    <col min="10754" max="10754" width="31.42578125" style="178" customWidth="1"/>
    <col min="10755" max="10755" width="28.140625" style="178" customWidth="1"/>
    <col min="10756" max="10756" width="31.140625" style="178" customWidth="1"/>
    <col min="10757" max="10759" width="16.7109375" style="178" customWidth="1"/>
    <col min="10760" max="10760" width="17.5703125" style="178" customWidth="1"/>
    <col min="10761" max="11006" width="9.140625" style="178"/>
    <col min="11007" max="11007" width="8.140625" style="178" customWidth="1"/>
    <col min="11008" max="11008" width="85.140625" style="178" customWidth="1"/>
    <col min="11009" max="11009" width="27.85546875" style="178" customWidth="1"/>
    <col min="11010" max="11010" width="31.42578125" style="178" customWidth="1"/>
    <col min="11011" max="11011" width="28.140625" style="178" customWidth="1"/>
    <col min="11012" max="11012" width="31.140625" style="178" customWidth="1"/>
    <col min="11013" max="11015" width="16.7109375" style="178" customWidth="1"/>
    <col min="11016" max="11016" width="17.5703125" style="178" customWidth="1"/>
    <col min="11017" max="11262" width="9.140625" style="178"/>
    <col min="11263" max="11263" width="8.140625" style="178" customWidth="1"/>
    <col min="11264" max="11264" width="85.140625" style="178" customWidth="1"/>
    <col min="11265" max="11265" width="27.85546875" style="178" customWidth="1"/>
    <col min="11266" max="11266" width="31.42578125" style="178" customWidth="1"/>
    <col min="11267" max="11267" width="28.140625" style="178" customWidth="1"/>
    <col min="11268" max="11268" width="31.140625" style="178" customWidth="1"/>
    <col min="11269" max="11271" width="16.7109375" style="178" customWidth="1"/>
    <col min="11272" max="11272" width="17.5703125" style="178" customWidth="1"/>
    <col min="11273" max="11518" width="9.140625" style="178"/>
    <col min="11519" max="11519" width="8.140625" style="178" customWidth="1"/>
    <col min="11520" max="11520" width="85.140625" style="178" customWidth="1"/>
    <col min="11521" max="11521" width="27.85546875" style="178" customWidth="1"/>
    <col min="11522" max="11522" width="31.42578125" style="178" customWidth="1"/>
    <col min="11523" max="11523" width="28.140625" style="178" customWidth="1"/>
    <col min="11524" max="11524" width="31.140625" style="178" customWidth="1"/>
    <col min="11525" max="11527" width="16.7109375" style="178" customWidth="1"/>
    <col min="11528" max="11528" width="17.5703125" style="178" customWidth="1"/>
    <col min="11529" max="11774" width="9.140625" style="178"/>
    <col min="11775" max="11775" width="8.140625" style="178" customWidth="1"/>
    <col min="11776" max="11776" width="85.140625" style="178" customWidth="1"/>
    <col min="11777" max="11777" width="27.85546875" style="178" customWidth="1"/>
    <col min="11778" max="11778" width="31.42578125" style="178" customWidth="1"/>
    <col min="11779" max="11779" width="28.140625" style="178" customWidth="1"/>
    <col min="11780" max="11780" width="31.140625" style="178" customWidth="1"/>
    <col min="11781" max="11783" width="16.7109375" style="178" customWidth="1"/>
    <col min="11784" max="11784" width="17.5703125" style="178" customWidth="1"/>
    <col min="11785" max="12030" width="9.140625" style="178"/>
    <col min="12031" max="12031" width="8.140625" style="178" customWidth="1"/>
    <col min="12032" max="12032" width="85.140625" style="178" customWidth="1"/>
    <col min="12033" max="12033" width="27.85546875" style="178" customWidth="1"/>
    <col min="12034" max="12034" width="31.42578125" style="178" customWidth="1"/>
    <col min="12035" max="12035" width="28.140625" style="178" customWidth="1"/>
    <col min="12036" max="12036" width="31.140625" style="178" customWidth="1"/>
    <col min="12037" max="12039" width="16.7109375" style="178" customWidth="1"/>
    <col min="12040" max="12040" width="17.5703125" style="178" customWidth="1"/>
    <col min="12041" max="12286" width="9.140625" style="178"/>
    <col min="12287" max="12287" width="8.140625" style="178" customWidth="1"/>
    <col min="12288" max="12288" width="85.140625" style="178" customWidth="1"/>
    <col min="12289" max="12289" width="27.85546875" style="178" customWidth="1"/>
    <col min="12290" max="12290" width="31.42578125" style="178" customWidth="1"/>
    <col min="12291" max="12291" width="28.140625" style="178" customWidth="1"/>
    <col min="12292" max="12292" width="31.140625" style="178" customWidth="1"/>
    <col min="12293" max="12295" width="16.7109375" style="178" customWidth="1"/>
    <col min="12296" max="12296" width="17.5703125" style="178" customWidth="1"/>
    <col min="12297" max="12542" width="9.140625" style="178"/>
    <col min="12543" max="12543" width="8.140625" style="178" customWidth="1"/>
    <col min="12544" max="12544" width="85.140625" style="178" customWidth="1"/>
    <col min="12545" max="12545" width="27.85546875" style="178" customWidth="1"/>
    <col min="12546" max="12546" width="31.42578125" style="178" customWidth="1"/>
    <col min="12547" max="12547" width="28.140625" style="178" customWidth="1"/>
    <col min="12548" max="12548" width="31.140625" style="178" customWidth="1"/>
    <col min="12549" max="12551" width="16.7109375" style="178" customWidth="1"/>
    <col min="12552" max="12552" width="17.5703125" style="178" customWidth="1"/>
    <col min="12553" max="12798" width="9.140625" style="178"/>
    <col min="12799" max="12799" width="8.140625" style="178" customWidth="1"/>
    <col min="12800" max="12800" width="85.140625" style="178" customWidth="1"/>
    <col min="12801" max="12801" width="27.85546875" style="178" customWidth="1"/>
    <col min="12802" max="12802" width="31.42578125" style="178" customWidth="1"/>
    <col min="12803" max="12803" width="28.140625" style="178" customWidth="1"/>
    <col min="12804" max="12804" width="31.140625" style="178" customWidth="1"/>
    <col min="12805" max="12807" width="16.7109375" style="178" customWidth="1"/>
    <col min="12808" max="12808" width="17.5703125" style="178" customWidth="1"/>
    <col min="12809" max="13054" width="9.140625" style="178"/>
    <col min="13055" max="13055" width="8.140625" style="178" customWidth="1"/>
    <col min="13056" max="13056" width="85.140625" style="178" customWidth="1"/>
    <col min="13057" max="13057" width="27.85546875" style="178" customWidth="1"/>
    <col min="13058" max="13058" width="31.42578125" style="178" customWidth="1"/>
    <col min="13059" max="13059" width="28.140625" style="178" customWidth="1"/>
    <col min="13060" max="13060" width="31.140625" style="178" customWidth="1"/>
    <col min="13061" max="13063" width="16.7109375" style="178" customWidth="1"/>
    <col min="13064" max="13064" width="17.5703125" style="178" customWidth="1"/>
    <col min="13065" max="13310" width="9.140625" style="178"/>
    <col min="13311" max="13311" width="8.140625" style="178" customWidth="1"/>
    <col min="13312" max="13312" width="85.140625" style="178" customWidth="1"/>
    <col min="13313" max="13313" width="27.85546875" style="178" customWidth="1"/>
    <col min="13314" max="13314" width="31.42578125" style="178" customWidth="1"/>
    <col min="13315" max="13315" width="28.140625" style="178" customWidth="1"/>
    <col min="13316" max="13316" width="31.140625" style="178" customWidth="1"/>
    <col min="13317" max="13319" width="16.7109375" style="178" customWidth="1"/>
    <col min="13320" max="13320" width="17.5703125" style="178" customWidth="1"/>
    <col min="13321" max="13566" width="9.140625" style="178"/>
    <col min="13567" max="13567" width="8.140625" style="178" customWidth="1"/>
    <col min="13568" max="13568" width="85.140625" style="178" customWidth="1"/>
    <col min="13569" max="13569" width="27.85546875" style="178" customWidth="1"/>
    <col min="13570" max="13570" width="31.42578125" style="178" customWidth="1"/>
    <col min="13571" max="13571" width="28.140625" style="178" customWidth="1"/>
    <col min="13572" max="13572" width="31.140625" style="178" customWidth="1"/>
    <col min="13573" max="13575" width="16.7109375" style="178" customWidth="1"/>
    <col min="13576" max="13576" width="17.5703125" style="178" customWidth="1"/>
    <col min="13577" max="13822" width="9.140625" style="178"/>
    <col min="13823" max="13823" width="8.140625" style="178" customWidth="1"/>
    <col min="13824" max="13824" width="85.140625" style="178" customWidth="1"/>
    <col min="13825" max="13825" width="27.85546875" style="178" customWidth="1"/>
    <col min="13826" max="13826" width="31.42578125" style="178" customWidth="1"/>
    <col min="13827" max="13827" width="28.140625" style="178" customWidth="1"/>
    <col min="13828" max="13828" width="31.140625" style="178" customWidth="1"/>
    <col min="13829" max="13831" width="16.7109375" style="178" customWidth="1"/>
    <col min="13832" max="13832" width="17.5703125" style="178" customWidth="1"/>
    <col min="13833" max="14078" width="9.140625" style="178"/>
    <col min="14079" max="14079" width="8.140625" style="178" customWidth="1"/>
    <col min="14080" max="14080" width="85.140625" style="178" customWidth="1"/>
    <col min="14081" max="14081" width="27.85546875" style="178" customWidth="1"/>
    <col min="14082" max="14082" width="31.42578125" style="178" customWidth="1"/>
    <col min="14083" max="14083" width="28.140625" style="178" customWidth="1"/>
    <col min="14084" max="14084" width="31.140625" style="178" customWidth="1"/>
    <col min="14085" max="14087" width="16.7109375" style="178" customWidth="1"/>
    <col min="14088" max="14088" width="17.5703125" style="178" customWidth="1"/>
    <col min="14089" max="14334" width="9.140625" style="178"/>
    <col min="14335" max="14335" width="8.140625" style="178" customWidth="1"/>
    <col min="14336" max="14336" width="85.140625" style="178" customWidth="1"/>
    <col min="14337" max="14337" width="27.85546875" style="178" customWidth="1"/>
    <col min="14338" max="14338" width="31.42578125" style="178" customWidth="1"/>
    <col min="14339" max="14339" width="28.140625" style="178" customWidth="1"/>
    <col min="14340" max="14340" width="31.140625" style="178" customWidth="1"/>
    <col min="14341" max="14343" width="16.7109375" style="178" customWidth="1"/>
    <col min="14344" max="14344" width="17.5703125" style="178" customWidth="1"/>
    <col min="14345" max="14590" width="9.140625" style="178"/>
    <col min="14591" max="14591" width="8.140625" style="178" customWidth="1"/>
    <col min="14592" max="14592" width="85.140625" style="178" customWidth="1"/>
    <col min="14593" max="14593" width="27.85546875" style="178" customWidth="1"/>
    <col min="14594" max="14594" width="31.42578125" style="178" customWidth="1"/>
    <col min="14595" max="14595" width="28.140625" style="178" customWidth="1"/>
    <col min="14596" max="14596" width="31.140625" style="178" customWidth="1"/>
    <col min="14597" max="14599" width="16.7109375" style="178" customWidth="1"/>
    <col min="14600" max="14600" width="17.5703125" style="178" customWidth="1"/>
    <col min="14601" max="14846" width="9.140625" style="178"/>
    <col min="14847" max="14847" width="8.140625" style="178" customWidth="1"/>
    <col min="14848" max="14848" width="85.140625" style="178" customWidth="1"/>
    <col min="14849" max="14849" width="27.85546875" style="178" customWidth="1"/>
    <col min="14850" max="14850" width="31.42578125" style="178" customWidth="1"/>
    <col min="14851" max="14851" width="28.140625" style="178" customWidth="1"/>
    <col min="14852" max="14852" width="31.140625" style="178" customWidth="1"/>
    <col min="14853" max="14855" width="16.7109375" style="178" customWidth="1"/>
    <col min="14856" max="14856" width="17.5703125" style="178" customWidth="1"/>
    <col min="14857" max="15102" width="9.140625" style="178"/>
    <col min="15103" max="15103" width="8.140625" style="178" customWidth="1"/>
    <col min="15104" max="15104" width="85.140625" style="178" customWidth="1"/>
    <col min="15105" max="15105" width="27.85546875" style="178" customWidth="1"/>
    <col min="15106" max="15106" width="31.42578125" style="178" customWidth="1"/>
    <col min="15107" max="15107" width="28.140625" style="178" customWidth="1"/>
    <col min="15108" max="15108" width="31.140625" style="178" customWidth="1"/>
    <col min="15109" max="15111" width="16.7109375" style="178" customWidth="1"/>
    <col min="15112" max="15112" width="17.5703125" style="178" customWidth="1"/>
    <col min="15113" max="15358" width="9.140625" style="178"/>
    <col min="15359" max="15359" width="8.140625" style="178" customWidth="1"/>
    <col min="15360" max="15360" width="85.140625" style="178" customWidth="1"/>
    <col min="15361" max="15361" width="27.85546875" style="178" customWidth="1"/>
    <col min="15362" max="15362" width="31.42578125" style="178" customWidth="1"/>
    <col min="15363" max="15363" width="28.140625" style="178" customWidth="1"/>
    <col min="15364" max="15364" width="31.140625" style="178" customWidth="1"/>
    <col min="15365" max="15367" width="16.7109375" style="178" customWidth="1"/>
    <col min="15368" max="15368" width="17.5703125" style="178" customWidth="1"/>
    <col min="15369" max="15614" width="9.140625" style="178"/>
    <col min="15615" max="15615" width="8.140625" style="178" customWidth="1"/>
    <col min="15616" max="15616" width="85.140625" style="178" customWidth="1"/>
    <col min="15617" max="15617" width="27.85546875" style="178" customWidth="1"/>
    <col min="15618" max="15618" width="31.42578125" style="178" customWidth="1"/>
    <col min="15619" max="15619" width="28.140625" style="178" customWidth="1"/>
    <col min="15620" max="15620" width="31.140625" style="178" customWidth="1"/>
    <col min="15621" max="15623" width="16.7109375" style="178" customWidth="1"/>
    <col min="15624" max="15624" width="17.5703125" style="178" customWidth="1"/>
    <col min="15625" max="15870" width="9.140625" style="178"/>
    <col min="15871" max="15871" width="8.140625" style="178" customWidth="1"/>
    <col min="15872" max="15872" width="85.140625" style="178" customWidth="1"/>
    <col min="15873" max="15873" width="27.85546875" style="178" customWidth="1"/>
    <col min="15874" max="15874" width="31.42578125" style="178" customWidth="1"/>
    <col min="15875" max="15875" width="28.140625" style="178" customWidth="1"/>
    <col min="15876" max="15876" width="31.140625" style="178" customWidth="1"/>
    <col min="15877" max="15879" width="16.7109375" style="178" customWidth="1"/>
    <col min="15880" max="15880" width="17.5703125" style="178" customWidth="1"/>
    <col min="15881" max="16126" width="9.140625" style="178"/>
    <col min="16127" max="16127" width="8.140625" style="178" customWidth="1"/>
    <col min="16128" max="16128" width="85.140625" style="178" customWidth="1"/>
    <col min="16129" max="16129" width="27.85546875" style="178" customWidth="1"/>
    <col min="16130" max="16130" width="31.42578125" style="178" customWidth="1"/>
    <col min="16131" max="16131" width="28.140625" style="178" customWidth="1"/>
    <col min="16132" max="16132" width="31.140625" style="178" customWidth="1"/>
    <col min="16133" max="16135" width="16.7109375" style="178" customWidth="1"/>
    <col min="16136" max="16136" width="17.5703125" style="178" customWidth="1"/>
    <col min="16137" max="16384" width="9.140625" style="178"/>
  </cols>
  <sheetData>
    <row r="1" spans="1:11">
      <c r="D1" s="72" t="s">
        <v>436</v>
      </c>
    </row>
    <row r="3" spans="1:11" ht="20.45" customHeight="1">
      <c r="A3" s="1454" t="s">
        <v>587</v>
      </c>
      <c r="B3" s="1454"/>
      <c r="C3" s="1454"/>
      <c r="D3" s="1454"/>
      <c r="E3" s="181"/>
      <c r="F3" s="181"/>
      <c r="G3" s="182"/>
      <c r="H3" s="182"/>
    </row>
    <row r="4" spans="1:11" s="13" customFormat="1" ht="27" customHeight="1">
      <c r="A4" s="1527" t="s">
        <v>1137</v>
      </c>
      <c r="B4" s="1527"/>
      <c r="C4" s="1527"/>
      <c r="D4" s="1527"/>
      <c r="E4" s="1527"/>
      <c r="F4" s="1527"/>
      <c r="G4" s="1527"/>
      <c r="H4" s="1527"/>
      <c r="I4" s="1527"/>
    </row>
    <row r="5" spans="1:11" s="11" customFormat="1" ht="19.5" customHeight="1">
      <c r="A5" s="659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>
      <c r="A6" s="1438" t="s">
        <v>676</v>
      </c>
      <c r="B6" s="1438"/>
      <c r="C6" s="1438"/>
      <c r="D6" s="16"/>
      <c r="E6" s="16"/>
      <c r="F6" s="16"/>
      <c r="G6" s="16"/>
      <c r="H6" s="16"/>
      <c r="I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>
      <c r="B8" s="251"/>
    </row>
    <row r="9" spans="1:11" s="686" customFormat="1" ht="37.5">
      <c r="A9" s="684" t="s">
        <v>282</v>
      </c>
      <c r="B9" s="684" t="s">
        <v>297</v>
      </c>
      <c r="C9" s="658" t="s">
        <v>375</v>
      </c>
      <c r="D9" s="658" t="s">
        <v>376</v>
      </c>
      <c r="E9" s="685"/>
      <c r="F9" s="685"/>
      <c r="G9" s="502"/>
      <c r="H9" s="502"/>
    </row>
    <row r="10" spans="1:11" ht="56.25">
      <c r="A10" s="658">
        <v>1</v>
      </c>
      <c r="B10" s="658">
        <v>2</v>
      </c>
      <c r="C10" s="658">
        <v>5</v>
      </c>
      <c r="D10" s="658">
        <v>6</v>
      </c>
      <c r="E10" s="687" t="s">
        <v>357</v>
      </c>
      <c r="F10" s="190" t="s">
        <v>302</v>
      </c>
      <c r="G10" s="190" t="s">
        <v>549</v>
      </c>
      <c r="H10" s="190" t="s">
        <v>550</v>
      </c>
      <c r="I10" s="207"/>
      <c r="J10" s="207"/>
      <c r="K10" s="207"/>
    </row>
    <row r="11" spans="1:11" s="267" customFormat="1" ht="21.6" hidden="1" customHeight="1">
      <c r="A11" s="275"/>
      <c r="B11" s="265"/>
      <c r="C11" s="221"/>
      <c r="D11" s="266"/>
      <c r="E11" s="688"/>
      <c r="F11" s="198"/>
      <c r="G11" s="198"/>
      <c r="H11" s="198"/>
    </row>
    <row r="12" spans="1:11" hidden="1">
      <c r="A12" s="518"/>
      <c r="B12" s="215"/>
      <c r="C12" s="205"/>
      <c r="D12" s="202"/>
      <c r="E12" s="688"/>
      <c r="F12" s="198"/>
      <c r="G12" s="198"/>
      <c r="H12" s="198"/>
    </row>
    <row r="13" spans="1:11" hidden="1">
      <c r="A13" s="518"/>
      <c r="B13" s="217"/>
      <c r="C13" s="205"/>
      <c r="D13" s="202"/>
      <c r="E13" s="688"/>
      <c r="F13" s="198"/>
      <c r="G13" s="198"/>
      <c r="H13" s="198"/>
    </row>
    <row r="14" spans="1:11" hidden="1">
      <c r="A14" s="518"/>
      <c r="B14" s="199"/>
      <c r="C14" s="205"/>
      <c r="D14" s="202"/>
      <c r="E14" s="689"/>
      <c r="F14" s="198"/>
      <c r="G14" s="198"/>
      <c r="H14" s="198"/>
    </row>
    <row r="15" spans="1:11" s="267" customFormat="1" ht="39.75" hidden="1" customHeight="1">
      <c r="A15" s="275"/>
      <c r="B15" s="690"/>
      <c r="C15" s="221"/>
      <c r="D15" s="266"/>
      <c r="E15" s="688"/>
      <c r="F15" s="198"/>
      <c r="G15" s="198"/>
      <c r="H15" s="198"/>
    </row>
    <row r="16" spans="1:11" hidden="1">
      <c r="A16" s="518"/>
      <c r="B16" s="215"/>
      <c r="C16" s="205"/>
      <c r="D16" s="202"/>
      <c r="E16" s="689"/>
      <c r="F16" s="198"/>
      <c r="G16" s="198"/>
      <c r="H16" s="198"/>
    </row>
    <row r="17" spans="1:8" hidden="1">
      <c r="A17" s="518"/>
      <c r="B17" s="215"/>
      <c r="C17" s="205"/>
      <c r="D17" s="202"/>
      <c r="E17" s="688"/>
      <c r="F17" s="198"/>
      <c r="G17" s="198"/>
      <c r="H17" s="198"/>
    </row>
    <row r="18" spans="1:8" hidden="1">
      <c r="A18" s="518"/>
      <c r="B18" s="215"/>
      <c r="C18" s="205"/>
      <c r="D18" s="202"/>
      <c r="E18" s="691"/>
      <c r="F18" s="198"/>
      <c r="G18" s="198"/>
      <c r="H18" s="198"/>
    </row>
    <row r="19" spans="1:8" s="267" customFormat="1" ht="21.6" hidden="1" customHeight="1">
      <c r="A19" s="275"/>
      <c r="B19" s="265"/>
      <c r="C19" s="221"/>
      <c r="D19" s="266"/>
      <c r="E19" s="689"/>
      <c r="F19" s="198"/>
      <c r="G19" s="198"/>
      <c r="H19" s="198"/>
    </row>
    <row r="20" spans="1:8" hidden="1">
      <c r="A20" s="518"/>
      <c r="B20" s="215"/>
      <c r="C20" s="205"/>
      <c r="D20" s="202"/>
      <c r="E20" s="688"/>
      <c r="F20" s="198"/>
      <c r="G20" s="198"/>
      <c r="H20" s="198"/>
    </row>
    <row r="21" spans="1:8" hidden="1">
      <c r="A21" s="518"/>
      <c r="B21" s="521"/>
      <c r="C21" s="205"/>
      <c r="D21" s="202"/>
      <c r="E21" s="688"/>
      <c r="F21" s="198"/>
      <c r="G21" s="198"/>
      <c r="H21" s="198"/>
    </row>
    <row r="22" spans="1:8" hidden="1">
      <c r="A22" s="518"/>
      <c r="B22" s="521"/>
      <c r="C22" s="205"/>
      <c r="D22" s="202"/>
      <c r="E22" s="688"/>
      <c r="F22" s="198"/>
      <c r="G22" s="198"/>
      <c r="H22" s="198"/>
    </row>
    <row r="23" spans="1:8" hidden="1">
      <c r="A23" s="518"/>
      <c r="B23" s="521"/>
      <c r="C23" s="205"/>
      <c r="D23" s="202"/>
      <c r="E23" s="688"/>
      <c r="F23" s="198"/>
      <c r="G23" s="198"/>
      <c r="H23" s="198"/>
    </row>
    <row r="24" spans="1:8" hidden="1">
      <c r="A24" s="518"/>
      <c r="B24" s="521"/>
      <c r="C24" s="205"/>
      <c r="D24" s="202"/>
      <c r="E24" s="688"/>
      <c r="F24" s="198"/>
      <c r="G24" s="198"/>
      <c r="H24" s="198"/>
    </row>
    <row r="25" spans="1:8" hidden="1">
      <c r="A25" s="518"/>
      <c r="B25" s="215"/>
      <c r="C25" s="205"/>
      <c r="D25" s="202"/>
      <c r="E25" s="689"/>
      <c r="F25" s="198"/>
      <c r="G25" s="198"/>
      <c r="H25" s="198"/>
    </row>
    <row r="26" spans="1:8" s="267" customFormat="1" ht="21.6" hidden="1" customHeight="1">
      <c r="A26" s="275"/>
      <c r="B26" s="265"/>
      <c r="C26" s="221"/>
      <c r="D26" s="266"/>
      <c r="E26" s="688"/>
      <c r="F26" s="198"/>
      <c r="G26" s="198"/>
      <c r="H26" s="198"/>
    </row>
    <row r="27" spans="1:8" hidden="1">
      <c r="A27" s="522"/>
      <c r="B27" s="215"/>
      <c r="C27" s="205"/>
      <c r="D27" s="202"/>
      <c r="E27" s="689"/>
      <c r="F27" s="198"/>
      <c r="G27" s="198"/>
      <c r="H27" s="198"/>
    </row>
    <row r="28" spans="1:8" hidden="1">
      <c r="A28" s="239"/>
      <c r="B28" s="523"/>
      <c r="C28" s="205"/>
      <c r="D28" s="202"/>
      <c r="E28" s="689"/>
      <c r="F28" s="198"/>
      <c r="G28" s="198"/>
      <c r="H28" s="198"/>
    </row>
    <row r="29" spans="1:8" hidden="1">
      <c r="A29" s="239"/>
      <c r="B29" s="523"/>
      <c r="C29" s="205"/>
      <c r="D29" s="202"/>
      <c r="E29" s="688"/>
      <c r="F29" s="198"/>
      <c r="G29" s="198"/>
      <c r="H29" s="198"/>
    </row>
    <row r="30" spans="1:8" hidden="1">
      <c r="A30" s="239"/>
      <c r="B30" s="523"/>
      <c r="C30" s="205"/>
      <c r="D30" s="202"/>
      <c r="E30" s="688"/>
      <c r="F30" s="198"/>
      <c r="G30" s="198"/>
      <c r="H30" s="198"/>
    </row>
    <row r="31" spans="1:8" hidden="1">
      <c r="A31" s="239"/>
      <c r="B31" s="523"/>
      <c r="C31" s="205"/>
      <c r="D31" s="202"/>
      <c r="E31" s="688"/>
      <c r="F31" s="198"/>
      <c r="G31" s="198"/>
      <c r="H31" s="198"/>
    </row>
    <row r="32" spans="1:8" hidden="1">
      <c r="A32" s="239"/>
      <c r="B32" s="523"/>
      <c r="C32" s="205"/>
      <c r="D32" s="202"/>
      <c r="E32" s="688"/>
      <c r="F32" s="198"/>
      <c r="G32" s="198"/>
      <c r="H32" s="198"/>
    </row>
    <row r="33" spans="1:8" hidden="1">
      <c r="A33" s="239"/>
      <c r="B33" s="523"/>
      <c r="C33" s="205"/>
      <c r="D33" s="202"/>
      <c r="E33" s="688"/>
      <c r="F33" s="198"/>
      <c r="G33" s="198"/>
      <c r="H33" s="198"/>
    </row>
    <row r="34" spans="1:8" hidden="1">
      <c r="A34" s="239"/>
      <c r="B34" s="523"/>
      <c r="C34" s="205"/>
      <c r="D34" s="202"/>
      <c r="E34" s="688"/>
      <c r="F34" s="198"/>
      <c r="G34" s="198"/>
      <c r="H34" s="198"/>
    </row>
    <row r="35" spans="1:8" ht="112.5">
      <c r="A35" s="239"/>
      <c r="B35" s="215" t="s">
        <v>1166</v>
      </c>
      <c r="C35" s="692">
        <v>1</v>
      </c>
      <c r="D35" s="693">
        <f>11463.92-157.04+8007.38-1884.48-4709.54</f>
        <v>12720.239999999998</v>
      </c>
      <c r="E35" s="688"/>
      <c r="F35" s="198"/>
      <c r="G35" s="198"/>
      <c r="H35" s="198"/>
    </row>
    <row r="36" spans="1:8">
      <c r="A36" s="239"/>
      <c r="B36" s="215"/>
      <c r="C36" s="205"/>
      <c r="D36" s="202"/>
      <c r="E36" s="688"/>
      <c r="F36" s="198"/>
      <c r="G36" s="198"/>
      <c r="H36" s="198"/>
    </row>
    <row r="37" spans="1:8">
      <c r="A37" s="239"/>
      <c r="B37" s="215"/>
      <c r="C37" s="205"/>
      <c r="D37" s="202"/>
      <c r="E37" s="688"/>
      <c r="F37" s="198"/>
      <c r="G37" s="198"/>
      <c r="H37" s="198"/>
    </row>
    <row r="38" spans="1:8" ht="21" customHeight="1">
      <c r="A38" s="275"/>
      <c r="B38" s="265" t="s">
        <v>295</v>
      </c>
      <c r="C38" s="221" t="s">
        <v>305</v>
      </c>
      <c r="D38" s="266">
        <f>D11+D15+D19+D26+D35</f>
        <v>12720.239999999998</v>
      </c>
      <c r="E38" s="694" t="s">
        <v>534</v>
      </c>
      <c r="F38" s="223">
        <f>SUM(F11:F37)</f>
        <v>0</v>
      </c>
      <c r="G38" s="223">
        <f>SUM(G11:G37)</f>
        <v>0</v>
      </c>
      <c r="H38" s="223">
        <f>SUM(H11:H37)</f>
        <v>0</v>
      </c>
    </row>
    <row r="39" spans="1:8">
      <c r="E39" s="276"/>
      <c r="F39" s="192"/>
      <c r="G39" s="192"/>
      <c r="H39" s="192"/>
    </row>
    <row r="40" spans="1:8">
      <c r="E40" s="276"/>
      <c r="F40" s="192"/>
      <c r="G40" s="192"/>
      <c r="H40" s="192"/>
    </row>
    <row r="41" spans="1:8">
      <c r="A41" s="1280" t="s">
        <v>667</v>
      </c>
      <c r="B41" s="35"/>
      <c r="C41" s="35"/>
      <c r="D41" s="1279" t="s">
        <v>1135</v>
      </c>
      <c r="E41" s="276"/>
      <c r="F41" s="192"/>
      <c r="G41" s="192"/>
      <c r="H41" s="192"/>
    </row>
    <row r="42" spans="1:8">
      <c r="A42" s="66"/>
      <c r="B42" s="66"/>
      <c r="C42" s="66"/>
      <c r="D42" s="682" t="s">
        <v>132</v>
      </c>
      <c r="E42" s="278"/>
      <c r="F42" s="192"/>
      <c r="G42" s="192"/>
      <c r="H42" s="192"/>
    </row>
    <row r="43" spans="1:8">
      <c r="A43" s="63"/>
      <c r="B43" s="63"/>
      <c r="C43" s="63"/>
      <c r="D43" s="63"/>
      <c r="E43" s="276"/>
      <c r="F43" s="192"/>
      <c r="G43" s="192"/>
      <c r="H43" s="192"/>
    </row>
    <row r="44" spans="1:8">
      <c r="A44" s="34" t="s">
        <v>133</v>
      </c>
      <c r="B44" s="35"/>
      <c r="C44" s="35"/>
      <c r="D44" s="1028" t="s">
        <v>1227</v>
      </c>
      <c r="E44" s="278"/>
      <c r="F44" s="192"/>
      <c r="G44" s="192"/>
      <c r="H44" s="192"/>
    </row>
    <row r="45" spans="1:8">
      <c r="A45" s="66"/>
      <c r="B45" s="66"/>
      <c r="C45" s="66"/>
      <c r="D45" s="682" t="s">
        <v>132</v>
      </c>
      <c r="E45" s="276"/>
      <c r="F45" s="192"/>
      <c r="G45" s="192"/>
      <c r="H45" s="192"/>
    </row>
    <row r="46" spans="1:8">
      <c r="A46" s="1"/>
      <c r="B46" s="1"/>
      <c r="C46" s="1"/>
      <c r="D46" s="1"/>
      <c r="E46" s="277"/>
      <c r="F46" s="192"/>
      <c r="G46" s="192"/>
      <c r="H46" s="192"/>
    </row>
    <row r="47" spans="1:8">
      <c r="E47" s="278"/>
      <c r="F47" s="192"/>
      <c r="G47" s="192"/>
      <c r="H47" s="192"/>
    </row>
    <row r="48" spans="1:8" ht="21">
      <c r="B48" s="512"/>
      <c r="E48" s="276"/>
      <c r="F48" s="192"/>
      <c r="G48" s="192"/>
      <c r="H48" s="192"/>
    </row>
    <row r="49" spans="5:8">
      <c r="E49" s="276"/>
      <c r="F49" s="192"/>
      <c r="G49" s="192"/>
      <c r="H49" s="192"/>
    </row>
    <row r="50" spans="5:8">
      <c r="E50" s="278"/>
      <c r="F50" s="192"/>
      <c r="G50" s="192"/>
      <c r="H50" s="192"/>
    </row>
    <row r="51" spans="5:8">
      <c r="E51" s="276"/>
      <c r="F51" s="192"/>
      <c r="G51" s="192"/>
      <c r="H51" s="192"/>
    </row>
    <row r="52" spans="5:8">
      <c r="E52" s="278"/>
      <c r="F52" s="192"/>
      <c r="G52" s="192"/>
      <c r="H52" s="192"/>
    </row>
    <row r="53" spans="5:8">
      <c r="E53" s="278"/>
      <c r="F53" s="192"/>
      <c r="G53" s="192"/>
      <c r="H53" s="192"/>
    </row>
    <row r="54" spans="5:8">
      <c r="E54" s="276"/>
      <c r="F54" s="192"/>
      <c r="G54" s="192"/>
      <c r="H54" s="192"/>
    </row>
    <row r="55" spans="5:8">
      <c r="E55" s="276"/>
      <c r="F55" s="192"/>
      <c r="G55" s="192"/>
      <c r="H55" s="192"/>
    </row>
    <row r="56" spans="5:8">
      <c r="E56" s="276"/>
      <c r="F56" s="192"/>
      <c r="G56" s="192"/>
      <c r="H56" s="192"/>
    </row>
    <row r="57" spans="5:8">
      <c r="E57" s="276"/>
      <c r="F57" s="192"/>
      <c r="G57" s="192"/>
      <c r="H57" s="192"/>
    </row>
    <row r="58" spans="5:8">
      <c r="E58" s="276"/>
      <c r="F58" s="192"/>
      <c r="G58" s="192"/>
      <c r="H58" s="192"/>
    </row>
    <row r="59" spans="5:8">
      <c r="E59" s="276"/>
      <c r="F59" s="192"/>
      <c r="G59" s="192"/>
      <c r="H59" s="192"/>
    </row>
    <row r="60" spans="5:8">
      <c r="E60" s="276"/>
      <c r="F60" s="192"/>
      <c r="G60" s="192"/>
      <c r="H60" s="192"/>
    </row>
    <row r="61" spans="5:8">
      <c r="E61" s="276"/>
      <c r="F61" s="192"/>
      <c r="G61" s="192"/>
      <c r="H61" s="192"/>
    </row>
    <row r="62" spans="5:8">
      <c r="E62" s="276"/>
      <c r="F62" s="192"/>
      <c r="G62" s="192"/>
      <c r="H62" s="192"/>
    </row>
    <row r="63" spans="5:8">
      <c r="E63" s="276"/>
      <c r="F63" s="192"/>
      <c r="G63" s="192"/>
      <c r="H63" s="192"/>
    </row>
    <row r="64" spans="5:8">
      <c r="E64" s="276"/>
      <c r="F64" s="192"/>
      <c r="G64" s="192"/>
      <c r="H64" s="192"/>
    </row>
    <row r="65" spans="5:8">
      <c r="E65" s="276"/>
      <c r="F65" s="192"/>
      <c r="G65" s="192"/>
      <c r="H65" s="192"/>
    </row>
    <row r="66" spans="5:8">
      <c r="E66" s="276"/>
      <c r="F66" s="192"/>
      <c r="G66" s="192"/>
      <c r="H66" s="192"/>
    </row>
    <row r="67" spans="5:8">
      <c r="E67" s="276"/>
      <c r="F67" s="192"/>
      <c r="G67" s="192"/>
      <c r="H67" s="192"/>
    </row>
    <row r="68" spans="5:8">
      <c r="E68" s="276"/>
      <c r="F68" s="192"/>
      <c r="G68" s="192"/>
      <c r="H68" s="192"/>
    </row>
    <row r="69" spans="5:8">
      <c r="E69" s="276"/>
      <c r="F69" s="192"/>
      <c r="G69" s="192"/>
      <c r="H69" s="192"/>
    </row>
    <row r="70" spans="5:8">
      <c r="E70" s="276"/>
      <c r="F70" s="192"/>
      <c r="G70" s="192"/>
      <c r="H70" s="192"/>
    </row>
    <row r="71" spans="5:8">
      <c r="E71" s="276"/>
      <c r="F71" s="192"/>
      <c r="G71" s="192"/>
      <c r="H71" s="192"/>
    </row>
    <row r="72" spans="5:8">
      <c r="E72" s="276"/>
      <c r="F72" s="192"/>
      <c r="G72" s="192"/>
      <c r="H72" s="192"/>
    </row>
    <row r="73" spans="5:8">
      <c r="E73" s="276"/>
      <c r="F73" s="192"/>
      <c r="G73" s="192"/>
      <c r="H73" s="192"/>
    </row>
    <row r="74" spans="5:8">
      <c r="E74" s="276"/>
      <c r="F74" s="192"/>
      <c r="G74" s="192"/>
      <c r="H74" s="192"/>
    </row>
    <row r="75" spans="5:8">
      <c r="E75" s="276"/>
      <c r="F75" s="192"/>
      <c r="G75" s="192"/>
      <c r="H75" s="192"/>
    </row>
    <row r="76" spans="5:8">
      <c r="E76" s="276"/>
      <c r="F76" s="192"/>
      <c r="G76" s="192"/>
      <c r="H76" s="192"/>
    </row>
    <row r="77" spans="5:8">
      <c r="E77" s="276"/>
      <c r="F77" s="192"/>
      <c r="G77" s="192"/>
      <c r="H77" s="192"/>
    </row>
    <row r="78" spans="5:8">
      <c r="E78" s="276"/>
      <c r="F78" s="192"/>
      <c r="G78" s="192"/>
      <c r="H78" s="192"/>
    </row>
    <row r="79" spans="5:8">
      <c r="E79" s="276"/>
      <c r="F79" s="192"/>
      <c r="G79" s="192"/>
      <c r="H79" s="192"/>
    </row>
    <row r="80" spans="5:8">
      <c r="E80" s="276"/>
      <c r="F80" s="192"/>
      <c r="G80" s="192"/>
      <c r="H80" s="192"/>
    </row>
    <row r="81" spans="5:8">
      <c r="E81" s="276"/>
      <c r="F81" s="192"/>
      <c r="G81" s="192"/>
      <c r="H81" s="192"/>
    </row>
    <row r="82" spans="5:8">
      <c r="E82" s="276"/>
      <c r="F82" s="192"/>
      <c r="G82" s="192"/>
      <c r="H82" s="192"/>
    </row>
    <row r="83" spans="5:8">
      <c r="E83" s="276"/>
      <c r="F83" s="192"/>
      <c r="G83" s="192"/>
      <c r="H83" s="192"/>
    </row>
    <row r="84" spans="5:8">
      <c r="E84" s="276"/>
      <c r="F84" s="192"/>
      <c r="G84" s="192"/>
      <c r="H84" s="192"/>
    </row>
    <row r="85" spans="5:8">
      <c r="E85" s="276"/>
      <c r="F85" s="192"/>
      <c r="G85" s="192"/>
      <c r="H85" s="192"/>
    </row>
    <row r="86" spans="5:8">
      <c r="E86" s="276"/>
      <c r="F86" s="192"/>
      <c r="G86" s="192"/>
      <c r="H86" s="192"/>
    </row>
    <row r="87" spans="5:8">
      <c r="E87" s="276"/>
      <c r="F87" s="192"/>
      <c r="G87" s="192"/>
      <c r="H87" s="192"/>
    </row>
    <row r="88" spans="5:8">
      <c r="E88" s="276"/>
      <c r="F88" s="192"/>
      <c r="G88" s="192"/>
      <c r="H88" s="192"/>
    </row>
    <row r="89" spans="5:8">
      <c r="E89" s="276"/>
      <c r="F89" s="192"/>
      <c r="G89" s="192"/>
      <c r="H89" s="192"/>
    </row>
    <row r="90" spans="5:8">
      <c r="E90" s="276"/>
      <c r="F90" s="192"/>
      <c r="G90" s="192"/>
      <c r="H90" s="192"/>
    </row>
    <row r="91" spans="5:8">
      <c r="E91" s="276"/>
      <c r="F91" s="192"/>
      <c r="G91" s="192"/>
      <c r="H91" s="192"/>
    </row>
    <row r="92" spans="5:8">
      <c r="E92" s="276"/>
      <c r="F92" s="192"/>
      <c r="G92" s="192"/>
      <c r="H92" s="192"/>
    </row>
    <row r="93" spans="5:8">
      <c r="E93" s="276"/>
      <c r="F93" s="192"/>
      <c r="G93" s="192"/>
      <c r="H93" s="192"/>
    </row>
    <row r="94" spans="5:8">
      <c r="E94" s="276"/>
      <c r="F94" s="192"/>
      <c r="G94" s="192"/>
      <c r="H94" s="192"/>
    </row>
    <row r="95" spans="5:8">
      <c r="E95" s="276"/>
      <c r="F95" s="192"/>
      <c r="G95" s="192"/>
      <c r="H95" s="192"/>
    </row>
    <row r="96" spans="5:8">
      <c r="E96" s="276"/>
      <c r="F96" s="192"/>
      <c r="G96" s="192"/>
      <c r="H96" s="192"/>
    </row>
    <row r="97" spans="5:8">
      <c r="E97" s="276"/>
      <c r="F97" s="192"/>
      <c r="G97" s="192"/>
      <c r="H97" s="192"/>
    </row>
    <row r="98" spans="5:8">
      <c r="E98" s="276"/>
      <c r="F98" s="192"/>
      <c r="G98" s="192"/>
      <c r="H98" s="192"/>
    </row>
    <row r="99" spans="5:8">
      <c r="E99" s="276"/>
      <c r="F99" s="192"/>
      <c r="G99" s="192"/>
      <c r="H99" s="192"/>
    </row>
    <row r="100" spans="5:8">
      <c r="E100" s="276"/>
      <c r="F100" s="192"/>
      <c r="G100" s="192"/>
      <c r="H100" s="192"/>
    </row>
    <row r="101" spans="5:8">
      <c r="E101" s="279"/>
      <c r="F101" s="280"/>
      <c r="G101" s="280"/>
      <c r="H101" s="280"/>
    </row>
    <row r="102" spans="5:8">
      <c r="E102" s="281"/>
      <c r="F102" s="282"/>
      <c r="G102" s="282"/>
      <c r="H102" s="282"/>
    </row>
    <row r="103" spans="5:8">
      <c r="E103" s="283"/>
      <c r="F103" s="283"/>
      <c r="G103" s="284"/>
      <c r="H103" s="284"/>
    </row>
    <row r="104" spans="5:8">
      <c r="E104" s="283"/>
      <c r="F104" s="283"/>
      <c r="G104" s="284"/>
      <c r="H104" s="284"/>
    </row>
    <row r="105" spans="5:8">
      <c r="E105" s="64"/>
      <c r="F105" s="64"/>
      <c r="G105" s="98"/>
      <c r="H105" s="98"/>
    </row>
    <row r="106" spans="5:8" ht="15">
      <c r="E106" s="285"/>
      <c r="F106" s="285"/>
      <c r="G106" s="68"/>
      <c r="H106" s="68"/>
    </row>
    <row r="107" spans="5:8" ht="15.75">
      <c r="E107" s="69"/>
      <c r="F107" s="69"/>
      <c r="G107" s="69"/>
      <c r="H107" s="69"/>
    </row>
    <row r="108" spans="5:8">
      <c r="E108" s="64"/>
      <c r="F108" s="64"/>
      <c r="G108" s="98"/>
      <c r="H108" s="98"/>
    </row>
    <row r="109" spans="5:8" ht="15">
      <c r="E109" s="285"/>
      <c r="F109" s="285"/>
      <c r="G109" s="68"/>
      <c r="H109" s="68"/>
    </row>
    <row r="110" spans="5:8">
      <c r="E110" s="283"/>
      <c r="F110" s="283"/>
      <c r="G110" s="284"/>
      <c r="H110" s="284"/>
    </row>
    <row r="111" spans="5:8">
      <c r="E111" s="283"/>
      <c r="F111" s="283"/>
      <c r="G111" s="284"/>
      <c r="H111" s="284"/>
    </row>
    <row r="112" spans="5:8">
      <c r="E112" s="283"/>
      <c r="F112" s="283"/>
      <c r="G112" s="284"/>
      <c r="H112" s="284"/>
    </row>
    <row r="113" spans="5:8">
      <c r="E113" s="283"/>
      <c r="F113" s="283"/>
      <c r="G113" s="284"/>
      <c r="H113" s="284"/>
    </row>
    <row r="114" spans="5:8">
      <c r="E114" s="283"/>
      <c r="F114" s="283"/>
      <c r="G114" s="284"/>
      <c r="H114" s="284"/>
    </row>
    <row r="115" spans="5:8">
      <c r="E115" s="283"/>
      <c r="F115" s="283"/>
      <c r="G115" s="284"/>
      <c r="H115" s="284"/>
    </row>
    <row r="116" spans="5:8">
      <c r="E116" s="283"/>
      <c r="F116" s="283"/>
      <c r="G116" s="284"/>
      <c r="H116" s="284"/>
    </row>
    <row r="117" spans="5:8">
      <c r="E117" s="283"/>
      <c r="F117" s="283"/>
      <c r="G117" s="284"/>
      <c r="H117" s="284"/>
    </row>
    <row r="118" spans="5:8">
      <c r="E118" s="283"/>
      <c r="F118" s="283"/>
      <c r="G118" s="284"/>
      <c r="H118" s="284"/>
    </row>
    <row r="119" spans="5:8">
      <c r="E119" s="283"/>
      <c r="F119" s="283"/>
      <c r="G119" s="284"/>
      <c r="H119" s="284"/>
    </row>
    <row r="120" spans="5:8">
      <c r="E120" s="283"/>
      <c r="F120" s="283"/>
      <c r="G120" s="284"/>
      <c r="H120" s="284"/>
    </row>
    <row r="121" spans="5:8">
      <c r="E121" s="283"/>
      <c r="F121" s="283"/>
      <c r="G121" s="284"/>
      <c r="H121" s="284"/>
    </row>
    <row r="122" spans="5:8">
      <c r="E122" s="283"/>
      <c r="F122" s="283"/>
      <c r="G122" s="284"/>
      <c r="H122" s="284"/>
    </row>
    <row r="123" spans="5:8">
      <c r="E123" s="283"/>
      <c r="F123" s="283"/>
      <c r="G123" s="284"/>
      <c r="H123" s="284"/>
    </row>
    <row r="124" spans="5:8">
      <c r="E124" s="283"/>
      <c r="F124" s="283"/>
      <c r="G124" s="284"/>
      <c r="H124" s="284"/>
    </row>
    <row r="125" spans="5:8">
      <c r="E125" s="283"/>
      <c r="F125" s="283"/>
      <c r="G125" s="284"/>
      <c r="H125" s="284"/>
    </row>
    <row r="126" spans="5:8">
      <c r="E126" s="283"/>
      <c r="F126" s="283"/>
      <c r="G126" s="284"/>
      <c r="H126" s="284"/>
    </row>
    <row r="127" spans="5:8">
      <c r="E127" s="283"/>
      <c r="F127" s="283"/>
      <c r="G127" s="284"/>
      <c r="H127" s="284"/>
    </row>
    <row r="128" spans="5:8">
      <c r="E128" s="283"/>
      <c r="F128" s="283"/>
      <c r="G128" s="284"/>
      <c r="H128" s="284"/>
    </row>
    <row r="129" spans="5:8">
      <c r="E129" s="283"/>
      <c r="F129" s="283"/>
      <c r="G129" s="284"/>
      <c r="H129" s="284"/>
    </row>
    <row r="130" spans="5:8">
      <c r="E130" s="283"/>
      <c r="F130" s="283"/>
      <c r="G130" s="284"/>
      <c r="H130" s="284"/>
    </row>
    <row r="131" spans="5:8">
      <c r="E131" s="283"/>
      <c r="F131" s="283"/>
      <c r="G131" s="284"/>
      <c r="H131" s="284"/>
    </row>
    <row r="132" spans="5:8">
      <c r="E132" s="283"/>
      <c r="F132" s="283"/>
      <c r="G132" s="284"/>
      <c r="H132" s="284"/>
    </row>
    <row r="133" spans="5:8">
      <c r="E133" s="283"/>
      <c r="F133" s="283"/>
      <c r="G133" s="284"/>
      <c r="H133" s="284"/>
    </row>
    <row r="134" spans="5:8">
      <c r="E134" s="283"/>
      <c r="F134" s="283"/>
      <c r="G134" s="284"/>
      <c r="H134" s="284"/>
    </row>
    <row r="135" spans="5:8">
      <c r="E135" s="283"/>
      <c r="F135" s="283"/>
      <c r="G135" s="284"/>
      <c r="H135" s="284"/>
    </row>
    <row r="136" spans="5:8">
      <c r="E136" s="283"/>
      <c r="F136" s="283"/>
      <c r="G136" s="284"/>
      <c r="H136" s="284"/>
    </row>
    <row r="137" spans="5:8">
      <c r="E137" s="283"/>
      <c r="F137" s="283"/>
      <c r="G137" s="284"/>
      <c r="H137" s="284"/>
    </row>
    <row r="138" spans="5:8">
      <c r="E138" s="283"/>
      <c r="F138" s="283"/>
      <c r="G138" s="284"/>
      <c r="H138" s="284"/>
    </row>
    <row r="139" spans="5:8">
      <c r="E139" s="283"/>
      <c r="F139" s="283"/>
      <c r="G139" s="284"/>
      <c r="H139" s="284"/>
    </row>
    <row r="140" spans="5:8">
      <c r="E140" s="283"/>
      <c r="F140" s="283"/>
      <c r="G140" s="284"/>
      <c r="H140" s="284"/>
    </row>
    <row r="141" spans="5:8">
      <c r="E141" s="283"/>
      <c r="F141" s="283"/>
      <c r="G141" s="284"/>
      <c r="H141" s="284"/>
    </row>
    <row r="142" spans="5:8">
      <c r="E142" s="283"/>
      <c r="F142" s="283"/>
      <c r="G142" s="284"/>
      <c r="H142" s="284"/>
    </row>
    <row r="143" spans="5:8">
      <c r="E143" s="283"/>
      <c r="F143" s="283"/>
      <c r="G143" s="284"/>
      <c r="H143" s="284"/>
    </row>
    <row r="144" spans="5:8">
      <c r="E144" s="283"/>
      <c r="F144" s="283"/>
      <c r="G144" s="284"/>
      <c r="H144" s="284"/>
    </row>
    <row r="145" spans="5:8">
      <c r="E145" s="283"/>
      <c r="F145" s="283"/>
      <c r="G145" s="284"/>
      <c r="H145" s="284"/>
    </row>
    <row r="146" spans="5:8">
      <c r="E146" s="283"/>
      <c r="F146" s="283"/>
      <c r="G146" s="284"/>
      <c r="H146" s="284"/>
    </row>
    <row r="147" spans="5:8">
      <c r="E147" s="283"/>
      <c r="F147" s="283"/>
      <c r="G147" s="284"/>
      <c r="H147" s="284"/>
    </row>
    <row r="148" spans="5:8">
      <c r="E148" s="283"/>
      <c r="F148" s="283"/>
      <c r="G148" s="284"/>
      <c r="H148" s="284"/>
    </row>
    <row r="149" spans="5:8">
      <c r="E149" s="283"/>
      <c r="F149" s="283"/>
      <c r="G149" s="284"/>
      <c r="H149" s="284"/>
    </row>
    <row r="150" spans="5:8">
      <c r="E150" s="283"/>
      <c r="F150" s="283"/>
      <c r="G150" s="284"/>
      <c r="H150" s="284"/>
    </row>
    <row r="151" spans="5:8">
      <c r="E151" s="283"/>
      <c r="F151" s="283"/>
      <c r="G151" s="284"/>
      <c r="H151" s="284"/>
    </row>
    <row r="152" spans="5:8">
      <c r="E152" s="283"/>
      <c r="F152" s="283"/>
      <c r="G152" s="284"/>
      <c r="H152" s="284"/>
    </row>
    <row r="153" spans="5:8">
      <c r="E153" s="283"/>
      <c r="F153" s="283"/>
      <c r="G153" s="284"/>
      <c r="H153" s="284"/>
    </row>
    <row r="154" spans="5:8">
      <c r="E154" s="283"/>
      <c r="F154" s="283"/>
      <c r="G154" s="284"/>
      <c r="H154" s="284"/>
    </row>
    <row r="155" spans="5:8">
      <c r="E155" s="283"/>
      <c r="F155" s="283"/>
      <c r="G155" s="284"/>
      <c r="H155" s="284"/>
    </row>
    <row r="156" spans="5:8">
      <c r="E156" s="283"/>
      <c r="F156" s="283"/>
      <c r="G156" s="284"/>
      <c r="H156" s="28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Лист225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3" width="16.7109375" style="178" customWidth="1"/>
    <col min="4" max="4" width="31.140625" style="178" customWidth="1"/>
    <col min="5" max="5" width="26.85546875" style="179" customWidth="1"/>
    <col min="6" max="6" width="23.140625" style="179" customWidth="1"/>
    <col min="7" max="7" width="23.140625" style="92" customWidth="1"/>
    <col min="8" max="8" width="34.5703125" style="92" customWidth="1"/>
    <col min="9" max="254" width="9.140625" style="178"/>
    <col min="255" max="255" width="8.140625" style="178" customWidth="1"/>
    <col min="256" max="256" width="85.140625" style="178" customWidth="1"/>
    <col min="257" max="257" width="27.85546875" style="178" customWidth="1"/>
    <col min="258" max="258" width="31.42578125" style="178" customWidth="1"/>
    <col min="259" max="259" width="28.140625" style="178" customWidth="1"/>
    <col min="260" max="260" width="31.140625" style="178" customWidth="1"/>
    <col min="261" max="263" width="16.7109375" style="178" customWidth="1"/>
    <col min="264" max="264" width="17.5703125" style="178" customWidth="1"/>
    <col min="265" max="510" width="9.140625" style="178"/>
    <col min="511" max="511" width="8.140625" style="178" customWidth="1"/>
    <col min="512" max="512" width="85.140625" style="178" customWidth="1"/>
    <col min="513" max="513" width="27.85546875" style="178" customWidth="1"/>
    <col min="514" max="514" width="31.42578125" style="178" customWidth="1"/>
    <col min="515" max="515" width="28.140625" style="178" customWidth="1"/>
    <col min="516" max="516" width="31.140625" style="178" customWidth="1"/>
    <col min="517" max="519" width="16.7109375" style="178" customWidth="1"/>
    <col min="520" max="520" width="17.5703125" style="178" customWidth="1"/>
    <col min="521" max="766" width="9.140625" style="178"/>
    <col min="767" max="767" width="8.140625" style="178" customWidth="1"/>
    <col min="768" max="768" width="85.140625" style="178" customWidth="1"/>
    <col min="769" max="769" width="27.85546875" style="178" customWidth="1"/>
    <col min="770" max="770" width="31.42578125" style="178" customWidth="1"/>
    <col min="771" max="771" width="28.140625" style="178" customWidth="1"/>
    <col min="772" max="772" width="31.140625" style="178" customWidth="1"/>
    <col min="773" max="775" width="16.7109375" style="178" customWidth="1"/>
    <col min="776" max="776" width="17.5703125" style="178" customWidth="1"/>
    <col min="777" max="1022" width="9.140625" style="178"/>
    <col min="1023" max="1023" width="8.140625" style="178" customWidth="1"/>
    <col min="1024" max="1024" width="85.140625" style="178" customWidth="1"/>
    <col min="1025" max="1025" width="27.85546875" style="178" customWidth="1"/>
    <col min="1026" max="1026" width="31.42578125" style="178" customWidth="1"/>
    <col min="1027" max="1027" width="28.140625" style="178" customWidth="1"/>
    <col min="1028" max="1028" width="31.140625" style="178" customWidth="1"/>
    <col min="1029" max="1031" width="16.7109375" style="178" customWidth="1"/>
    <col min="1032" max="1032" width="17.5703125" style="178" customWidth="1"/>
    <col min="1033" max="1278" width="9.140625" style="178"/>
    <col min="1279" max="1279" width="8.140625" style="178" customWidth="1"/>
    <col min="1280" max="1280" width="85.140625" style="178" customWidth="1"/>
    <col min="1281" max="1281" width="27.85546875" style="178" customWidth="1"/>
    <col min="1282" max="1282" width="31.42578125" style="178" customWidth="1"/>
    <col min="1283" max="1283" width="28.140625" style="178" customWidth="1"/>
    <col min="1284" max="1284" width="31.140625" style="178" customWidth="1"/>
    <col min="1285" max="1287" width="16.7109375" style="178" customWidth="1"/>
    <col min="1288" max="1288" width="17.5703125" style="178" customWidth="1"/>
    <col min="1289" max="1534" width="9.140625" style="178"/>
    <col min="1535" max="1535" width="8.140625" style="178" customWidth="1"/>
    <col min="1536" max="1536" width="85.140625" style="178" customWidth="1"/>
    <col min="1537" max="1537" width="27.85546875" style="178" customWidth="1"/>
    <col min="1538" max="1538" width="31.42578125" style="178" customWidth="1"/>
    <col min="1539" max="1539" width="28.140625" style="178" customWidth="1"/>
    <col min="1540" max="1540" width="31.140625" style="178" customWidth="1"/>
    <col min="1541" max="1543" width="16.7109375" style="178" customWidth="1"/>
    <col min="1544" max="1544" width="17.5703125" style="178" customWidth="1"/>
    <col min="1545" max="1790" width="9.140625" style="178"/>
    <col min="1791" max="1791" width="8.140625" style="178" customWidth="1"/>
    <col min="1792" max="1792" width="85.140625" style="178" customWidth="1"/>
    <col min="1793" max="1793" width="27.85546875" style="178" customWidth="1"/>
    <col min="1794" max="1794" width="31.42578125" style="178" customWidth="1"/>
    <col min="1795" max="1795" width="28.140625" style="178" customWidth="1"/>
    <col min="1796" max="1796" width="31.140625" style="178" customWidth="1"/>
    <col min="1797" max="1799" width="16.7109375" style="178" customWidth="1"/>
    <col min="1800" max="1800" width="17.5703125" style="178" customWidth="1"/>
    <col min="1801" max="2046" width="9.140625" style="178"/>
    <col min="2047" max="2047" width="8.140625" style="178" customWidth="1"/>
    <col min="2048" max="2048" width="85.140625" style="178" customWidth="1"/>
    <col min="2049" max="2049" width="27.85546875" style="178" customWidth="1"/>
    <col min="2050" max="2050" width="31.42578125" style="178" customWidth="1"/>
    <col min="2051" max="2051" width="28.140625" style="178" customWidth="1"/>
    <col min="2052" max="2052" width="31.140625" style="178" customWidth="1"/>
    <col min="2053" max="2055" width="16.7109375" style="178" customWidth="1"/>
    <col min="2056" max="2056" width="17.5703125" style="178" customWidth="1"/>
    <col min="2057" max="2302" width="9.140625" style="178"/>
    <col min="2303" max="2303" width="8.140625" style="178" customWidth="1"/>
    <col min="2304" max="2304" width="85.140625" style="178" customWidth="1"/>
    <col min="2305" max="2305" width="27.85546875" style="178" customWidth="1"/>
    <col min="2306" max="2306" width="31.42578125" style="178" customWidth="1"/>
    <col min="2307" max="2307" width="28.140625" style="178" customWidth="1"/>
    <col min="2308" max="2308" width="31.140625" style="178" customWidth="1"/>
    <col min="2309" max="2311" width="16.7109375" style="178" customWidth="1"/>
    <col min="2312" max="2312" width="17.5703125" style="178" customWidth="1"/>
    <col min="2313" max="2558" width="9.140625" style="178"/>
    <col min="2559" max="2559" width="8.140625" style="178" customWidth="1"/>
    <col min="2560" max="2560" width="85.140625" style="178" customWidth="1"/>
    <col min="2561" max="2561" width="27.85546875" style="178" customWidth="1"/>
    <col min="2562" max="2562" width="31.42578125" style="178" customWidth="1"/>
    <col min="2563" max="2563" width="28.140625" style="178" customWidth="1"/>
    <col min="2564" max="2564" width="31.140625" style="178" customWidth="1"/>
    <col min="2565" max="2567" width="16.7109375" style="178" customWidth="1"/>
    <col min="2568" max="2568" width="17.5703125" style="178" customWidth="1"/>
    <col min="2569" max="2814" width="9.140625" style="178"/>
    <col min="2815" max="2815" width="8.140625" style="178" customWidth="1"/>
    <col min="2816" max="2816" width="85.140625" style="178" customWidth="1"/>
    <col min="2817" max="2817" width="27.85546875" style="178" customWidth="1"/>
    <col min="2818" max="2818" width="31.42578125" style="178" customWidth="1"/>
    <col min="2819" max="2819" width="28.140625" style="178" customWidth="1"/>
    <col min="2820" max="2820" width="31.140625" style="178" customWidth="1"/>
    <col min="2821" max="2823" width="16.7109375" style="178" customWidth="1"/>
    <col min="2824" max="2824" width="17.5703125" style="178" customWidth="1"/>
    <col min="2825" max="3070" width="9.140625" style="178"/>
    <col min="3071" max="3071" width="8.140625" style="178" customWidth="1"/>
    <col min="3072" max="3072" width="85.140625" style="178" customWidth="1"/>
    <col min="3073" max="3073" width="27.85546875" style="178" customWidth="1"/>
    <col min="3074" max="3074" width="31.42578125" style="178" customWidth="1"/>
    <col min="3075" max="3075" width="28.140625" style="178" customWidth="1"/>
    <col min="3076" max="3076" width="31.140625" style="178" customWidth="1"/>
    <col min="3077" max="3079" width="16.7109375" style="178" customWidth="1"/>
    <col min="3080" max="3080" width="17.5703125" style="178" customWidth="1"/>
    <col min="3081" max="3326" width="9.140625" style="178"/>
    <col min="3327" max="3327" width="8.140625" style="178" customWidth="1"/>
    <col min="3328" max="3328" width="85.140625" style="178" customWidth="1"/>
    <col min="3329" max="3329" width="27.85546875" style="178" customWidth="1"/>
    <col min="3330" max="3330" width="31.42578125" style="178" customWidth="1"/>
    <col min="3331" max="3331" width="28.140625" style="178" customWidth="1"/>
    <col min="3332" max="3332" width="31.140625" style="178" customWidth="1"/>
    <col min="3333" max="3335" width="16.7109375" style="178" customWidth="1"/>
    <col min="3336" max="3336" width="17.5703125" style="178" customWidth="1"/>
    <col min="3337" max="3582" width="9.140625" style="178"/>
    <col min="3583" max="3583" width="8.140625" style="178" customWidth="1"/>
    <col min="3584" max="3584" width="85.140625" style="178" customWidth="1"/>
    <col min="3585" max="3585" width="27.85546875" style="178" customWidth="1"/>
    <col min="3586" max="3586" width="31.42578125" style="178" customWidth="1"/>
    <col min="3587" max="3587" width="28.140625" style="178" customWidth="1"/>
    <col min="3588" max="3588" width="31.140625" style="178" customWidth="1"/>
    <col min="3589" max="3591" width="16.7109375" style="178" customWidth="1"/>
    <col min="3592" max="3592" width="17.5703125" style="178" customWidth="1"/>
    <col min="3593" max="3838" width="9.140625" style="178"/>
    <col min="3839" max="3839" width="8.140625" style="178" customWidth="1"/>
    <col min="3840" max="3840" width="85.140625" style="178" customWidth="1"/>
    <col min="3841" max="3841" width="27.85546875" style="178" customWidth="1"/>
    <col min="3842" max="3842" width="31.42578125" style="178" customWidth="1"/>
    <col min="3843" max="3843" width="28.140625" style="178" customWidth="1"/>
    <col min="3844" max="3844" width="31.140625" style="178" customWidth="1"/>
    <col min="3845" max="3847" width="16.7109375" style="178" customWidth="1"/>
    <col min="3848" max="3848" width="17.5703125" style="178" customWidth="1"/>
    <col min="3849" max="4094" width="9.140625" style="178"/>
    <col min="4095" max="4095" width="8.140625" style="178" customWidth="1"/>
    <col min="4096" max="4096" width="85.140625" style="178" customWidth="1"/>
    <col min="4097" max="4097" width="27.85546875" style="178" customWidth="1"/>
    <col min="4098" max="4098" width="31.42578125" style="178" customWidth="1"/>
    <col min="4099" max="4099" width="28.140625" style="178" customWidth="1"/>
    <col min="4100" max="4100" width="31.140625" style="178" customWidth="1"/>
    <col min="4101" max="4103" width="16.7109375" style="178" customWidth="1"/>
    <col min="4104" max="4104" width="17.5703125" style="178" customWidth="1"/>
    <col min="4105" max="4350" width="9.140625" style="178"/>
    <col min="4351" max="4351" width="8.140625" style="178" customWidth="1"/>
    <col min="4352" max="4352" width="85.140625" style="178" customWidth="1"/>
    <col min="4353" max="4353" width="27.85546875" style="178" customWidth="1"/>
    <col min="4354" max="4354" width="31.42578125" style="178" customWidth="1"/>
    <col min="4355" max="4355" width="28.140625" style="178" customWidth="1"/>
    <col min="4356" max="4356" width="31.140625" style="178" customWidth="1"/>
    <col min="4357" max="4359" width="16.7109375" style="178" customWidth="1"/>
    <col min="4360" max="4360" width="17.5703125" style="178" customWidth="1"/>
    <col min="4361" max="4606" width="9.140625" style="178"/>
    <col min="4607" max="4607" width="8.140625" style="178" customWidth="1"/>
    <col min="4608" max="4608" width="85.140625" style="178" customWidth="1"/>
    <col min="4609" max="4609" width="27.85546875" style="178" customWidth="1"/>
    <col min="4610" max="4610" width="31.42578125" style="178" customWidth="1"/>
    <col min="4611" max="4611" width="28.140625" style="178" customWidth="1"/>
    <col min="4612" max="4612" width="31.140625" style="178" customWidth="1"/>
    <col min="4613" max="4615" width="16.7109375" style="178" customWidth="1"/>
    <col min="4616" max="4616" width="17.5703125" style="178" customWidth="1"/>
    <col min="4617" max="4862" width="9.140625" style="178"/>
    <col min="4863" max="4863" width="8.140625" style="178" customWidth="1"/>
    <col min="4864" max="4864" width="85.140625" style="178" customWidth="1"/>
    <col min="4865" max="4865" width="27.85546875" style="178" customWidth="1"/>
    <col min="4866" max="4866" width="31.42578125" style="178" customWidth="1"/>
    <col min="4867" max="4867" width="28.140625" style="178" customWidth="1"/>
    <col min="4868" max="4868" width="31.140625" style="178" customWidth="1"/>
    <col min="4869" max="4871" width="16.7109375" style="178" customWidth="1"/>
    <col min="4872" max="4872" width="17.5703125" style="178" customWidth="1"/>
    <col min="4873" max="5118" width="9.140625" style="178"/>
    <col min="5119" max="5119" width="8.140625" style="178" customWidth="1"/>
    <col min="5120" max="5120" width="85.140625" style="178" customWidth="1"/>
    <col min="5121" max="5121" width="27.85546875" style="178" customWidth="1"/>
    <col min="5122" max="5122" width="31.42578125" style="178" customWidth="1"/>
    <col min="5123" max="5123" width="28.140625" style="178" customWidth="1"/>
    <col min="5124" max="5124" width="31.140625" style="178" customWidth="1"/>
    <col min="5125" max="5127" width="16.7109375" style="178" customWidth="1"/>
    <col min="5128" max="5128" width="17.5703125" style="178" customWidth="1"/>
    <col min="5129" max="5374" width="9.140625" style="178"/>
    <col min="5375" max="5375" width="8.140625" style="178" customWidth="1"/>
    <col min="5376" max="5376" width="85.140625" style="178" customWidth="1"/>
    <col min="5377" max="5377" width="27.85546875" style="178" customWidth="1"/>
    <col min="5378" max="5378" width="31.42578125" style="178" customWidth="1"/>
    <col min="5379" max="5379" width="28.140625" style="178" customWidth="1"/>
    <col min="5380" max="5380" width="31.140625" style="178" customWidth="1"/>
    <col min="5381" max="5383" width="16.7109375" style="178" customWidth="1"/>
    <col min="5384" max="5384" width="17.5703125" style="178" customWidth="1"/>
    <col min="5385" max="5630" width="9.140625" style="178"/>
    <col min="5631" max="5631" width="8.140625" style="178" customWidth="1"/>
    <col min="5632" max="5632" width="85.140625" style="178" customWidth="1"/>
    <col min="5633" max="5633" width="27.85546875" style="178" customWidth="1"/>
    <col min="5634" max="5634" width="31.42578125" style="178" customWidth="1"/>
    <col min="5635" max="5635" width="28.140625" style="178" customWidth="1"/>
    <col min="5636" max="5636" width="31.140625" style="178" customWidth="1"/>
    <col min="5637" max="5639" width="16.7109375" style="178" customWidth="1"/>
    <col min="5640" max="5640" width="17.5703125" style="178" customWidth="1"/>
    <col min="5641" max="5886" width="9.140625" style="178"/>
    <col min="5887" max="5887" width="8.140625" style="178" customWidth="1"/>
    <col min="5888" max="5888" width="85.140625" style="178" customWidth="1"/>
    <col min="5889" max="5889" width="27.85546875" style="178" customWidth="1"/>
    <col min="5890" max="5890" width="31.42578125" style="178" customWidth="1"/>
    <col min="5891" max="5891" width="28.140625" style="178" customWidth="1"/>
    <col min="5892" max="5892" width="31.140625" style="178" customWidth="1"/>
    <col min="5893" max="5895" width="16.7109375" style="178" customWidth="1"/>
    <col min="5896" max="5896" width="17.5703125" style="178" customWidth="1"/>
    <col min="5897" max="6142" width="9.140625" style="178"/>
    <col min="6143" max="6143" width="8.140625" style="178" customWidth="1"/>
    <col min="6144" max="6144" width="85.140625" style="178" customWidth="1"/>
    <col min="6145" max="6145" width="27.85546875" style="178" customWidth="1"/>
    <col min="6146" max="6146" width="31.42578125" style="178" customWidth="1"/>
    <col min="6147" max="6147" width="28.140625" style="178" customWidth="1"/>
    <col min="6148" max="6148" width="31.140625" style="178" customWidth="1"/>
    <col min="6149" max="6151" width="16.7109375" style="178" customWidth="1"/>
    <col min="6152" max="6152" width="17.5703125" style="178" customWidth="1"/>
    <col min="6153" max="6398" width="9.140625" style="178"/>
    <col min="6399" max="6399" width="8.140625" style="178" customWidth="1"/>
    <col min="6400" max="6400" width="85.140625" style="178" customWidth="1"/>
    <col min="6401" max="6401" width="27.85546875" style="178" customWidth="1"/>
    <col min="6402" max="6402" width="31.42578125" style="178" customWidth="1"/>
    <col min="6403" max="6403" width="28.140625" style="178" customWidth="1"/>
    <col min="6404" max="6404" width="31.140625" style="178" customWidth="1"/>
    <col min="6405" max="6407" width="16.7109375" style="178" customWidth="1"/>
    <col min="6408" max="6408" width="17.5703125" style="178" customWidth="1"/>
    <col min="6409" max="6654" width="9.140625" style="178"/>
    <col min="6655" max="6655" width="8.140625" style="178" customWidth="1"/>
    <col min="6656" max="6656" width="85.140625" style="178" customWidth="1"/>
    <col min="6657" max="6657" width="27.85546875" style="178" customWidth="1"/>
    <col min="6658" max="6658" width="31.42578125" style="178" customWidth="1"/>
    <col min="6659" max="6659" width="28.140625" style="178" customWidth="1"/>
    <col min="6660" max="6660" width="31.140625" style="178" customWidth="1"/>
    <col min="6661" max="6663" width="16.7109375" style="178" customWidth="1"/>
    <col min="6664" max="6664" width="17.5703125" style="178" customWidth="1"/>
    <col min="6665" max="6910" width="9.140625" style="178"/>
    <col min="6911" max="6911" width="8.140625" style="178" customWidth="1"/>
    <col min="6912" max="6912" width="85.140625" style="178" customWidth="1"/>
    <col min="6913" max="6913" width="27.85546875" style="178" customWidth="1"/>
    <col min="6914" max="6914" width="31.42578125" style="178" customWidth="1"/>
    <col min="6915" max="6915" width="28.140625" style="178" customWidth="1"/>
    <col min="6916" max="6916" width="31.140625" style="178" customWidth="1"/>
    <col min="6917" max="6919" width="16.7109375" style="178" customWidth="1"/>
    <col min="6920" max="6920" width="17.5703125" style="178" customWidth="1"/>
    <col min="6921" max="7166" width="9.140625" style="178"/>
    <col min="7167" max="7167" width="8.140625" style="178" customWidth="1"/>
    <col min="7168" max="7168" width="85.140625" style="178" customWidth="1"/>
    <col min="7169" max="7169" width="27.85546875" style="178" customWidth="1"/>
    <col min="7170" max="7170" width="31.42578125" style="178" customWidth="1"/>
    <col min="7171" max="7171" width="28.140625" style="178" customWidth="1"/>
    <col min="7172" max="7172" width="31.140625" style="178" customWidth="1"/>
    <col min="7173" max="7175" width="16.7109375" style="178" customWidth="1"/>
    <col min="7176" max="7176" width="17.5703125" style="178" customWidth="1"/>
    <col min="7177" max="7422" width="9.140625" style="178"/>
    <col min="7423" max="7423" width="8.140625" style="178" customWidth="1"/>
    <col min="7424" max="7424" width="85.140625" style="178" customWidth="1"/>
    <col min="7425" max="7425" width="27.85546875" style="178" customWidth="1"/>
    <col min="7426" max="7426" width="31.42578125" style="178" customWidth="1"/>
    <col min="7427" max="7427" width="28.140625" style="178" customWidth="1"/>
    <col min="7428" max="7428" width="31.140625" style="178" customWidth="1"/>
    <col min="7429" max="7431" width="16.7109375" style="178" customWidth="1"/>
    <col min="7432" max="7432" width="17.5703125" style="178" customWidth="1"/>
    <col min="7433" max="7678" width="9.140625" style="178"/>
    <col min="7679" max="7679" width="8.140625" style="178" customWidth="1"/>
    <col min="7680" max="7680" width="85.140625" style="178" customWidth="1"/>
    <col min="7681" max="7681" width="27.85546875" style="178" customWidth="1"/>
    <col min="7682" max="7682" width="31.42578125" style="178" customWidth="1"/>
    <col min="7683" max="7683" width="28.140625" style="178" customWidth="1"/>
    <col min="7684" max="7684" width="31.140625" style="178" customWidth="1"/>
    <col min="7685" max="7687" width="16.7109375" style="178" customWidth="1"/>
    <col min="7688" max="7688" width="17.5703125" style="178" customWidth="1"/>
    <col min="7689" max="7934" width="9.140625" style="178"/>
    <col min="7935" max="7935" width="8.140625" style="178" customWidth="1"/>
    <col min="7936" max="7936" width="85.140625" style="178" customWidth="1"/>
    <col min="7937" max="7937" width="27.85546875" style="178" customWidth="1"/>
    <col min="7938" max="7938" width="31.42578125" style="178" customWidth="1"/>
    <col min="7939" max="7939" width="28.140625" style="178" customWidth="1"/>
    <col min="7940" max="7940" width="31.140625" style="178" customWidth="1"/>
    <col min="7941" max="7943" width="16.7109375" style="178" customWidth="1"/>
    <col min="7944" max="7944" width="17.5703125" style="178" customWidth="1"/>
    <col min="7945" max="8190" width="9.140625" style="178"/>
    <col min="8191" max="8191" width="8.140625" style="178" customWidth="1"/>
    <col min="8192" max="8192" width="85.140625" style="178" customWidth="1"/>
    <col min="8193" max="8193" width="27.85546875" style="178" customWidth="1"/>
    <col min="8194" max="8194" width="31.42578125" style="178" customWidth="1"/>
    <col min="8195" max="8195" width="28.140625" style="178" customWidth="1"/>
    <col min="8196" max="8196" width="31.140625" style="178" customWidth="1"/>
    <col min="8197" max="8199" width="16.7109375" style="178" customWidth="1"/>
    <col min="8200" max="8200" width="17.5703125" style="178" customWidth="1"/>
    <col min="8201" max="8446" width="9.140625" style="178"/>
    <col min="8447" max="8447" width="8.140625" style="178" customWidth="1"/>
    <col min="8448" max="8448" width="85.140625" style="178" customWidth="1"/>
    <col min="8449" max="8449" width="27.85546875" style="178" customWidth="1"/>
    <col min="8450" max="8450" width="31.42578125" style="178" customWidth="1"/>
    <col min="8451" max="8451" width="28.140625" style="178" customWidth="1"/>
    <col min="8452" max="8452" width="31.140625" style="178" customWidth="1"/>
    <col min="8453" max="8455" width="16.7109375" style="178" customWidth="1"/>
    <col min="8456" max="8456" width="17.5703125" style="178" customWidth="1"/>
    <col min="8457" max="8702" width="9.140625" style="178"/>
    <col min="8703" max="8703" width="8.140625" style="178" customWidth="1"/>
    <col min="8704" max="8704" width="85.140625" style="178" customWidth="1"/>
    <col min="8705" max="8705" width="27.85546875" style="178" customWidth="1"/>
    <col min="8706" max="8706" width="31.42578125" style="178" customWidth="1"/>
    <col min="8707" max="8707" width="28.140625" style="178" customWidth="1"/>
    <col min="8708" max="8708" width="31.140625" style="178" customWidth="1"/>
    <col min="8709" max="8711" width="16.7109375" style="178" customWidth="1"/>
    <col min="8712" max="8712" width="17.5703125" style="178" customWidth="1"/>
    <col min="8713" max="8958" width="9.140625" style="178"/>
    <col min="8959" max="8959" width="8.140625" style="178" customWidth="1"/>
    <col min="8960" max="8960" width="85.140625" style="178" customWidth="1"/>
    <col min="8961" max="8961" width="27.85546875" style="178" customWidth="1"/>
    <col min="8962" max="8962" width="31.42578125" style="178" customWidth="1"/>
    <col min="8963" max="8963" width="28.140625" style="178" customWidth="1"/>
    <col min="8964" max="8964" width="31.140625" style="178" customWidth="1"/>
    <col min="8965" max="8967" width="16.7109375" style="178" customWidth="1"/>
    <col min="8968" max="8968" width="17.5703125" style="178" customWidth="1"/>
    <col min="8969" max="9214" width="9.140625" style="178"/>
    <col min="9215" max="9215" width="8.140625" style="178" customWidth="1"/>
    <col min="9216" max="9216" width="85.140625" style="178" customWidth="1"/>
    <col min="9217" max="9217" width="27.85546875" style="178" customWidth="1"/>
    <col min="9218" max="9218" width="31.42578125" style="178" customWidth="1"/>
    <col min="9219" max="9219" width="28.140625" style="178" customWidth="1"/>
    <col min="9220" max="9220" width="31.140625" style="178" customWidth="1"/>
    <col min="9221" max="9223" width="16.7109375" style="178" customWidth="1"/>
    <col min="9224" max="9224" width="17.5703125" style="178" customWidth="1"/>
    <col min="9225" max="9470" width="9.140625" style="178"/>
    <col min="9471" max="9471" width="8.140625" style="178" customWidth="1"/>
    <col min="9472" max="9472" width="85.140625" style="178" customWidth="1"/>
    <col min="9473" max="9473" width="27.85546875" style="178" customWidth="1"/>
    <col min="9474" max="9474" width="31.42578125" style="178" customWidth="1"/>
    <col min="9475" max="9475" width="28.140625" style="178" customWidth="1"/>
    <col min="9476" max="9476" width="31.140625" style="178" customWidth="1"/>
    <col min="9477" max="9479" width="16.7109375" style="178" customWidth="1"/>
    <col min="9480" max="9480" width="17.5703125" style="178" customWidth="1"/>
    <col min="9481" max="9726" width="9.140625" style="178"/>
    <col min="9727" max="9727" width="8.140625" style="178" customWidth="1"/>
    <col min="9728" max="9728" width="85.140625" style="178" customWidth="1"/>
    <col min="9729" max="9729" width="27.85546875" style="178" customWidth="1"/>
    <col min="9730" max="9730" width="31.42578125" style="178" customWidth="1"/>
    <col min="9731" max="9731" width="28.140625" style="178" customWidth="1"/>
    <col min="9732" max="9732" width="31.140625" style="178" customWidth="1"/>
    <col min="9733" max="9735" width="16.7109375" style="178" customWidth="1"/>
    <col min="9736" max="9736" width="17.5703125" style="178" customWidth="1"/>
    <col min="9737" max="9982" width="9.140625" style="178"/>
    <col min="9983" max="9983" width="8.140625" style="178" customWidth="1"/>
    <col min="9984" max="9984" width="85.140625" style="178" customWidth="1"/>
    <col min="9985" max="9985" width="27.85546875" style="178" customWidth="1"/>
    <col min="9986" max="9986" width="31.42578125" style="178" customWidth="1"/>
    <col min="9987" max="9987" width="28.140625" style="178" customWidth="1"/>
    <col min="9988" max="9988" width="31.140625" style="178" customWidth="1"/>
    <col min="9989" max="9991" width="16.7109375" style="178" customWidth="1"/>
    <col min="9992" max="9992" width="17.5703125" style="178" customWidth="1"/>
    <col min="9993" max="10238" width="9.140625" style="178"/>
    <col min="10239" max="10239" width="8.140625" style="178" customWidth="1"/>
    <col min="10240" max="10240" width="85.140625" style="178" customWidth="1"/>
    <col min="10241" max="10241" width="27.85546875" style="178" customWidth="1"/>
    <col min="10242" max="10242" width="31.42578125" style="178" customWidth="1"/>
    <col min="10243" max="10243" width="28.140625" style="178" customWidth="1"/>
    <col min="10244" max="10244" width="31.140625" style="178" customWidth="1"/>
    <col min="10245" max="10247" width="16.7109375" style="178" customWidth="1"/>
    <col min="10248" max="10248" width="17.5703125" style="178" customWidth="1"/>
    <col min="10249" max="10494" width="9.140625" style="178"/>
    <col min="10495" max="10495" width="8.140625" style="178" customWidth="1"/>
    <col min="10496" max="10496" width="85.140625" style="178" customWidth="1"/>
    <col min="10497" max="10497" width="27.85546875" style="178" customWidth="1"/>
    <col min="10498" max="10498" width="31.42578125" style="178" customWidth="1"/>
    <col min="10499" max="10499" width="28.140625" style="178" customWidth="1"/>
    <col min="10500" max="10500" width="31.140625" style="178" customWidth="1"/>
    <col min="10501" max="10503" width="16.7109375" style="178" customWidth="1"/>
    <col min="10504" max="10504" width="17.5703125" style="178" customWidth="1"/>
    <col min="10505" max="10750" width="9.140625" style="178"/>
    <col min="10751" max="10751" width="8.140625" style="178" customWidth="1"/>
    <col min="10752" max="10752" width="85.140625" style="178" customWidth="1"/>
    <col min="10753" max="10753" width="27.85546875" style="178" customWidth="1"/>
    <col min="10754" max="10754" width="31.42578125" style="178" customWidth="1"/>
    <col min="10755" max="10755" width="28.140625" style="178" customWidth="1"/>
    <col min="10756" max="10756" width="31.140625" style="178" customWidth="1"/>
    <col min="10757" max="10759" width="16.7109375" style="178" customWidth="1"/>
    <col min="10760" max="10760" width="17.5703125" style="178" customWidth="1"/>
    <col min="10761" max="11006" width="9.140625" style="178"/>
    <col min="11007" max="11007" width="8.140625" style="178" customWidth="1"/>
    <col min="11008" max="11008" width="85.140625" style="178" customWidth="1"/>
    <col min="11009" max="11009" width="27.85546875" style="178" customWidth="1"/>
    <col min="11010" max="11010" width="31.42578125" style="178" customWidth="1"/>
    <col min="11011" max="11011" width="28.140625" style="178" customWidth="1"/>
    <col min="11012" max="11012" width="31.140625" style="178" customWidth="1"/>
    <col min="11013" max="11015" width="16.7109375" style="178" customWidth="1"/>
    <col min="11016" max="11016" width="17.5703125" style="178" customWidth="1"/>
    <col min="11017" max="11262" width="9.140625" style="178"/>
    <col min="11263" max="11263" width="8.140625" style="178" customWidth="1"/>
    <col min="11264" max="11264" width="85.140625" style="178" customWidth="1"/>
    <col min="11265" max="11265" width="27.85546875" style="178" customWidth="1"/>
    <col min="11266" max="11266" width="31.42578125" style="178" customWidth="1"/>
    <col min="11267" max="11267" width="28.140625" style="178" customWidth="1"/>
    <col min="11268" max="11268" width="31.140625" style="178" customWidth="1"/>
    <col min="11269" max="11271" width="16.7109375" style="178" customWidth="1"/>
    <col min="11272" max="11272" width="17.5703125" style="178" customWidth="1"/>
    <col min="11273" max="11518" width="9.140625" style="178"/>
    <col min="11519" max="11519" width="8.140625" style="178" customWidth="1"/>
    <col min="11520" max="11520" width="85.140625" style="178" customWidth="1"/>
    <col min="11521" max="11521" width="27.85546875" style="178" customWidth="1"/>
    <col min="11522" max="11522" width="31.42578125" style="178" customWidth="1"/>
    <col min="11523" max="11523" width="28.140625" style="178" customWidth="1"/>
    <col min="11524" max="11524" width="31.140625" style="178" customWidth="1"/>
    <col min="11525" max="11527" width="16.7109375" style="178" customWidth="1"/>
    <col min="11528" max="11528" width="17.5703125" style="178" customWidth="1"/>
    <col min="11529" max="11774" width="9.140625" style="178"/>
    <col min="11775" max="11775" width="8.140625" style="178" customWidth="1"/>
    <col min="11776" max="11776" width="85.140625" style="178" customWidth="1"/>
    <col min="11777" max="11777" width="27.85546875" style="178" customWidth="1"/>
    <col min="11778" max="11778" width="31.42578125" style="178" customWidth="1"/>
    <col min="11779" max="11779" width="28.140625" style="178" customWidth="1"/>
    <col min="11780" max="11780" width="31.140625" style="178" customWidth="1"/>
    <col min="11781" max="11783" width="16.7109375" style="178" customWidth="1"/>
    <col min="11784" max="11784" width="17.5703125" style="178" customWidth="1"/>
    <col min="11785" max="12030" width="9.140625" style="178"/>
    <col min="12031" max="12031" width="8.140625" style="178" customWidth="1"/>
    <col min="12032" max="12032" width="85.140625" style="178" customWidth="1"/>
    <col min="12033" max="12033" width="27.85546875" style="178" customWidth="1"/>
    <col min="12034" max="12034" width="31.42578125" style="178" customWidth="1"/>
    <col min="12035" max="12035" width="28.140625" style="178" customWidth="1"/>
    <col min="12036" max="12036" width="31.140625" style="178" customWidth="1"/>
    <col min="12037" max="12039" width="16.7109375" style="178" customWidth="1"/>
    <col min="12040" max="12040" width="17.5703125" style="178" customWidth="1"/>
    <col min="12041" max="12286" width="9.140625" style="178"/>
    <col min="12287" max="12287" width="8.140625" style="178" customWidth="1"/>
    <col min="12288" max="12288" width="85.140625" style="178" customWidth="1"/>
    <col min="12289" max="12289" width="27.85546875" style="178" customWidth="1"/>
    <col min="12290" max="12290" width="31.42578125" style="178" customWidth="1"/>
    <col min="12291" max="12291" width="28.140625" style="178" customWidth="1"/>
    <col min="12292" max="12292" width="31.140625" style="178" customWidth="1"/>
    <col min="12293" max="12295" width="16.7109375" style="178" customWidth="1"/>
    <col min="12296" max="12296" width="17.5703125" style="178" customWidth="1"/>
    <col min="12297" max="12542" width="9.140625" style="178"/>
    <col min="12543" max="12543" width="8.140625" style="178" customWidth="1"/>
    <col min="12544" max="12544" width="85.140625" style="178" customWidth="1"/>
    <col min="12545" max="12545" width="27.85546875" style="178" customWidth="1"/>
    <col min="12546" max="12546" width="31.42578125" style="178" customWidth="1"/>
    <col min="12547" max="12547" width="28.140625" style="178" customWidth="1"/>
    <col min="12548" max="12548" width="31.140625" style="178" customWidth="1"/>
    <col min="12549" max="12551" width="16.7109375" style="178" customWidth="1"/>
    <col min="12552" max="12552" width="17.5703125" style="178" customWidth="1"/>
    <col min="12553" max="12798" width="9.140625" style="178"/>
    <col min="12799" max="12799" width="8.140625" style="178" customWidth="1"/>
    <col min="12800" max="12800" width="85.140625" style="178" customWidth="1"/>
    <col min="12801" max="12801" width="27.85546875" style="178" customWidth="1"/>
    <col min="12802" max="12802" width="31.42578125" style="178" customWidth="1"/>
    <col min="12803" max="12803" width="28.140625" style="178" customWidth="1"/>
    <col min="12804" max="12804" width="31.140625" style="178" customWidth="1"/>
    <col min="12805" max="12807" width="16.7109375" style="178" customWidth="1"/>
    <col min="12808" max="12808" width="17.5703125" style="178" customWidth="1"/>
    <col min="12809" max="13054" width="9.140625" style="178"/>
    <col min="13055" max="13055" width="8.140625" style="178" customWidth="1"/>
    <col min="13056" max="13056" width="85.140625" style="178" customWidth="1"/>
    <col min="13057" max="13057" width="27.85546875" style="178" customWidth="1"/>
    <col min="13058" max="13058" width="31.42578125" style="178" customWidth="1"/>
    <col min="13059" max="13059" width="28.140625" style="178" customWidth="1"/>
    <col min="13060" max="13060" width="31.140625" style="178" customWidth="1"/>
    <col min="13061" max="13063" width="16.7109375" style="178" customWidth="1"/>
    <col min="13064" max="13064" width="17.5703125" style="178" customWidth="1"/>
    <col min="13065" max="13310" width="9.140625" style="178"/>
    <col min="13311" max="13311" width="8.140625" style="178" customWidth="1"/>
    <col min="13312" max="13312" width="85.140625" style="178" customWidth="1"/>
    <col min="13313" max="13313" width="27.85546875" style="178" customWidth="1"/>
    <col min="13314" max="13314" width="31.42578125" style="178" customWidth="1"/>
    <col min="13315" max="13315" width="28.140625" style="178" customWidth="1"/>
    <col min="13316" max="13316" width="31.140625" style="178" customWidth="1"/>
    <col min="13317" max="13319" width="16.7109375" style="178" customWidth="1"/>
    <col min="13320" max="13320" width="17.5703125" style="178" customWidth="1"/>
    <col min="13321" max="13566" width="9.140625" style="178"/>
    <col min="13567" max="13567" width="8.140625" style="178" customWidth="1"/>
    <col min="13568" max="13568" width="85.140625" style="178" customWidth="1"/>
    <col min="13569" max="13569" width="27.85546875" style="178" customWidth="1"/>
    <col min="13570" max="13570" width="31.42578125" style="178" customWidth="1"/>
    <col min="13571" max="13571" width="28.140625" style="178" customWidth="1"/>
    <col min="13572" max="13572" width="31.140625" style="178" customWidth="1"/>
    <col min="13573" max="13575" width="16.7109375" style="178" customWidth="1"/>
    <col min="13576" max="13576" width="17.5703125" style="178" customWidth="1"/>
    <col min="13577" max="13822" width="9.140625" style="178"/>
    <col min="13823" max="13823" width="8.140625" style="178" customWidth="1"/>
    <col min="13824" max="13824" width="85.140625" style="178" customWidth="1"/>
    <col min="13825" max="13825" width="27.85546875" style="178" customWidth="1"/>
    <col min="13826" max="13826" width="31.42578125" style="178" customWidth="1"/>
    <col min="13827" max="13827" width="28.140625" style="178" customWidth="1"/>
    <col min="13828" max="13828" width="31.140625" style="178" customWidth="1"/>
    <col min="13829" max="13831" width="16.7109375" style="178" customWidth="1"/>
    <col min="13832" max="13832" width="17.5703125" style="178" customWidth="1"/>
    <col min="13833" max="14078" width="9.140625" style="178"/>
    <col min="14079" max="14079" width="8.140625" style="178" customWidth="1"/>
    <col min="14080" max="14080" width="85.140625" style="178" customWidth="1"/>
    <col min="14081" max="14081" width="27.85546875" style="178" customWidth="1"/>
    <col min="14082" max="14082" width="31.42578125" style="178" customWidth="1"/>
    <col min="14083" max="14083" width="28.140625" style="178" customWidth="1"/>
    <col min="14084" max="14084" width="31.140625" style="178" customWidth="1"/>
    <col min="14085" max="14087" width="16.7109375" style="178" customWidth="1"/>
    <col min="14088" max="14088" width="17.5703125" style="178" customWidth="1"/>
    <col min="14089" max="14334" width="9.140625" style="178"/>
    <col min="14335" max="14335" width="8.140625" style="178" customWidth="1"/>
    <col min="14336" max="14336" width="85.140625" style="178" customWidth="1"/>
    <col min="14337" max="14337" width="27.85546875" style="178" customWidth="1"/>
    <col min="14338" max="14338" width="31.42578125" style="178" customWidth="1"/>
    <col min="14339" max="14339" width="28.140625" style="178" customWidth="1"/>
    <col min="14340" max="14340" width="31.140625" style="178" customWidth="1"/>
    <col min="14341" max="14343" width="16.7109375" style="178" customWidth="1"/>
    <col min="14344" max="14344" width="17.5703125" style="178" customWidth="1"/>
    <col min="14345" max="14590" width="9.140625" style="178"/>
    <col min="14591" max="14591" width="8.140625" style="178" customWidth="1"/>
    <col min="14592" max="14592" width="85.140625" style="178" customWidth="1"/>
    <col min="14593" max="14593" width="27.85546875" style="178" customWidth="1"/>
    <col min="14594" max="14594" width="31.42578125" style="178" customWidth="1"/>
    <col min="14595" max="14595" width="28.140625" style="178" customWidth="1"/>
    <col min="14596" max="14596" width="31.140625" style="178" customWidth="1"/>
    <col min="14597" max="14599" width="16.7109375" style="178" customWidth="1"/>
    <col min="14600" max="14600" width="17.5703125" style="178" customWidth="1"/>
    <col min="14601" max="14846" width="9.140625" style="178"/>
    <col min="14847" max="14847" width="8.140625" style="178" customWidth="1"/>
    <col min="14848" max="14848" width="85.140625" style="178" customWidth="1"/>
    <col min="14849" max="14849" width="27.85546875" style="178" customWidth="1"/>
    <col min="14850" max="14850" width="31.42578125" style="178" customWidth="1"/>
    <col min="14851" max="14851" width="28.140625" style="178" customWidth="1"/>
    <col min="14852" max="14852" width="31.140625" style="178" customWidth="1"/>
    <col min="14853" max="14855" width="16.7109375" style="178" customWidth="1"/>
    <col min="14856" max="14856" width="17.5703125" style="178" customWidth="1"/>
    <col min="14857" max="15102" width="9.140625" style="178"/>
    <col min="15103" max="15103" width="8.140625" style="178" customWidth="1"/>
    <col min="15104" max="15104" width="85.140625" style="178" customWidth="1"/>
    <col min="15105" max="15105" width="27.85546875" style="178" customWidth="1"/>
    <col min="15106" max="15106" width="31.42578125" style="178" customWidth="1"/>
    <col min="15107" max="15107" width="28.140625" style="178" customWidth="1"/>
    <col min="15108" max="15108" width="31.140625" style="178" customWidth="1"/>
    <col min="15109" max="15111" width="16.7109375" style="178" customWidth="1"/>
    <col min="15112" max="15112" width="17.5703125" style="178" customWidth="1"/>
    <col min="15113" max="15358" width="9.140625" style="178"/>
    <col min="15359" max="15359" width="8.140625" style="178" customWidth="1"/>
    <col min="15360" max="15360" width="85.140625" style="178" customWidth="1"/>
    <col min="15361" max="15361" width="27.85546875" style="178" customWidth="1"/>
    <col min="15362" max="15362" width="31.42578125" style="178" customWidth="1"/>
    <col min="15363" max="15363" width="28.140625" style="178" customWidth="1"/>
    <col min="15364" max="15364" width="31.140625" style="178" customWidth="1"/>
    <col min="15365" max="15367" width="16.7109375" style="178" customWidth="1"/>
    <col min="15368" max="15368" width="17.5703125" style="178" customWidth="1"/>
    <col min="15369" max="15614" width="9.140625" style="178"/>
    <col min="15615" max="15615" width="8.140625" style="178" customWidth="1"/>
    <col min="15616" max="15616" width="85.140625" style="178" customWidth="1"/>
    <col min="15617" max="15617" width="27.85546875" style="178" customWidth="1"/>
    <col min="15618" max="15618" width="31.42578125" style="178" customWidth="1"/>
    <col min="15619" max="15619" width="28.140625" style="178" customWidth="1"/>
    <col min="15620" max="15620" width="31.140625" style="178" customWidth="1"/>
    <col min="15621" max="15623" width="16.7109375" style="178" customWidth="1"/>
    <col min="15624" max="15624" width="17.5703125" style="178" customWidth="1"/>
    <col min="15625" max="15870" width="9.140625" style="178"/>
    <col min="15871" max="15871" width="8.140625" style="178" customWidth="1"/>
    <col min="15872" max="15872" width="85.140625" style="178" customWidth="1"/>
    <col min="15873" max="15873" width="27.85546875" style="178" customWidth="1"/>
    <col min="15874" max="15874" width="31.42578125" style="178" customWidth="1"/>
    <col min="15875" max="15875" width="28.140625" style="178" customWidth="1"/>
    <col min="15876" max="15876" width="31.140625" style="178" customWidth="1"/>
    <col min="15877" max="15879" width="16.7109375" style="178" customWidth="1"/>
    <col min="15880" max="15880" width="17.5703125" style="178" customWidth="1"/>
    <col min="15881" max="16126" width="9.140625" style="178"/>
    <col min="16127" max="16127" width="8.140625" style="178" customWidth="1"/>
    <col min="16128" max="16128" width="85.140625" style="178" customWidth="1"/>
    <col min="16129" max="16129" width="27.85546875" style="178" customWidth="1"/>
    <col min="16130" max="16130" width="31.42578125" style="178" customWidth="1"/>
    <col min="16131" max="16131" width="28.140625" style="178" customWidth="1"/>
    <col min="16132" max="16132" width="31.140625" style="178" customWidth="1"/>
    <col min="16133" max="16135" width="16.7109375" style="178" customWidth="1"/>
    <col min="16136" max="16136" width="17.5703125" style="178" customWidth="1"/>
    <col min="16137" max="16384" width="9.140625" style="178"/>
  </cols>
  <sheetData>
    <row r="1" spans="1:11">
      <c r="D1" s="72" t="s">
        <v>436</v>
      </c>
    </row>
    <row r="3" spans="1:11" ht="20.45" customHeight="1">
      <c r="A3" s="1454" t="s">
        <v>524</v>
      </c>
      <c r="B3" s="1454"/>
      <c r="C3" s="1454"/>
      <c r="D3" s="1454"/>
      <c r="E3" s="181"/>
      <c r="F3" s="181"/>
      <c r="G3" s="182"/>
      <c r="H3" s="182"/>
    </row>
    <row r="4" spans="1:11" s="13" customFormat="1" ht="27" customHeight="1">
      <c r="A4" s="1527" t="s">
        <v>1137</v>
      </c>
      <c r="B4" s="1527"/>
      <c r="C4" s="1527"/>
      <c r="D4" s="1527"/>
      <c r="E4" s="1527"/>
      <c r="F4" s="1527"/>
      <c r="G4" s="1527"/>
      <c r="H4" s="1527"/>
      <c r="I4" s="1527"/>
    </row>
    <row r="5" spans="1:11" s="11" customFormat="1" ht="19.5" customHeight="1">
      <c r="A5" s="659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>
      <c r="A6" s="1438" t="s">
        <v>676</v>
      </c>
      <c r="B6" s="1438"/>
      <c r="C6" s="1438"/>
      <c r="D6" s="16"/>
      <c r="E6" s="16"/>
      <c r="F6" s="16"/>
      <c r="G6" s="16"/>
      <c r="H6" s="16"/>
      <c r="I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>
      <c r="B8" s="251"/>
    </row>
    <row r="9" spans="1:11" s="686" customFormat="1" ht="37.5">
      <c r="A9" s="684" t="s">
        <v>282</v>
      </c>
      <c r="B9" s="684" t="s">
        <v>297</v>
      </c>
      <c r="C9" s="658" t="s">
        <v>375</v>
      </c>
      <c r="D9" s="658" t="s">
        <v>376</v>
      </c>
      <c r="E9" s="685"/>
      <c r="F9" s="685"/>
      <c r="G9" s="502"/>
      <c r="H9" s="502"/>
    </row>
    <row r="10" spans="1:11" ht="56.25">
      <c r="A10" s="658">
        <v>1</v>
      </c>
      <c r="B10" s="658">
        <v>2</v>
      </c>
      <c r="C10" s="658">
        <v>5</v>
      </c>
      <c r="D10" s="658">
        <v>6</v>
      </c>
      <c r="E10" s="687" t="s">
        <v>357</v>
      </c>
      <c r="F10" s="190" t="s">
        <v>302</v>
      </c>
      <c r="G10" s="190" t="s">
        <v>549</v>
      </c>
      <c r="H10" s="190" t="s">
        <v>550</v>
      </c>
      <c r="I10" s="207"/>
      <c r="J10" s="207"/>
      <c r="K10" s="207"/>
    </row>
    <row r="11" spans="1:11" s="267" customFormat="1" ht="21.6" hidden="1" customHeight="1">
      <c r="A11" s="275"/>
      <c r="B11" s="265"/>
      <c r="C11" s="221"/>
      <c r="D11" s="266"/>
      <c r="E11" s="688"/>
      <c r="F11" s="198"/>
      <c r="G11" s="198"/>
      <c r="H11" s="198"/>
    </row>
    <row r="12" spans="1:11" hidden="1">
      <c r="A12" s="518"/>
      <c r="B12" s="215"/>
      <c r="C12" s="205"/>
      <c r="D12" s="202"/>
      <c r="E12" s="688"/>
      <c r="F12" s="198"/>
      <c r="G12" s="198"/>
      <c r="H12" s="198"/>
    </row>
    <row r="13" spans="1:11" hidden="1">
      <c r="A13" s="518"/>
      <c r="B13" s="217"/>
      <c r="C13" s="205"/>
      <c r="D13" s="202"/>
      <c r="E13" s="688"/>
      <c r="F13" s="198"/>
      <c r="G13" s="198"/>
      <c r="H13" s="198"/>
    </row>
    <row r="14" spans="1:11" hidden="1">
      <c r="A14" s="518"/>
      <c r="B14" s="199"/>
      <c r="C14" s="205"/>
      <c r="D14" s="202"/>
      <c r="E14" s="689"/>
      <c r="F14" s="198"/>
      <c r="G14" s="198"/>
      <c r="H14" s="198"/>
    </row>
    <row r="15" spans="1:11" s="267" customFormat="1" ht="39.75" hidden="1" customHeight="1">
      <c r="A15" s="275"/>
      <c r="B15" s="690"/>
      <c r="C15" s="221"/>
      <c r="D15" s="266"/>
      <c r="E15" s="688"/>
      <c r="F15" s="198"/>
      <c r="G15" s="198"/>
      <c r="H15" s="198"/>
    </row>
    <row r="16" spans="1:11" hidden="1">
      <c r="A16" s="518"/>
      <c r="B16" s="215"/>
      <c r="C16" s="205"/>
      <c r="D16" s="202"/>
      <c r="E16" s="689"/>
      <c r="F16" s="198"/>
      <c r="G16" s="198"/>
      <c r="H16" s="198"/>
    </row>
    <row r="17" spans="1:8" hidden="1">
      <c r="A17" s="518"/>
      <c r="B17" s="215"/>
      <c r="C17" s="205"/>
      <c r="D17" s="202"/>
      <c r="E17" s="688"/>
      <c r="F17" s="198"/>
      <c r="G17" s="198"/>
      <c r="H17" s="198"/>
    </row>
    <row r="18" spans="1:8" hidden="1">
      <c r="A18" s="518"/>
      <c r="B18" s="215"/>
      <c r="C18" s="205"/>
      <c r="D18" s="202"/>
      <c r="E18" s="691"/>
      <c r="F18" s="198"/>
      <c r="G18" s="198"/>
      <c r="H18" s="198"/>
    </row>
    <row r="19" spans="1:8" s="267" customFormat="1" ht="21.6" hidden="1" customHeight="1">
      <c r="A19" s="275"/>
      <c r="B19" s="265"/>
      <c r="C19" s="221"/>
      <c r="D19" s="266"/>
      <c r="E19" s="689"/>
      <c r="F19" s="198"/>
      <c r="G19" s="198"/>
      <c r="H19" s="198"/>
    </row>
    <row r="20" spans="1:8" hidden="1">
      <c r="A20" s="518"/>
      <c r="B20" s="215"/>
      <c r="C20" s="205"/>
      <c r="D20" s="202"/>
      <c r="E20" s="688"/>
      <c r="F20" s="198"/>
      <c r="G20" s="198"/>
      <c r="H20" s="198"/>
    </row>
    <row r="21" spans="1:8" hidden="1">
      <c r="A21" s="518"/>
      <c r="B21" s="521"/>
      <c r="C21" s="205"/>
      <c r="D21" s="202"/>
      <c r="E21" s="688"/>
      <c r="F21" s="198"/>
      <c r="G21" s="198"/>
      <c r="H21" s="198"/>
    </row>
    <row r="22" spans="1:8" hidden="1">
      <c r="A22" s="518"/>
      <c r="B22" s="521"/>
      <c r="C22" s="205"/>
      <c r="D22" s="202"/>
      <c r="E22" s="688"/>
      <c r="F22" s="198"/>
      <c r="G22" s="198"/>
      <c r="H22" s="198"/>
    </row>
    <row r="23" spans="1:8" hidden="1">
      <c r="A23" s="518"/>
      <c r="B23" s="521"/>
      <c r="C23" s="205"/>
      <c r="D23" s="202"/>
      <c r="E23" s="688"/>
      <c r="F23" s="198"/>
      <c r="G23" s="198"/>
      <c r="H23" s="198"/>
    </row>
    <row r="24" spans="1:8" hidden="1">
      <c r="A24" s="518"/>
      <c r="B24" s="521"/>
      <c r="C24" s="205"/>
      <c r="D24" s="202"/>
      <c r="E24" s="688"/>
      <c r="F24" s="198"/>
      <c r="G24" s="198"/>
      <c r="H24" s="198"/>
    </row>
    <row r="25" spans="1:8" hidden="1">
      <c r="A25" s="518"/>
      <c r="B25" s="215"/>
      <c r="C25" s="205"/>
      <c r="D25" s="202"/>
      <c r="E25" s="689"/>
      <c r="F25" s="198"/>
      <c r="G25" s="198"/>
      <c r="H25" s="198"/>
    </row>
    <row r="26" spans="1:8" s="267" customFormat="1" ht="21.6" hidden="1" customHeight="1">
      <c r="A26" s="275"/>
      <c r="B26" s="265"/>
      <c r="C26" s="221"/>
      <c r="D26" s="266"/>
      <c r="E26" s="688"/>
      <c r="F26" s="198"/>
      <c r="G26" s="198"/>
      <c r="H26" s="198"/>
    </row>
    <row r="27" spans="1:8" hidden="1">
      <c r="A27" s="522"/>
      <c r="B27" s="215"/>
      <c r="C27" s="205"/>
      <c r="D27" s="202"/>
      <c r="E27" s="689"/>
      <c r="F27" s="198"/>
      <c r="G27" s="198"/>
      <c r="H27" s="198"/>
    </row>
    <row r="28" spans="1:8" hidden="1">
      <c r="A28" s="239"/>
      <c r="B28" s="523"/>
      <c r="C28" s="205"/>
      <c r="D28" s="202"/>
      <c r="E28" s="689"/>
      <c r="F28" s="198"/>
      <c r="G28" s="198"/>
      <c r="H28" s="198"/>
    </row>
    <row r="29" spans="1:8" hidden="1">
      <c r="A29" s="239"/>
      <c r="B29" s="523"/>
      <c r="C29" s="205"/>
      <c r="D29" s="202"/>
      <c r="E29" s="688"/>
      <c r="F29" s="198"/>
      <c r="G29" s="198"/>
      <c r="H29" s="198"/>
    </row>
    <row r="30" spans="1:8" hidden="1">
      <c r="A30" s="239"/>
      <c r="B30" s="523"/>
      <c r="C30" s="205"/>
      <c r="D30" s="202"/>
      <c r="E30" s="688"/>
      <c r="F30" s="198"/>
      <c r="G30" s="198"/>
      <c r="H30" s="198"/>
    </row>
    <row r="31" spans="1:8" hidden="1">
      <c r="A31" s="239"/>
      <c r="B31" s="523"/>
      <c r="C31" s="205"/>
      <c r="D31" s="202"/>
      <c r="E31" s="688"/>
      <c r="F31" s="198"/>
      <c r="G31" s="198"/>
      <c r="H31" s="198"/>
    </row>
    <row r="32" spans="1:8" hidden="1">
      <c r="A32" s="239"/>
      <c r="B32" s="523"/>
      <c r="C32" s="205"/>
      <c r="D32" s="202"/>
      <c r="E32" s="688"/>
      <c r="F32" s="198"/>
      <c r="G32" s="198"/>
      <c r="H32" s="198"/>
    </row>
    <row r="33" spans="1:8" hidden="1">
      <c r="A33" s="239"/>
      <c r="B33" s="523"/>
      <c r="C33" s="205"/>
      <c r="D33" s="202"/>
      <c r="E33" s="688"/>
      <c r="F33" s="198"/>
      <c r="G33" s="198"/>
      <c r="H33" s="198"/>
    </row>
    <row r="34" spans="1:8" hidden="1">
      <c r="A34" s="239"/>
      <c r="B34" s="523"/>
      <c r="C34" s="205"/>
      <c r="D34" s="202"/>
      <c r="E34" s="688"/>
      <c r="F34" s="198"/>
      <c r="G34" s="198"/>
      <c r="H34" s="198"/>
    </row>
    <row r="35" spans="1:8" ht="112.5">
      <c r="A35" s="239"/>
      <c r="B35" s="215" t="s">
        <v>1166</v>
      </c>
      <c r="C35" s="692">
        <v>1</v>
      </c>
      <c r="D35" s="693">
        <v>11463.92</v>
      </c>
      <c r="E35" s="688"/>
      <c r="F35" s="198"/>
      <c r="G35" s="198"/>
      <c r="H35" s="198"/>
    </row>
    <row r="36" spans="1:8">
      <c r="A36" s="239"/>
      <c r="B36" s="215"/>
      <c r="C36" s="205"/>
      <c r="D36" s="202"/>
      <c r="E36" s="688"/>
      <c r="F36" s="198"/>
      <c r="G36" s="198"/>
      <c r="H36" s="198"/>
    </row>
    <row r="37" spans="1:8">
      <c r="A37" s="239"/>
      <c r="B37" s="215"/>
      <c r="C37" s="205"/>
      <c r="D37" s="202"/>
      <c r="E37" s="688"/>
      <c r="F37" s="198"/>
      <c r="G37" s="198"/>
      <c r="H37" s="198"/>
    </row>
    <row r="38" spans="1:8" ht="21" customHeight="1">
      <c r="A38" s="275"/>
      <c r="B38" s="265" t="s">
        <v>295</v>
      </c>
      <c r="C38" s="221" t="s">
        <v>305</v>
      </c>
      <c r="D38" s="266">
        <f>D11+D15+D19+D26+D35</f>
        <v>11463.92</v>
      </c>
      <c r="E38" s="694" t="s">
        <v>534</v>
      </c>
      <c r="F38" s="223">
        <f>SUM(F11:F37)</f>
        <v>0</v>
      </c>
      <c r="G38" s="223">
        <f>SUM(G11:G37)</f>
        <v>0</v>
      </c>
      <c r="H38" s="223">
        <f>SUM(H11:H37)</f>
        <v>0</v>
      </c>
    </row>
    <row r="39" spans="1:8">
      <c r="E39" s="276"/>
      <c r="F39" s="192"/>
      <c r="G39" s="192"/>
      <c r="H39" s="192"/>
    </row>
    <row r="40" spans="1:8">
      <c r="E40" s="276"/>
      <c r="F40" s="192"/>
      <c r="G40" s="192"/>
      <c r="H40" s="192"/>
    </row>
    <row r="41" spans="1:8">
      <c r="A41" s="34" t="s">
        <v>667</v>
      </c>
      <c r="B41" s="35"/>
      <c r="C41" s="35"/>
      <c r="D41" s="657" t="s">
        <v>1135</v>
      </c>
      <c r="E41" s="276"/>
      <c r="F41" s="192"/>
      <c r="G41" s="192"/>
      <c r="H41" s="192"/>
    </row>
    <row r="42" spans="1:8">
      <c r="A42" s="66"/>
      <c r="B42" s="66"/>
      <c r="C42" s="66"/>
      <c r="D42" s="682" t="s">
        <v>132</v>
      </c>
      <c r="E42" s="278"/>
      <c r="F42" s="192"/>
      <c r="G42" s="192"/>
      <c r="H42" s="192"/>
    </row>
    <row r="43" spans="1:8">
      <c r="A43" s="63"/>
      <c r="B43" s="63"/>
      <c r="C43" s="63"/>
      <c r="D43" s="63"/>
      <c r="E43" s="276"/>
      <c r="F43" s="192"/>
      <c r="G43" s="192"/>
      <c r="H43" s="192"/>
    </row>
    <row r="44" spans="1:8">
      <c r="A44" s="34" t="s">
        <v>133</v>
      </c>
      <c r="B44" s="35"/>
      <c r="C44" s="35"/>
      <c r="D44" s="1024" t="s">
        <v>1217</v>
      </c>
      <c r="E44" s="278"/>
      <c r="F44" s="192"/>
      <c r="G44" s="192"/>
      <c r="H44" s="192"/>
    </row>
    <row r="45" spans="1:8">
      <c r="A45" s="66"/>
      <c r="B45" s="66"/>
      <c r="C45" s="66"/>
      <c r="D45" s="682" t="s">
        <v>132</v>
      </c>
      <c r="E45" s="276"/>
      <c r="F45" s="192"/>
      <c r="G45" s="192"/>
      <c r="H45" s="192"/>
    </row>
    <row r="46" spans="1:8">
      <c r="A46" s="1"/>
      <c r="B46" s="1"/>
      <c r="C46" s="1"/>
      <c r="D46" s="1"/>
      <c r="E46" s="277"/>
      <c r="F46" s="192"/>
      <c r="G46" s="192"/>
      <c r="H46" s="192"/>
    </row>
    <row r="47" spans="1:8">
      <c r="E47" s="278"/>
      <c r="F47" s="192"/>
      <c r="G47" s="192"/>
      <c r="H47" s="192"/>
    </row>
    <row r="48" spans="1:8" ht="21">
      <c r="B48" s="512"/>
      <c r="E48" s="276"/>
      <c r="F48" s="192"/>
      <c r="G48" s="192"/>
      <c r="H48" s="192"/>
    </row>
    <row r="49" spans="5:8">
      <c r="E49" s="276"/>
      <c r="F49" s="192"/>
      <c r="G49" s="192"/>
      <c r="H49" s="192"/>
    </row>
    <row r="50" spans="5:8">
      <c r="E50" s="278"/>
      <c r="F50" s="192"/>
      <c r="G50" s="192"/>
      <c r="H50" s="192"/>
    </row>
    <row r="51" spans="5:8">
      <c r="E51" s="276"/>
      <c r="F51" s="192"/>
      <c r="G51" s="192"/>
      <c r="H51" s="192"/>
    </row>
    <row r="52" spans="5:8">
      <c r="E52" s="278"/>
      <c r="F52" s="192"/>
      <c r="G52" s="192"/>
      <c r="H52" s="192"/>
    </row>
    <row r="53" spans="5:8">
      <c r="E53" s="278"/>
      <c r="F53" s="192"/>
      <c r="G53" s="192"/>
      <c r="H53" s="192"/>
    </row>
    <row r="54" spans="5:8">
      <c r="E54" s="276"/>
      <c r="F54" s="192"/>
      <c r="G54" s="192"/>
      <c r="H54" s="192"/>
    </row>
    <row r="55" spans="5:8">
      <c r="E55" s="276"/>
      <c r="F55" s="192"/>
      <c r="G55" s="192"/>
      <c r="H55" s="192"/>
    </row>
    <row r="56" spans="5:8">
      <c r="E56" s="276"/>
      <c r="F56" s="192"/>
      <c r="G56" s="192"/>
      <c r="H56" s="192"/>
    </row>
    <row r="57" spans="5:8">
      <c r="E57" s="276"/>
      <c r="F57" s="192"/>
      <c r="G57" s="192"/>
      <c r="H57" s="192"/>
    </row>
    <row r="58" spans="5:8">
      <c r="E58" s="276"/>
      <c r="F58" s="192"/>
      <c r="G58" s="192"/>
      <c r="H58" s="192"/>
    </row>
    <row r="59" spans="5:8">
      <c r="E59" s="276"/>
      <c r="F59" s="192"/>
      <c r="G59" s="192"/>
      <c r="H59" s="192"/>
    </row>
    <row r="60" spans="5:8">
      <c r="E60" s="276"/>
      <c r="F60" s="192"/>
      <c r="G60" s="192"/>
      <c r="H60" s="192"/>
    </row>
    <row r="61" spans="5:8">
      <c r="E61" s="276"/>
      <c r="F61" s="192"/>
      <c r="G61" s="192"/>
      <c r="H61" s="192"/>
    </row>
    <row r="62" spans="5:8">
      <c r="E62" s="276"/>
      <c r="F62" s="192"/>
      <c r="G62" s="192"/>
      <c r="H62" s="192"/>
    </row>
    <row r="63" spans="5:8">
      <c r="E63" s="276"/>
      <c r="F63" s="192"/>
      <c r="G63" s="192"/>
      <c r="H63" s="192"/>
    </row>
    <row r="64" spans="5:8">
      <c r="E64" s="276"/>
      <c r="F64" s="192"/>
      <c r="G64" s="192"/>
      <c r="H64" s="192"/>
    </row>
    <row r="65" spans="5:8">
      <c r="E65" s="276"/>
      <c r="F65" s="192"/>
      <c r="G65" s="192"/>
      <c r="H65" s="192"/>
    </row>
    <row r="66" spans="5:8">
      <c r="E66" s="276"/>
      <c r="F66" s="192"/>
      <c r="G66" s="192"/>
      <c r="H66" s="192"/>
    </row>
    <row r="67" spans="5:8">
      <c r="E67" s="276"/>
      <c r="F67" s="192"/>
      <c r="G67" s="192"/>
      <c r="H67" s="192"/>
    </row>
    <row r="68" spans="5:8">
      <c r="E68" s="276"/>
      <c r="F68" s="192"/>
      <c r="G68" s="192"/>
      <c r="H68" s="192"/>
    </row>
    <row r="69" spans="5:8">
      <c r="E69" s="276"/>
      <c r="F69" s="192"/>
      <c r="G69" s="192"/>
      <c r="H69" s="192"/>
    </row>
    <row r="70" spans="5:8">
      <c r="E70" s="276"/>
      <c r="F70" s="192"/>
      <c r="G70" s="192"/>
      <c r="H70" s="192"/>
    </row>
    <row r="71" spans="5:8">
      <c r="E71" s="276"/>
      <c r="F71" s="192"/>
      <c r="G71" s="192"/>
      <c r="H71" s="192"/>
    </row>
    <row r="72" spans="5:8">
      <c r="E72" s="276"/>
      <c r="F72" s="192"/>
      <c r="G72" s="192"/>
      <c r="H72" s="192"/>
    </row>
    <row r="73" spans="5:8">
      <c r="E73" s="276"/>
      <c r="F73" s="192"/>
      <c r="G73" s="192"/>
      <c r="H73" s="192"/>
    </row>
    <row r="74" spans="5:8">
      <c r="E74" s="276"/>
      <c r="F74" s="192"/>
      <c r="G74" s="192"/>
      <c r="H74" s="192"/>
    </row>
    <row r="75" spans="5:8">
      <c r="E75" s="276"/>
      <c r="F75" s="192"/>
      <c r="G75" s="192"/>
      <c r="H75" s="192"/>
    </row>
    <row r="76" spans="5:8">
      <c r="E76" s="276"/>
      <c r="F76" s="192"/>
      <c r="G76" s="192"/>
      <c r="H76" s="192"/>
    </row>
    <row r="77" spans="5:8">
      <c r="E77" s="276"/>
      <c r="F77" s="192"/>
      <c r="G77" s="192"/>
      <c r="H77" s="192"/>
    </row>
    <row r="78" spans="5:8">
      <c r="E78" s="276"/>
      <c r="F78" s="192"/>
      <c r="G78" s="192"/>
      <c r="H78" s="192"/>
    </row>
    <row r="79" spans="5:8">
      <c r="E79" s="276"/>
      <c r="F79" s="192"/>
      <c r="G79" s="192"/>
      <c r="H79" s="192"/>
    </row>
    <row r="80" spans="5:8">
      <c r="E80" s="276"/>
      <c r="F80" s="192"/>
      <c r="G80" s="192"/>
      <c r="H80" s="192"/>
    </row>
    <row r="81" spans="5:8">
      <c r="E81" s="276"/>
      <c r="F81" s="192"/>
      <c r="G81" s="192"/>
      <c r="H81" s="192"/>
    </row>
    <row r="82" spans="5:8">
      <c r="E82" s="276"/>
      <c r="F82" s="192"/>
      <c r="G82" s="192"/>
      <c r="H82" s="192"/>
    </row>
    <row r="83" spans="5:8">
      <c r="E83" s="276"/>
      <c r="F83" s="192"/>
      <c r="G83" s="192"/>
      <c r="H83" s="192"/>
    </row>
    <row r="84" spans="5:8">
      <c r="E84" s="276"/>
      <c r="F84" s="192"/>
      <c r="G84" s="192"/>
      <c r="H84" s="192"/>
    </row>
    <row r="85" spans="5:8">
      <c r="E85" s="276"/>
      <c r="F85" s="192"/>
      <c r="G85" s="192"/>
      <c r="H85" s="192"/>
    </row>
    <row r="86" spans="5:8">
      <c r="E86" s="276"/>
      <c r="F86" s="192"/>
      <c r="G86" s="192"/>
      <c r="H86" s="192"/>
    </row>
    <row r="87" spans="5:8">
      <c r="E87" s="276"/>
      <c r="F87" s="192"/>
      <c r="G87" s="192"/>
      <c r="H87" s="192"/>
    </row>
    <row r="88" spans="5:8">
      <c r="E88" s="276"/>
      <c r="F88" s="192"/>
      <c r="G88" s="192"/>
      <c r="H88" s="192"/>
    </row>
    <row r="89" spans="5:8">
      <c r="E89" s="276"/>
      <c r="F89" s="192"/>
      <c r="G89" s="192"/>
      <c r="H89" s="192"/>
    </row>
    <row r="90" spans="5:8">
      <c r="E90" s="276"/>
      <c r="F90" s="192"/>
      <c r="G90" s="192"/>
      <c r="H90" s="192"/>
    </row>
    <row r="91" spans="5:8">
      <c r="E91" s="276"/>
      <c r="F91" s="192"/>
      <c r="G91" s="192"/>
      <c r="H91" s="192"/>
    </row>
    <row r="92" spans="5:8">
      <c r="E92" s="276"/>
      <c r="F92" s="192"/>
      <c r="G92" s="192"/>
      <c r="H92" s="192"/>
    </row>
    <row r="93" spans="5:8">
      <c r="E93" s="276"/>
      <c r="F93" s="192"/>
      <c r="G93" s="192"/>
      <c r="H93" s="192"/>
    </row>
    <row r="94" spans="5:8">
      <c r="E94" s="276"/>
      <c r="F94" s="192"/>
      <c r="G94" s="192"/>
      <c r="H94" s="192"/>
    </row>
    <row r="95" spans="5:8">
      <c r="E95" s="276"/>
      <c r="F95" s="192"/>
      <c r="G95" s="192"/>
      <c r="H95" s="192"/>
    </row>
    <row r="96" spans="5:8">
      <c r="E96" s="276"/>
      <c r="F96" s="192"/>
      <c r="G96" s="192"/>
      <c r="H96" s="192"/>
    </row>
    <row r="97" spans="5:8">
      <c r="E97" s="276"/>
      <c r="F97" s="192"/>
      <c r="G97" s="192"/>
      <c r="H97" s="192"/>
    </row>
    <row r="98" spans="5:8">
      <c r="E98" s="276"/>
      <c r="F98" s="192"/>
      <c r="G98" s="192"/>
      <c r="H98" s="192"/>
    </row>
    <row r="99" spans="5:8">
      <c r="E99" s="276"/>
      <c r="F99" s="192"/>
      <c r="G99" s="192"/>
      <c r="H99" s="192"/>
    </row>
    <row r="100" spans="5:8">
      <c r="E100" s="276"/>
      <c r="F100" s="192"/>
      <c r="G100" s="192"/>
      <c r="H100" s="192"/>
    </row>
    <row r="101" spans="5:8">
      <c r="E101" s="279"/>
      <c r="F101" s="280"/>
      <c r="G101" s="280"/>
      <c r="H101" s="280"/>
    </row>
    <row r="102" spans="5:8">
      <c r="E102" s="281"/>
      <c r="F102" s="282"/>
      <c r="G102" s="282"/>
      <c r="H102" s="282"/>
    </row>
    <row r="103" spans="5:8">
      <c r="E103" s="283"/>
      <c r="F103" s="283"/>
      <c r="G103" s="284"/>
      <c r="H103" s="284"/>
    </row>
    <row r="104" spans="5:8">
      <c r="E104" s="283"/>
      <c r="F104" s="283"/>
      <c r="G104" s="284"/>
      <c r="H104" s="284"/>
    </row>
    <row r="105" spans="5:8">
      <c r="E105" s="64"/>
      <c r="F105" s="64"/>
      <c r="G105" s="98"/>
      <c r="H105" s="98"/>
    </row>
    <row r="106" spans="5:8" ht="15">
      <c r="E106" s="285"/>
      <c r="F106" s="285"/>
      <c r="G106" s="68"/>
      <c r="H106" s="68"/>
    </row>
    <row r="107" spans="5:8" ht="15.75">
      <c r="E107" s="69"/>
      <c r="F107" s="69"/>
      <c r="G107" s="69"/>
      <c r="H107" s="69"/>
    </row>
    <row r="108" spans="5:8">
      <c r="E108" s="64"/>
      <c r="F108" s="64"/>
      <c r="G108" s="98"/>
      <c r="H108" s="98"/>
    </row>
    <row r="109" spans="5:8" ht="15">
      <c r="E109" s="285"/>
      <c r="F109" s="285"/>
      <c r="G109" s="68"/>
      <c r="H109" s="68"/>
    </row>
    <row r="110" spans="5:8">
      <c r="E110" s="283"/>
      <c r="F110" s="283"/>
      <c r="G110" s="284"/>
      <c r="H110" s="284"/>
    </row>
    <row r="111" spans="5:8">
      <c r="E111" s="283"/>
      <c r="F111" s="283"/>
      <c r="G111" s="284"/>
      <c r="H111" s="284"/>
    </row>
    <row r="112" spans="5:8">
      <c r="E112" s="283"/>
      <c r="F112" s="283"/>
      <c r="G112" s="284"/>
      <c r="H112" s="284"/>
    </row>
    <row r="113" spans="5:8">
      <c r="E113" s="283"/>
      <c r="F113" s="283"/>
      <c r="G113" s="284"/>
      <c r="H113" s="284"/>
    </row>
    <row r="114" spans="5:8">
      <c r="E114" s="283"/>
      <c r="F114" s="283"/>
      <c r="G114" s="284"/>
      <c r="H114" s="284"/>
    </row>
    <row r="115" spans="5:8">
      <c r="E115" s="283"/>
      <c r="F115" s="283"/>
      <c r="G115" s="284"/>
      <c r="H115" s="284"/>
    </row>
    <row r="116" spans="5:8">
      <c r="E116" s="283"/>
      <c r="F116" s="283"/>
      <c r="G116" s="284"/>
      <c r="H116" s="284"/>
    </row>
    <row r="117" spans="5:8">
      <c r="E117" s="283"/>
      <c r="F117" s="283"/>
      <c r="G117" s="284"/>
      <c r="H117" s="284"/>
    </row>
    <row r="118" spans="5:8">
      <c r="E118" s="283"/>
      <c r="F118" s="283"/>
      <c r="G118" s="284"/>
      <c r="H118" s="284"/>
    </row>
    <row r="119" spans="5:8">
      <c r="E119" s="283"/>
      <c r="F119" s="283"/>
      <c r="G119" s="284"/>
      <c r="H119" s="284"/>
    </row>
    <row r="120" spans="5:8">
      <c r="E120" s="283"/>
      <c r="F120" s="283"/>
      <c r="G120" s="284"/>
      <c r="H120" s="284"/>
    </row>
    <row r="121" spans="5:8">
      <c r="E121" s="283"/>
      <c r="F121" s="283"/>
      <c r="G121" s="284"/>
      <c r="H121" s="284"/>
    </row>
    <row r="122" spans="5:8">
      <c r="E122" s="283"/>
      <c r="F122" s="283"/>
      <c r="G122" s="284"/>
      <c r="H122" s="284"/>
    </row>
    <row r="123" spans="5:8">
      <c r="E123" s="283"/>
      <c r="F123" s="283"/>
      <c r="G123" s="284"/>
      <c r="H123" s="284"/>
    </row>
    <row r="124" spans="5:8">
      <c r="E124" s="283"/>
      <c r="F124" s="283"/>
      <c r="G124" s="284"/>
      <c r="H124" s="284"/>
    </row>
    <row r="125" spans="5:8">
      <c r="E125" s="283"/>
      <c r="F125" s="283"/>
      <c r="G125" s="284"/>
      <c r="H125" s="284"/>
    </row>
    <row r="126" spans="5:8">
      <c r="E126" s="283"/>
      <c r="F126" s="283"/>
      <c r="G126" s="284"/>
      <c r="H126" s="284"/>
    </row>
    <row r="127" spans="5:8">
      <c r="E127" s="283"/>
      <c r="F127" s="283"/>
      <c r="G127" s="284"/>
      <c r="H127" s="284"/>
    </row>
    <row r="128" spans="5:8">
      <c r="E128" s="283"/>
      <c r="F128" s="283"/>
      <c r="G128" s="284"/>
      <c r="H128" s="284"/>
    </row>
    <row r="129" spans="5:8">
      <c r="E129" s="283"/>
      <c r="F129" s="283"/>
      <c r="G129" s="284"/>
      <c r="H129" s="284"/>
    </row>
    <row r="130" spans="5:8">
      <c r="E130" s="283"/>
      <c r="F130" s="283"/>
      <c r="G130" s="284"/>
      <c r="H130" s="284"/>
    </row>
    <row r="131" spans="5:8">
      <c r="E131" s="283"/>
      <c r="F131" s="283"/>
      <c r="G131" s="284"/>
      <c r="H131" s="284"/>
    </row>
    <row r="132" spans="5:8">
      <c r="E132" s="283"/>
      <c r="F132" s="283"/>
      <c r="G132" s="284"/>
      <c r="H132" s="284"/>
    </row>
    <row r="133" spans="5:8">
      <c r="E133" s="283"/>
      <c r="F133" s="283"/>
      <c r="G133" s="284"/>
      <c r="H133" s="284"/>
    </row>
    <row r="134" spans="5:8">
      <c r="E134" s="283"/>
      <c r="F134" s="283"/>
      <c r="G134" s="284"/>
      <c r="H134" s="284"/>
    </row>
    <row r="135" spans="5:8">
      <c r="E135" s="283"/>
      <c r="F135" s="283"/>
      <c r="G135" s="284"/>
      <c r="H135" s="284"/>
    </row>
    <row r="136" spans="5:8">
      <c r="E136" s="283"/>
      <c r="F136" s="283"/>
      <c r="G136" s="284"/>
      <c r="H136" s="284"/>
    </row>
    <row r="137" spans="5:8">
      <c r="E137" s="283"/>
      <c r="F137" s="283"/>
      <c r="G137" s="284"/>
      <c r="H137" s="284"/>
    </row>
    <row r="138" spans="5:8">
      <c r="E138" s="283"/>
      <c r="F138" s="283"/>
      <c r="G138" s="284"/>
      <c r="H138" s="284"/>
    </row>
    <row r="139" spans="5:8">
      <c r="E139" s="283"/>
      <c r="F139" s="283"/>
      <c r="G139" s="284"/>
      <c r="H139" s="284"/>
    </row>
    <row r="140" spans="5:8">
      <c r="E140" s="283"/>
      <c r="F140" s="283"/>
      <c r="G140" s="284"/>
      <c r="H140" s="284"/>
    </row>
    <row r="141" spans="5:8">
      <c r="E141" s="283"/>
      <c r="F141" s="283"/>
      <c r="G141" s="284"/>
      <c r="H141" s="284"/>
    </row>
    <row r="142" spans="5:8">
      <c r="E142" s="283"/>
      <c r="F142" s="283"/>
      <c r="G142" s="284"/>
      <c r="H142" s="284"/>
    </row>
    <row r="143" spans="5:8">
      <c r="E143" s="283"/>
      <c r="F143" s="283"/>
      <c r="G143" s="284"/>
      <c r="H143" s="284"/>
    </row>
    <row r="144" spans="5:8">
      <c r="E144" s="283"/>
      <c r="F144" s="283"/>
      <c r="G144" s="284"/>
      <c r="H144" s="284"/>
    </row>
    <row r="145" spans="5:8">
      <c r="E145" s="283"/>
      <c r="F145" s="283"/>
      <c r="G145" s="284"/>
      <c r="H145" s="284"/>
    </row>
    <row r="146" spans="5:8">
      <c r="E146" s="283"/>
      <c r="F146" s="283"/>
      <c r="G146" s="284"/>
      <c r="H146" s="284"/>
    </row>
    <row r="147" spans="5:8">
      <c r="E147" s="283"/>
      <c r="F147" s="283"/>
      <c r="G147" s="284"/>
      <c r="H147" s="284"/>
    </row>
    <row r="148" spans="5:8">
      <c r="E148" s="283"/>
      <c r="F148" s="283"/>
      <c r="G148" s="284"/>
      <c r="H148" s="284"/>
    </row>
    <row r="149" spans="5:8">
      <c r="E149" s="283"/>
      <c r="F149" s="283"/>
      <c r="G149" s="284"/>
      <c r="H149" s="284"/>
    </row>
    <row r="150" spans="5:8">
      <c r="E150" s="283"/>
      <c r="F150" s="283"/>
      <c r="G150" s="284"/>
      <c r="H150" s="284"/>
    </row>
    <row r="151" spans="5:8">
      <c r="E151" s="283"/>
      <c r="F151" s="283"/>
      <c r="G151" s="284"/>
      <c r="H151" s="284"/>
    </row>
    <row r="152" spans="5:8">
      <c r="E152" s="283"/>
      <c r="F152" s="283"/>
      <c r="G152" s="284"/>
      <c r="H152" s="284"/>
    </row>
    <row r="153" spans="5:8">
      <c r="E153" s="283"/>
      <c r="F153" s="283"/>
      <c r="G153" s="284"/>
      <c r="H153" s="284"/>
    </row>
    <row r="154" spans="5:8">
      <c r="E154" s="283"/>
      <c r="F154" s="283"/>
      <c r="G154" s="284"/>
      <c r="H154" s="284"/>
    </row>
    <row r="155" spans="5:8">
      <c r="E155" s="283"/>
      <c r="F155" s="283"/>
      <c r="G155" s="284"/>
      <c r="H155" s="284"/>
    </row>
    <row r="156" spans="5:8">
      <c r="E156" s="283"/>
      <c r="F156" s="283"/>
      <c r="G156" s="284"/>
      <c r="H156" s="28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Лист226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3" width="16.7109375" style="178" customWidth="1"/>
    <col min="4" max="4" width="31.140625" style="178" customWidth="1"/>
    <col min="5" max="5" width="26.85546875" style="179" customWidth="1"/>
    <col min="6" max="6" width="23.140625" style="179" customWidth="1"/>
    <col min="7" max="7" width="23.140625" style="92" customWidth="1"/>
    <col min="8" max="8" width="34.5703125" style="92" customWidth="1"/>
    <col min="9" max="254" width="9.140625" style="178"/>
    <col min="255" max="255" width="8.140625" style="178" customWidth="1"/>
    <col min="256" max="256" width="85.140625" style="178" customWidth="1"/>
    <col min="257" max="257" width="27.85546875" style="178" customWidth="1"/>
    <col min="258" max="258" width="31.42578125" style="178" customWidth="1"/>
    <col min="259" max="259" width="28.140625" style="178" customWidth="1"/>
    <col min="260" max="260" width="31.140625" style="178" customWidth="1"/>
    <col min="261" max="263" width="16.7109375" style="178" customWidth="1"/>
    <col min="264" max="264" width="17.5703125" style="178" customWidth="1"/>
    <col min="265" max="510" width="9.140625" style="178"/>
    <col min="511" max="511" width="8.140625" style="178" customWidth="1"/>
    <col min="512" max="512" width="85.140625" style="178" customWidth="1"/>
    <col min="513" max="513" width="27.85546875" style="178" customWidth="1"/>
    <col min="514" max="514" width="31.42578125" style="178" customWidth="1"/>
    <col min="515" max="515" width="28.140625" style="178" customWidth="1"/>
    <col min="516" max="516" width="31.140625" style="178" customWidth="1"/>
    <col min="517" max="519" width="16.7109375" style="178" customWidth="1"/>
    <col min="520" max="520" width="17.5703125" style="178" customWidth="1"/>
    <col min="521" max="766" width="9.140625" style="178"/>
    <col min="767" max="767" width="8.140625" style="178" customWidth="1"/>
    <col min="768" max="768" width="85.140625" style="178" customWidth="1"/>
    <col min="769" max="769" width="27.85546875" style="178" customWidth="1"/>
    <col min="770" max="770" width="31.42578125" style="178" customWidth="1"/>
    <col min="771" max="771" width="28.140625" style="178" customWidth="1"/>
    <col min="772" max="772" width="31.140625" style="178" customWidth="1"/>
    <col min="773" max="775" width="16.7109375" style="178" customWidth="1"/>
    <col min="776" max="776" width="17.5703125" style="178" customWidth="1"/>
    <col min="777" max="1022" width="9.140625" style="178"/>
    <col min="1023" max="1023" width="8.140625" style="178" customWidth="1"/>
    <col min="1024" max="1024" width="85.140625" style="178" customWidth="1"/>
    <col min="1025" max="1025" width="27.85546875" style="178" customWidth="1"/>
    <col min="1026" max="1026" width="31.42578125" style="178" customWidth="1"/>
    <col min="1027" max="1027" width="28.140625" style="178" customWidth="1"/>
    <col min="1028" max="1028" width="31.140625" style="178" customWidth="1"/>
    <col min="1029" max="1031" width="16.7109375" style="178" customWidth="1"/>
    <col min="1032" max="1032" width="17.5703125" style="178" customWidth="1"/>
    <col min="1033" max="1278" width="9.140625" style="178"/>
    <col min="1279" max="1279" width="8.140625" style="178" customWidth="1"/>
    <col min="1280" max="1280" width="85.140625" style="178" customWidth="1"/>
    <col min="1281" max="1281" width="27.85546875" style="178" customWidth="1"/>
    <col min="1282" max="1282" width="31.42578125" style="178" customWidth="1"/>
    <col min="1283" max="1283" width="28.140625" style="178" customWidth="1"/>
    <col min="1284" max="1284" width="31.140625" style="178" customWidth="1"/>
    <col min="1285" max="1287" width="16.7109375" style="178" customWidth="1"/>
    <col min="1288" max="1288" width="17.5703125" style="178" customWidth="1"/>
    <col min="1289" max="1534" width="9.140625" style="178"/>
    <col min="1535" max="1535" width="8.140625" style="178" customWidth="1"/>
    <col min="1536" max="1536" width="85.140625" style="178" customWidth="1"/>
    <col min="1537" max="1537" width="27.85546875" style="178" customWidth="1"/>
    <col min="1538" max="1538" width="31.42578125" style="178" customWidth="1"/>
    <col min="1539" max="1539" width="28.140625" style="178" customWidth="1"/>
    <col min="1540" max="1540" width="31.140625" style="178" customWidth="1"/>
    <col min="1541" max="1543" width="16.7109375" style="178" customWidth="1"/>
    <col min="1544" max="1544" width="17.5703125" style="178" customWidth="1"/>
    <col min="1545" max="1790" width="9.140625" style="178"/>
    <col min="1791" max="1791" width="8.140625" style="178" customWidth="1"/>
    <col min="1792" max="1792" width="85.140625" style="178" customWidth="1"/>
    <col min="1793" max="1793" width="27.85546875" style="178" customWidth="1"/>
    <col min="1794" max="1794" width="31.42578125" style="178" customWidth="1"/>
    <col min="1795" max="1795" width="28.140625" style="178" customWidth="1"/>
    <col min="1796" max="1796" width="31.140625" style="178" customWidth="1"/>
    <col min="1797" max="1799" width="16.7109375" style="178" customWidth="1"/>
    <col min="1800" max="1800" width="17.5703125" style="178" customWidth="1"/>
    <col min="1801" max="2046" width="9.140625" style="178"/>
    <col min="2047" max="2047" width="8.140625" style="178" customWidth="1"/>
    <col min="2048" max="2048" width="85.140625" style="178" customWidth="1"/>
    <col min="2049" max="2049" width="27.85546875" style="178" customWidth="1"/>
    <col min="2050" max="2050" width="31.42578125" style="178" customWidth="1"/>
    <col min="2051" max="2051" width="28.140625" style="178" customWidth="1"/>
    <col min="2052" max="2052" width="31.140625" style="178" customWidth="1"/>
    <col min="2053" max="2055" width="16.7109375" style="178" customWidth="1"/>
    <col min="2056" max="2056" width="17.5703125" style="178" customWidth="1"/>
    <col min="2057" max="2302" width="9.140625" style="178"/>
    <col min="2303" max="2303" width="8.140625" style="178" customWidth="1"/>
    <col min="2304" max="2304" width="85.140625" style="178" customWidth="1"/>
    <col min="2305" max="2305" width="27.85546875" style="178" customWidth="1"/>
    <col min="2306" max="2306" width="31.42578125" style="178" customWidth="1"/>
    <col min="2307" max="2307" width="28.140625" style="178" customWidth="1"/>
    <col min="2308" max="2308" width="31.140625" style="178" customWidth="1"/>
    <col min="2309" max="2311" width="16.7109375" style="178" customWidth="1"/>
    <col min="2312" max="2312" width="17.5703125" style="178" customWidth="1"/>
    <col min="2313" max="2558" width="9.140625" style="178"/>
    <col min="2559" max="2559" width="8.140625" style="178" customWidth="1"/>
    <col min="2560" max="2560" width="85.140625" style="178" customWidth="1"/>
    <col min="2561" max="2561" width="27.85546875" style="178" customWidth="1"/>
    <col min="2562" max="2562" width="31.42578125" style="178" customWidth="1"/>
    <col min="2563" max="2563" width="28.140625" style="178" customWidth="1"/>
    <col min="2564" max="2564" width="31.140625" style="178" customWidth="1"/>
    <col min="2565" max="2567" width="16.7109375" style="178" customWidth="1"/>
    <col min="2568" max="2568" width="17.5703125" style="178" customWidth="1"/>
    <col min="2569" max="2814" width="9.140625" style="178"/>
    <col min="2815" max="2815" width="8.140625" style="178" customWidth="1"/>
    <col min="2816" max="2816" width="85.140625" style="178" customWidth="1"/>
    <col min="2817" max="2817" width="27.85546875" style="178" customWidth="1"/>
    <col min="2818" max="2818" width="31.42578125" style="178" customWidth="1"/>
    <col min="2819" max="2819" width="28.140625" style="178" customWidth="1"/>
    <col min="2820" max="2820" width="31.140625" style="178" customWidth="1"/>
    <col min="2821" max="2823" width="16.7109375" style="178" customWidth="1"/>
    <col min="2824" max="2824" width="17.5703125" style="178" customWidth="1"/>
    <col min="2825" max="3070" width="9.140625" style="178"/>
    <col min="3071" max="3071" width="8.140625" style="178" customWidth="1"/>
    <col min="3072" max="3072" width="85.140625" style="178" customWidth="1"/>
    <col min="3073" max="3073" width="27.85546875" style="178" customWidth="1"/>
    <col min="3074" max="3074" width="31.42578125" style="178" customWidth="1"/>
    <col min="3075" max="3075" width="28.140625" style="178" customWidth="1"/>
    <col min="3076" max="3076" width="31.140625" style="178" customWidth="1"/>
    <col min="3077" max="3079" width="16.7109375" style="178" customWidth="1"/>
    <col min="3080" max="3080" width="17.5703125" style="178" customWidth="1"/>
    <col min="3081" max="3326" width="9.140625" style="178"/>
    <col min="3327" max="3327" width="8.140625" style="178" customWidth="1"/>
    <col min="3328" max="3328" width="85.140625" style="178" customWidth="1"/>
    <col min="3329" max="3329" width="27.85546875" style="178" customWidth="1"/>
    <col min="3330" max="3330" width="31.42578125" style="178" customWidth="1"/>
    <col min="3331" max="3331" width="28.140625" style="178" customWidth="1"/>
    <col min="3332" max="3332" width="31.140625" style="178" customWidth="1"/>
    <col min="3333" max="3335" width="16.7109375" style="178" customWidth="1"/>
    <col min="3336" max="3336" width="17.5703125" style="178" customWidth="1"/>
    <col min="3337" max="3582" width="9.140625" style="178"/>
    <col min="3583" max="3583" width="8.140625" style="178" customWidth="1"/>
    <col min="3584" max="3584" width="85.140625" style="178" customWidth="1"/>
    <col min="3585" max="3585" width="27.85546875" style="178" customWidth="1"/>
    <col min="3586" max="3586" width="31.42578125" style="178" customWidth="1"/>
    <col min="3587" max="3587" width="28.140625" style="178" customWidth="1"/>
    <col min="3588" max="3588" width="31.140625" style="178" customWidth="1"/>
    <col min="3589" max="3591" width="16.7109375" style="178" customWidth="1"/>
    <col min="3592" max="3592" width="17.5703125" style="178" customWidth="1"/>
    <col min="3593" max="3838" width="9.140625" style="178"/>
    <col min="3839" max="3839" width="8.140625" style="178" customWidth="1"/>
    <col min="3840" max="3840" width="85.140625" style="178" customWidth="1"/>
    <col min="3841" max="3841" width="27.85546875" style="178" customWidth="1"/>
    <col min="3842" max="3842" width="31.42578125" style="178" customWidth="1"/>
    <col min="3843" max="3843" width="28.140625" style="178" customWidth="1"/>
    <col min="3844" max="3844" width="31.140625" style="178" customWidth="1"/>
    <col min="3845" max="3847" width="16.7109375" style="178" customWidth="1"/>
    <col min="3848" max="3848" width="17.5703125" style="178" customWidth="1"/>
    <col min="3849" max="4094" width="9.140625" style="178"/>
    <col min="4095" max="4095" width="8.140625" style="178" customWidth="1"/>
    <col min="4096" max="4096" width="85.140625" style="178" customWidth="1"/>
    <col min="4097" max="4097" width="27.85546875" style="178" customWidth="1"/>
    <col min="4098" max="4098" width="31.42578125" style="178" customWidth="1"/>
    <col min="4099" max="4099" width="28.140625" style="178" customWidth="1"/>
    <col min="4100" max="4100" width="31.140625" style="178" customWidth="1"/>
    <col min="4101" max="4103" width="16.7109375" style="178" customWidth="1"/>
    <col min="4104" max="4104" width="17.5703125" style="178" customWidth="1"/>
    <col min="4105" max="4350" width="9.140625" style="178"/>
    <col min="4351" max="4351" width="8.140625" style="178" customWidth="1"/>
    <col min="4352" max="4352" width="85.140625" style="178" customWidth="1"/>
    <col min="4353" max="4353" width="27.85546875" style="178" customWidth="1"/>
    <col min="4354" max="4354" width="31.42578125" style="178" customWidth="1"/>
    <col min="4355" max="4355" width="28.140625" style="178" customWidth="1"/>
    <col min="4356" max="4356" width="31.140625" style="178" customWidth="1"/>
    <col min="4357" max="4359" width="16.7109375" style="178" customWidth="1"/>
    <col min="4360" max="4360" width="17.5703125" style="178" customWidth="1"/>
    <col min="4361" max="4606" width="9.140625" style="178"/>
    <col min="4607" max="4607" width="8.140625" style="178" customWidth="1"/>
    <col min="4608" max="4608" width="85.140625" style="178" customWidth="1"/>
    <col min="4609" max="4609" width="27.85546875" style="178" customWidth="1"/>
    <col min="4610" max="4610" width="31.42578125" style="178" customWidth="1"/>
    <col min="4611" max="4611" width="28.140625" style="178" customWidth="1"/>
    <col min="4612" max="4612" width="31.140625" style="178" customWidth="1"/>
    <col min="4613" max="4615" width="16.7109375" style="178" customWidth="1"/>
    <col min="4616" max="4616" width="17.5703125" style="178" customWidth="1"/>
    <col min="4617" max="4862" width="9.140625" style="178"/>
    <col min="4863" max="4863" width="8.140625" style="178" customWidth="1"/>
    <col min="4864" max="4864" width="85.140625" style="178" customWidth="1"/>
    <col min="4865" max="4865" width="27.85546875" style="178" customWidth="1"/>
    <col min="4866" max="4866" width="31.42578125" style="178" customWidth="1"/>
    <col min="4867" max="4867" width="28.140625" style="178" customWidth="1"/>
    <col min="4868" max="4868" width="31.140625" style="178" customWidth="1"/>
    <col min="4869" max="4871" width="16.7109375" style="178" customWidth="1"/>
    <col min="4872" max="4872" width="17.5703125" style="178" customWidth="1"/>
    <col min="4873" max="5118" width="9.140625" style="178"/>
    <col min="5119" max="5119" width="8.140625" style="178" customWidth="1"/>
    <col min="5120" max="5120" width="85.140625" style="178" customWidth="1"/>
    <col min="5121" max="5121" width="27.85546875" style="178" customWidth="1"/>
    <col min="5122" max="5122" width="31.42578125" style="178" customWidth="1"/>
    <col min="5123" max="5123" width="28.140625" style="178" customWidth="1"/>
    <col min="5124" max="5124" width="31.140625" style="178" customWidth="1"/>
    <col min="5125" max="5127" width="16.7109375" style="178" customWidth="1"/>
    <col min="5128" max="5128" width="17.5703125" style="178" customWidth="1"/>
    <col min="5129" max="5374" width="9.140625" style="178"/>
    <col min="5375" max="5375" width="8.140625" style="178" customWidth="1"/>
    <col min="5376" max="5376" width="85.140625" style="178" customWidth="1"/>
    <col min="5377" max="5377" width="27.85546875" style="178" customWidth="1"/>
    <col min="5378" max="5378" width="31.42578125" style="178" customWidth="1"/>
    <col min="5379" max="5379" width="28.140625" style="178" customWidth="1"/>
    <col min="5380" max="5380" width="31.140625" style="178" customWidth="1"/>
    <col min="5381" max="5383" width="16.7109375" style="178" customWidth="1"/>
    <col min="5384" max="5384" width="17.5703125" style="178" customWidth="1"/>
    <col min="5385" max="5630" width="9.140625" style="178"/>
    <col min="5631" max="5631" width="8.140625" style="178" customWidth="1"/>
    <col min="5632" max="5632" width="85.140625" style="178" customWidth="1"/>
    <col min="5633" max="5633" width="27.85546875" style="178" customWidth="1"/>
    <col min="5634" max="5634" width="31.42578125" style="178" customWidth="1"/>
    <col min="5635" max="5635" width="28.140625" style="178" customWidth="1"/>
    <col min="5636" max="5636" width="31.140625" style="178" customWidth="1"/>
    <col min="5637" max="5639" width="16.7109375" style="178" customWidth="1"/>
    <col min="5640" max="5640" width="17.5703125" style="178" customWidth="1"/>
    <col min="5641" max="5886" width="9.140625" style="178"/>
    <col min="5887" max="5887" width="8.140625" style="178" customWidth="1"/>
    <col min="5888" max="5888" width="85.140625" style="178" customWidth="1"/>
    <col min="5889" max="5889" width="27.85546875" style="178" customWidth="1"/>
    <col min="5890" max="5890" width="31.42578125" style="178" customWidth="1"/>
    <col min="5891" max="5891" width="28.140625" style="178" customWidth="1"/>
    <col min="5892" max="5892" width="31.140625" style="178" customWidth="1"/>
    <col min="5893" max="5895" width="16.7109375" style="178" customWidth="1"/>
    <col min="5896" max="5896" width="17.5703125" style="178" customWidth="1"/>
    <col min="5897" max="6142" width="9.140625" style="178"/>
    <col min="6143" max="6143" width="8.140625" style="178" customWidth="1"/>
    <col min="6144" max="6144" width="85.140625" style="178" customWidth="1"/>
    <col min="6145" max="6145" width="27.85546875" style="178" customWidth="1"/>
    <col min="6146" max="6146" width="31.42578125" style="178" customWidth="1"/>
    <col min="6147" max="6147" width="28.140625" style="178" customWidth="1"/>
    <col min="6148" max="6148" width="31.140625" style="178" customWidth="1"/>
    <col min="6149" max="6151" width="16.7109375" style="178" customWidth="1"/>
    <col min="6152" max="6152" width="17.5703125" style="178" customWidth="1"/>
    <col min="6153" max="6398" width="9.140625" style="178"/>
    <col min="6399" max="6399" width="8.140625" style="178" customWidth="1"/>
    <col min="6400" max="6400" width="85.140625" style="178" customWidth="1"/>
    <col min="6401" max="6401" width="27.85546875" style="178" customWidth="1"/>
    <col min="6402" max="6402" width="31.42578125" style="178" customWidth="1"/>
    <col min="6403" max="6403" width="28.140625" style="178" customWidth="1"/>
    <col min="6404" max="6404" width="31.140625" style="178" customWidth="1"/>
    <col min="6405" max="6407" width="16.7109375" style="178" customWidth="1"/>
    <col min="6408" max="6408" width="17.5703125" style="178" customWidth="1"/>
    <col min="6409" max="6654" width="9.140625" style="178"/>
    <col min="6655" max="6655" width="8.140625" style="178" customWidth="1"/>
    <col min="6656" max="6656" width="85.140625" style="178" customWidth="1"/>
    <col min="6657" max="6657" width="27.85546875" style="178" customWidth="1"/>
    <col min="6658" max="6658" width="31.42578125" style="178" customWidth="1"/>
    <col min="6659" max="6659" width="28.140625" style="178" customWidth="1"/>
    <col min="6660" max="6660" width="31.140625" style="178" customWidth="1"/>
    <col min="6661" max="6663" width="16.7109375" style="178" customWidth="1"/>
    <col min="6664" max="6664" width="17.5703125" style="178" customWidth="1"/>
    <col min="6665" max="6910" width="9.140625" style="178"/>
    <col min="6911" max="6911" width="8.140625" style="178" customWidth="1"/>
    <col min="6912" max="6912" width="85.140625" style="178" customWidth="1"/>
    <col min="6913" max="6913" width="27.85546875" style="178" customWidth="1"/>
    <col min="6914" max="6914" width="31.42578125" style="178" customWidth="1"/>
    <col min="6915" max="6915" width="28.140625" style="178" customWidth="1"/>
    <col min="6916" max="6916" width="31.140625" style="178" customWidth="1"/>
    <col min="6917" max="6919" width="16.7109375" style="178" customWidth="1"/>
    <col min="6920" max="6920" width="17.5703125" style="178" customWidth="1"/>
    <col min="6921" max="7166" width="9.140625" style="178"/>
    <col min="7167" max="7167" width="8.140625" style="178" customWidth="1"/>
    <col min="7168" max="7168" width="85.140625" style="178" customWidth="1"/>
    <col min="7169" max="7169" width="27.85546875" style="178" customWidth="1"/>
    <col min="7170" max="7170" width="31.42578125" style="178" customWidth="1"/>
    <col min="7171" max="7171" width="28.140625" style="178" customWidth="1"/>
    <col min="7172" max="7172" width="31.140625" style="178" customWidth="1"/>
    <col min="7173" max="7175" width="16.7109375" style="178" customWidth="1"/>
    <col min="7176" max="7176" width="17.5703125" style="178" customWidth="1"/>
    <col min="7177" max="7422" width="9.140625" style="178"/>
    <col min="7423" max="7423" width="8.140625" style="178" customWidth="1"/>
    <col min="7424" max="7424" width="85.140625" style="178" customWidth="1"/>
    <col min="7425" max="7425" width="27.85546875" style="178" customWidth="1"/>
    <col min="7426" max="7426" width="31.42578125" style="178" customWidth="1"/>
    <col min="7427" max="7427" width="28.140625" style="178" customWidth="1"/>
    <col min="7428" max="7428" width="31.140625" style="178" customWidth="1"/>
    <col min="7429" max="7431" width="16.7109375" style="178" customWidth="1"/>
    <col min="7432" max="7432" width="17.5703125" style="178" customWidth="1"/>
    <col min="7433" max="7678" width="9.140625" style="178"/>
    <col min="7679" max="7679" width="8.140625" style="178" customWidth="1"/>
    <col min="7680" max="7680" width="85.140625" style="178" customWidth="1"/>
    <col min="7681" max="7681" width="27.85546875" style="178" customWidth="1"/>
    <col min="7682" max="7682" width="31.42578125" style="178" customWidth="1"/>
    <col min="7683" max="7683" width="28.140625" style="178" customWidth="1"/>
    <col min="7684" max="7684" width="31.140625" style="178" customWidth="1"/>
    <col min="7685" max="7687" width="16.7109375" style="178" customWidth="1"/>
    <col min="7688" max="7688" width="17.5703125" style="178" customWidth="1"/>
    <col min="7689" max="7934" width="9.140625" style="178"/>
    <col min="7935" max="7935" width="8.140625" style="178" customWidth="1"/>
    <col min="7936" max="7936" width="85.140625" style="178" customWidth="1"/>
    <col min="7937" max="7937" width="27.85546875" style="178" customWidth="1"/>
    <col min="7938" max="7938" width="31.42578125" style="178" customWidth="1"/>
    <col min="7939" max="7939" width="28.140625" style="178" customWidth="1"/>
    <col min="7940" max="7940" width="31.140625" style="178" customWidth="1"/>
    <col min="7941" max="7943" width="16.7109375" style="178" customWidth="1"/>
    <col min="7944" max="7944" width="17.5703125" style="178" customWidth="1"/>
    <col min="7945" max="8190" width="9.140625" style="178"/>
    <col min="8191" max="8191" width="8.140625" style="178" customWidth="1"/>
    <col min="8192" max="8192" width="85.140625" style="178" customWidth="1"/>
    <col min="8193" max="8193" width="27.85546875" style="178" customWidth="1"/>
    <col min="8194" max="8194" width="31.42578125" style="178" customWidth="1"/>
    <col min="8195" max="8195" width="28.140625" style="178" customWidth="1"/>
    <col min="8196" max="8196" width="31.140625" style="178" customWidth="1"/>
    <col min="8197" max="8199" width="16.7109375" style="178" customWidth="1"/>
    <col min="8200" max="8200" width="17.5703125" style="178" customWidth="1"/>
    <col min="8201" max="8446" width="9.140625" style="178"/>
    <col min="8447" max="8447" width="8.140625" style="178" customWidth="1"/>
    <col min="8448" max="8448" width="85.140625" style="178" customWidth="1"/>
    <col min="8449" max="8449" width="27.85546875" style="178" customWidth="1"/>
    <col min="8450" max="8450" width="31.42578125" style="178" customWidth="1"/>
    <col min="8451" max="8451" width="28.140625" style="178" customWidth="1"/>
    <col min="8452" max="8452" width="31.140625" style="178" customWidth="1"/>
    <col min="8453" max="8455" width="16.7109375" style="178" customWidth="1"/>
    <col min="8456" max="8456" width="17.5703125" style="178" customWidth="1"/>
    <col min="8457" max="8702" width="9.140625" style="178"/>
    <col min="8703" max="8703" width="8.140625" style="178" customWidth="1"/>
    <col min="8704" max="8704" width="85.140625" style="178" customWidth="1"/>
    <col min="8705" max="8705" width="27.85546875" style="178" customWidth="1"/>
    <col min="8706" max="8706" width="31.42578125" style="178" customWidth="1"/>
    <col min="8707" max="8707" width="28.140625" style="178" customWidth="1"/>
    <col min="8708" max="8708" width="31.140625" style="178" customWidth="1"/>
    <col min="8709" max="8711" width="16.7109375" style="178" customWidth="1"/>
    <col min="8712" max="8712" width="17.5703125" style="178" customWidth="1"/>
    <col min="8713" max="8958" width="9.140625" style="178"/>
    <col min="8959" max="8959" width="8.140625" style="178" customWidth="1"/>
    <col min="8960" max="8960" width="85.140625" style="178" customWidth="1"/>
    <col min="8961" max="8961" width="27.85546875" style="178" customWidth="1"/>
    <col min="8962" max="8962" width="31.42578125" style="178" customWidth="1"/>
    <col min="8963" max="8963" width="28.140625" style="178" customWidth="1"/>
    <col min="8964" max="8964" width="31.140625" style="178" customWidth="1"/>
    <col min="8965" max="8967" width="16.7109375" style="178" customWidth="1"/>
    <col min="8968" max="8968" width="17.5703125" style="178" customWidth="1"/>
    <col min="8969" max="9214" width="9.140625" style="178"/>
    <col min="9215" max="9215" width="8.140625" style="178" customWidth="1"/>
    <col min="9216" max="9216" width="85.140625" style="178" customWidth="1"/>
    <col min="9217" max="9217" width="27.85546875" style="178" customWidth="1"/>
    <col min="9218" max="9218" width="31.42578125" style="178" customWidth="1"/>
    <col min="9219" max="9219" width="28.140625" style="178" customWidth="1"/>
    <col min="9220" max="9220" width="31.140625" style="178" customWidth="1"/>
    <col min="9221" max="9223" width="16.7109375" style="178" customWidth="1"/>
    <col min="9224" max="9224" width="17.5703125" style="178" customWidth="1"/>
    <col min="9225" max="9470" width="9.140625" style="178"/>
    <col min="9471" max="9471" width="8.140625" style="178" customWidth="1"/>
    <col min="9472" max="9472" width="85.140625" style="178" customWidth="1"/>
    <col min="9473" max="9473" width="27.85546875" style="178" customWidth="1"/>
    <col min="9474" max="9474" width="31.42578125" style="178" customWidth="1"/>
    <col min="9475" max="9475" width="28.140625" style="178" customWidth="1"/>
    <col min="9476" max="9476" width="31.140625" style="178" customWidth="1"/>
    <col min="9477" max="9479" width="16.7109375" style="178" customWidth="1"/>
    <col min="9480" max="9480" width="17.5703125" style="178" customWidth="1"/>
    <col min="9481" max="9726" width="9.140625" style="178"/>
    <col min="9727" max="9727" width="8.140625" style="178" customWidth="1"/>
    <col min="9728" max="9728" width="85.140625" style="178" customWidth="1"/>
    <col min="9729" max="9729" width="27.85546875" style="178" customWidth="1"/>
    <col min="9730" max="9730" width="31.42578125" style="178" customWidth="1"/>
    <col min="9731" max="9731" width="28.140625" style="178" customWidth="1"/>
    <col min="9732" max="9732" width="31.140625" style="178" customWidth="1"/>
    <col min="9733" max="9735" width="16.7109375" style="178" customWidth="1"/>
    <col min="9736" max="9736" width="17.5703125" style="178" customWidth="1"/>
    <col min="9737" max="9982" width="9.140625" style="178"/>
    <col min="9983" max="9983" width="8.140625" style="178" customWidth="1"/>
    <col min="9984" max="9984" width="85.140625" style="178" customWidth="1"/>
    <col min="9985" max="9985" width="27.85546875" style="178" customWidth="1"/>
    <col min="9986" max="9986" width="31.42578125" style="178" customWidth="1"/>
    <col min="9987" max="9987" width="28.140625" style="178" customWidth="1"/>
    <col min="9988" max="9988" width="31.140625" style="178" customWidth="1"/>
    <col min="9989" max="9991" width="16.7109375" style="178" customWidth="1"/>
    <col min="9992" max="9992" width="17.5703125" style="178" customWidth="1"/>
    <col min="9993" max="10238" width="9.140625" style="178"/>
    <col min="10239" max="10239" width="8.140625" style="178" customWidth="1"/>
    <col min="10240" max="10240" width="85.140625" style="178" customWidth="1"/>
    <col min="10241" max="10241" width="27.85546875" style="178" customWidth="1"/>
    <col min="10242" max="10242" width="31.42578125" style="178" customWidth="1"/>
    <col min="10243" max="10243" width="28.140625" style="178" customWidth="1"/>
    <col min="10244" max="10244" width="31.140625" style="178" customWidth="1"/>
    <col min="10245" max="10247" width="16.7109375" style="178" customWidth="1"/>
    <col min="10248" max="10248" width="17.5703125" style="178" customWidth="1"/>
    <col min="10249" max="10494" width="9.140625" style="178"/>
    <col min="10495" max="10495" width="8.140625" style="178" customWidth="1"/>
    <col min="10496" max="10496" width="85.140625" style="178" customWidth="1"/>
    <col min="10497" max="10497" width="27.85546875" style="178" customWidth="1"/>
    <col min="10498" max="10498" width="31.42578125" style="178" customWidth="1"/>
    <col min="10499" max="10499" width="28.140625" style="178" customWidth="1"/>
    <col min="10500" max="10500" width="31.140625" style="178" customWidth="1"/>
    <col min="10501" max="10503" width="16.7109375" style="178" customWidth="1"/>
    <col min="10504" max="10504" width="17.5703125" style="178" customWidth="1"/>
    <col min="10505" max="10750" width="9.140625" style="178"/>
    <col min="10751" max="10751" width="8.140625" style="178" customWidth="1"/>
    <col min="10752" max="10752" width="85.140625" style="178" customWidth="1"/>
    <col min="10753" max="10753" width="27.85546875" style="178" customWidth="1"/>
    <col min="10754" max="10754" width="31.42578125" style="178" customWidth="1"/>
    <col min="10755" max="10755" width="28.140625" style="178" customWidth="1"/>
    <col min="10756" max="10756" width="31.140625" style="178" customWidth="1"/>
    <col min="10757" max="10759" width="16.7109375" style="178" customWidth="1"/>
    <col min="10760" max="10760" width="17.5703125" style="178" customWidth="1"/>
    <col min="10761" max="11006" width="9.140625" style="178"/>
    <col min="11007" max="11007" width="8.140625" style="178" customWidth="1"/>
    <col min="11008" max="11008" width="85.140625" style="178" customWidth="1"/>
    <col min="11009" max="11009" width="27.85546875" style="178" customWidth="1"/>
    <col min="11010" max="11010" width="31.42578125" style="178" customWidth="1"/>
    <col min="11011" max="11011" width="28.140625" style="178" customWidth="1"/>
    <col min="11012" max="11012" width="31.140625" style="178" customWidth="1"/>
    <col min="11013" max="11015" width="16.7109375" style="178" customWidth="1"/>
    <col min="11016" max="11016" width="17.5703125" style="178" customWidth="1"/>
    <col min="11017" max="11262" width="9.140625" style="178"/>
    <col min="11263" max="11263" width="8.140625" style="178" customWidth="1"/>
    <col min="11264" max="11264" width="85.140625" style="178" customWidth="1"/>
    <col min="11265" max="11265" width="27.85546875" style="178" customWidth="1"/>
    <col min="11266" max="11266" width="31.42578125" style="178" customWidth="1"/>
    <col min="11267" max="11267" width="28.140625" style="178" customWidth="1"/>
    <col min="11268" max="11268" width="31.140625" style="178" customWidth="1"/>
    <col min="11269" max="11271" width="16.7109375" style="178" customWidth="1"/>
    <col min="11272" max="11272" width="17.5703125" style="178" customWidth="1"/>
    <col min="11273" max="11518" width="9.140625" style="178"/>
    <col min="11519" max="11519" width="8.140625" style="178" customWidth="1"/>
    <col min="11520" max="11520" width="85.140625" style="178" customWidth="1"/>
    <col min="11521" max="11521" width="27.85546875" style="178" customWidth="1"/>
    <col min="11522" max="11522" width="31.42578125" style="178" customWidth="1"/>
    <col min="11523" max="11523" width="28.140625" style="178" customWidth="1"/>
    <col min="11524" max="11524" width="31.140625" style="178" customWidth="1"/>
    <col min="11525" max="11527" width="16.7109375" style="178" customWidth="1"/>
    <col min="11528" max="11528" width="17.5703125" style="178" customWidth="1"/>
    <col min="11529" max="11774" width="9.140625" style="178"/>
    <col min="11775" max="11775" width="8.140625" style="178" customWidth="1"/>
    <col min="11776" max="11776" width="85.140625" style="178" customWidth="1"/>
    <col min="11777" max="11777" width="27.85546875" style="178" customWidth="1"/>
    <col min="11778" max="11778" width="31.42578125" style="178" customWidth="1"/>
    <col min="11779" max="11779" width="28.140625" style="178" customWidth="1"/>
    <col min="11780" max="11780" width="31.140625" style="178" customWidth="1"/>
    <col min="11781" max="11783" width="16.7109375" style="178" customWidth="1"/>
    <col min="11784" max="11784" width="17.5703125" style="178" customWidth="1"/>
    <col min="11785" max="12030" width="9.140625" style="178"/>
    <col min="12031" max="12031" width="8.140625" style="178" customWidth="1"/>
    <col min="12032" max="12032" width="85.140625" style="178" customWidth="1"/>
    <col min="12033" max="12033" width="27.85546875" style="178" customWidth="1"/>
    <col min="12034" max="12034" width="31.42578125" style="178" customWidth="1"/>
    <col min="12035" max="12035" width="28.140625" style="178" customWidth="1"/>
    <col min="12036" max="12036" width="31.140625" style="178" customWidth="1"/>
    <col min="12037" max="12039" width="16.7109375" style="178" customWidth="1"/>
    <col min="12040" max="12040" width="17.5703125" style="178" customWidth="1"/>
    <col min="12041" max="12286" width="9.140625" style="178"/>
    <col min="12287" max="12287" width="8.140625" style="178" customWidth="1"/>
    <col min="12288" max="12288" width="85.140625" style="178" customWidth="1"/>
    <col min="12289" max="12289" width="27.85546875" style="178" customWidth="1"/>
    <col min="12290" max="12290" width="31.42578125" style="178" customWidth="1"/>
    <col min="12291" max="12291" width="28.140625" style="178" customWidth="1"/>
    <col min="12292" max="12292" width="31.140625" style="178" customWidth="1"/>
    <col min="12293" max="12295" width="16.7109375" style="178" customWidth="1"/>
    <col min="12296" max="12296" width="17.5703125" style="178" customWidth="1"/>
    <col min="12297" max="12542" width="9.140625" style="178"/>
    <col min="12543" max="12543" width="8.140625" style="178" customWidth="1"/>
    <col min="12544" max="12544" width="85.140625" style="178" customWidth="1"/>
    <col min="12545" max="12545" width="27.85546875" style="178" customWidth="1"/>
    <col min="12546" max="12546" width="31.42578125" style="178" customWidth="1"/>
    <col min="12547" max="12547" width="28.140625" style="178" customWidth="1"/>
    <col min="12548" max="12548" width="31.140625" style="178" customWidth="1"/>
    <col min="12549" max="12551" width="16.7109375" style="178" customWidth="1"/>
    <col min="12552" max="12552" width="17.5703125" style="178" customWidth="1"/>
    <col min="12553" max="12798" width="9.140625" style="178"/>
    <col min="12799" max="12799" width="8.140625" style="178" customWidth="1"/>
    <col min="12800" max="12800" width="85.140625" style="178" customWidth="1"/>
    <col min="12801" max="12801" width="27.85546875" style="178" customWidth="1"/>
    <col min="12802" max="12802" width="31.42578125" style="178" customWidth="1"/>
    <col min="12803" max="12803" width="28.140625" style="178" customWidth="1"/>
    <col min="12804" max="12804" width="31.140625" style="178" customWidth="1"/>
    <col min="12805" max="12807" width="16.7109375" style="178" customWidth="1"/>
    <col min="12808" max="12808" width="17.5703125" style="178" customWidth="1"/>
    <col min="12809" max="13054" width="9.140625" style="178"/>
    <col min="13055" max="13055" width="8.140625" style="178" customWidth="1"/>
    <col min="13056" max="13056" width="85.140625" style="178" customWidth="1"/>
    <col min="13057" max="13057" width="27.85546875" style="178" customWidth="1"/>
    <col min="13058" max="13058" width="31.42578125" style="178" customWidth="1"/>
    <col min="13059" max="13059" width="28.140625" style="178" customWidth="1"/>
    <col min="13060" max="13060" width="31.140625" style="178" customWidth="1"/>
    <col min="13061" max="13063" width="16.7109375" style="178" customWidth="1"/>
    <col min="13064" max="13064" width="17.5703125" style="178" customWidth="1"/>
    <col min="13065" max="13310" width="9.140625" style="178"/>
    <col min="13311" max="13311" width="8.140625" style="178" customWidth="1"/>
    <col min="13312" max="13312" width="85.140625" style="178" customWidth="1"/>
    <col min="13313" max="13313" width="27.85546875" style="178" customWidth="1"/>
    <col min="13314" max="13314" width="31.42578125" style="178" customWidth="1"/>
    <col min="13315" max="13315" width="28.140625" style="178" customWidth="1"/>
    <col min="13316" max="13316" width="31.140625" style="178" customWidth="1"/>
    <col min="13317" max="13319" width="16.7109375" style="178" customWidth="1"/>
    <col min="13320" max="13320" width="17.5703125" style="178" customWidth="1"/>
    <col min="13321" max="13566" width="9.140625" style="178"/>
    <col min="13567" max="13567" width="8.140625" style="178" customWidth="1"/>
    <col min="13568" max="13568" width="85.140625" style="178" customWidth="1"/>
    <col min="13569" max="13569" width="27.85546875" style="178" customWidth="1"/>
    <col min="13570" max="13570" width="31.42578125" style="178" customWidth="1"/>
    <col min="13571" max="13571" width="28.140625" style="178" customWidth="1"/>
    <col min="13572" max="13572" width="31.140625" style="178" customWidth="1"/>
    <col min="13573" max="13575" width="16.7109375" style="178" customWidth="1"/>
    <col min="13576" max="13576" width="17.5703125" style="178" customWidth="1"/>
    <col min="13577" max="13822" width="9.140625" style="178"/>
    <col min="13823" max="13823" width="8.140625" style="178" customWidth="1"/>
    <col min="13824" max="13824" width="85.140625" style="178" customWidth="1"/>
    <col min="13825" max="13825" width="27.85546875" style="178" customWidth="1"/>
    <col min="13826" max="13826" width="31.42578125" style="178" customWidth="1"/>
    <col min="13827" max="13827" width="28.140625" style="178" customWidth="1"/>
    <col min="13828" max="13828" width="31.140625" style="178" customWidth="1"/>
    <col min="13829" max="13831" width="16.7109375" style="178" customWidth="1"/>
    <col min="13832" max="13832" width="17.5703125" style="178" customWidth="1"/>
    <col min="13833" max="14078" width="9.140625" style="178"/>
    <col min="14079" max="14079" width="8.140625" style="178" customWidth="1"/>
    <col min="14080" max="14080" width="85.140625" style="178" customWidth="1"/>
    <col min="14081" max="14081" width="27.85546875" style="178" customWidth="1"/>
    <col min="14082" max="14082" width="31.42578125" style="178" customWidth="1"/>
    <col min="14083" max="14083" width="28.140625" style="178" customWidth="1"/>
    <col min="14084" max="14084" width="31.140625" style="178" customWidth="1"/>
    <col min="14085" max="14087" width="16.7109375" style="178" customWidth="1"/>
    <col min="14088" max="14088" width="17.5703125" style="178" customWidth="1"/>
    <col min="14089" max="14334" width="9.140625" style="178"/>
    <col min="14335" max="14335" width="8.140625" style="178" customWidth="1"/>
    <col min="14336" max="14336" width="85.140625" style="178" customWidth="1"/>
    <col min="14337" max="14337" width="27.85546875" style="178" customWidth="1"/>
    <col min="14338" max="14338" width="31.42578125" style="178" customWidth="1"/>
    <col min="14339" max="14339" width="28.140625" style="178" customWidth="1"/>
    <col min="14340" max="14340" width="31.140625" style="178" customWidth="1"/>
    <col min="14341" max="14343" width="16.7109375" style="178" customWidth="1"/>
    <col min="14344" max="14344" width="17.5703125" style="178" customWidth="1"/>
    <col min="14345" max="14590" width="9.140625" style="178"/>
    <col min="14591" max="14591" width="8.140625" style="178" customWidth="1"/>
    <col min="14592" max="14592" width="85.140625" style="178" customWidth="1"/>
    <col min="14593" max="14593" width="27.85546875" style="178" customWidth="1"/>
    <col min="14594" max="14594" width="31.42578125" style="178" customWidth="1"/>
    <col min="14595" max="14595" width="28.140625" style="178" customWidth="1"/>
    <col min="14596" max="14596" width="31.140625" style="178" customWidth="1"/>
    <col min="14597" max="14599" width="16.7109375" style="178" customWidth="1"/>
    <col min="14600" max="14600" width="17.5703125" style="178" customWidth="1"/>
    <col min="14601" max="14846" width="9.140625" style="178"/>
    <col min="14847" max="14847" width="8.140625" style="178" customWidth="1"/>
    <col min="14848" max="14848" width="85.140625" style="178" customWidth="1"/>
    <col min="14849" max="14849" width="27.85546875" style="178" customWidth="1"/>
    <col min="14850" max="14850" width="31.42578125" style="178" customWidth="1"/>
    <col min="14851" max="14851" width="28.140625" style="178" customWidth="1"/>
    <col min="14852" max="14852" width="31.140625" style="178" customWidth="1"/>
    <col min="14853" max="14855" width="16.7109375" style="178" customWidth="1"/>
    <col min="14856" max="14856" width="17.5703125" style="178" customWidth="1"/>
    <col min="14857" max="15102" width="9.140625" style="178"/>
    <col min="15103" max="15103" width="8.140625" style="178" customWidth="1"/>
    <col min="15104" max="15104" width="85.140625" style="178" customWidth="1"/>
    <col min="15105" max="15105" width="27.85546875" style="178" customWidth="1"/>
    <col min="15106" max="15106" width="31.42578125" style="178" customWidth="1"/>
    <col min="15107" max="15107" width="28.140625" style="178" customWidth="1"/>
    <col min="15108" max="15108" width="31.140625" style="178" customWidth="1"/>
    <col min="15109" max="15111" width="16.7109375" style="178" customWidth="1"/>
    <col min="15112" max="15112" width="17.5703125" style="178" customWidth="1"/>
    <col min="15113" max="15358" width="9.140625" style="178"/>
    <col min="15359" max="15359" width="8.140625" style="178" customWidth="1"/>
    <col min="15360" max="15360" width="85.140625" style="178" customWidth="1"/>
    <col min="15361" max="15361" width="27.85546875" style="178" customWidth="1"/>
    <col min="15362" max="15362" width="31.42578125" style="178" customWidth="1"/>
    <col min="15363" max="15363" width="28.140625" style="178" customWidth="1"/>
    <col min="15364" max="15364" width="31.140625" style="178" customWidth="1"/>
    <col min="15365" max="15367" width="16.7109375" style="178" customWidth="1"/>
    <col min="15368" max="15368" width="17.5703125" style="178" customWidth="1"/>
    <col min="15369" max="15614" width="9.140625" style="178"/>
    <col min="15615" max="15615" width="8.140625" style="178" customWidth="1"/>
    <col min="15616" max="15616" width="85.140625" style="178" customWidth="1"/>
    <col min="15617" max="15617" width="27.85546875" style="178" customWidth="1"/>
    <col min="15618" max="15618" width="31.42578125" style="178" customWidth="1"/>
    <col min="15619" max="15619" width="28.140625" style="178" customWidth="1"/>
    <col min="15620" max="15620" width="31.140625" style="178" customWidth="1"/>
    <col min="15621" max="15623" width="16.7109375" style="178" customWidth="1"/>
    <col min="15624" max="15624" width="17.5703125" style="178" customWidth="1"/>
    <col min="15625" max="15870" width="9.140625" style="178"/>
    <col min="15871" max="15871" width="8.140625" style="178" customWidth="1"/>
    <col min="15872" max="15872" width="85.140625" style="178" customWidth="1"/>
    <col min="15873" max="15873" width="27.85546875" style="178" customWidth="1"/>
    <col min="15874" max="15874" width="31.42578125" style="178" customWidth="1"/>
    <col min="15875" max="15875" width="28.140625" style="178" customWidth="1"/>
    <col min="15876" max="15876" width="31.140625" style="178" customWidth="1"/>
    <col min="15877" max="15879" width="16.7109375" style="178" customWidth="1"/>
    <col min="15880" max="15880" width="17.5703125" style="178" customWidth="1"/>
    <col min="15881" max="16126" width="9.140625" style="178"/>
    <col min="16127" max="16127" width="8.140625" style="178" customWidth="1"/>
    <col min="16128" max="16128" width="85.140625" style="178" customWidth="1"/>
    <col min="16129" max="16129" width="27.85546875" style="178" customWidth="1"/>
    <col min="16130" max="16130" width="31.42578125" style="178" customWidth="1"/>
    <col min="16131" max="16131" width="28.140625" style="178" customWidth="1"/>
    <col min="16132" max="16132" width="31.140625" style="178" customWidth="1"/>
    <col min="16133" max="16135" width="16.7109375" style="178" customWidth="1"/>
    <col min="16136" max="16136" width="17.5703125" style="178" customWidth="1"/>
    <col min="16137" max="16384" width="9.140625" style="178"/>
  </cols>
  <sheetData>
    <row r="1" spans="1:11">
      <c r="D1" s="72" t="s">
        <v>436</v>
      </c>
    </row>
    <row r="3" spans="1:11" ht="20.45" customHeight="1">
      <c r="A3" s="1454" t="s">
        <v>1016</v>
      </c>
      <c r="B3" s="1454"/>
      <c r="C3" s="1454"/>
      <c r="D3" s="1454"/>
      <c r="E3" s="181"/>
      <c r="F3" s="181"/>
      <c r="G3" s="182"/>
      <c r="H3" s="182"/>
    </row>
    <row r="4" spans="1:11" s="13" customFormat="1" ht="27" customHeight="1">
      <c r="A4" s="1527" t="s">
        <v>1137</v>
      </c>
      <c r="B4" s="1527"/>
      <c r="C4" s="1527"/>
      <c r="D4" s="1527"/>
      <c r="E4" s="1527"/>
      <c r="F4" s="1527"/>
      <c r="G4" s="1527"/>
      <c r="H4" s="1527"/>
      <c r="I4" s="1527"/>
    </row>
    <row r="5" spans="1:11" s="11" customFormat="1" ht="19.5" customHeight="1">
      <c r="A5" s="659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>
      <c r="A6" s="1438" t="s">
        <v>676</v>
      </c>
      <c r="B6" s="1438"/>
      <c r="C6" s="1438"/>
      <c r="D6" s="16"/>
      <c r="E6" s="16"/>
      <c r="F6" s="16"/>
      <c r="G6" s="16"/>
      <c r="H6" s="16"/>
      <c r="I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>
      <c r="B8" s="251"/>
    </row>
    <row r="9" spans="1:11" s="686" customFormat="1" ht="37.5">
      <c r="A9" s="684" t="s">
        <v>282</v>
      </c>
      <c r="B9" s="684" t="s">
        <v>297</v>
      </c>
      <c r="C9" s="658" t="s">
        <v>375</v>
      </c>
      <c r="D9" s="658" t="s">
        <v>376</v>
      </c>
      <c r="E9" s="685"/>
      <c r="F9" s="685"/>
      <c r="G9" s="502"/>
      <c r="H9" s="502"/>
    </row>
    <row r="10" spans="1:11" ht="56.25">
      <c r="A10" s="658">
        <v>1</v>
      </c>
      <c r="B10" s="658">
        <v>2</v>
      </c>
      <c r="C10" s="658">
        <v>5</v>
      </c>
      <c r="D10" s="658">
        <v>6</v>
      </c>
      <c r="E10" s="687" t="s">
        <v>357</v>
      </c>
      <c r="F10" s="190" t="s">
        <v>302</v>
      </c>
      <c r="G10" s="190" t="s">
        <v>549</v>
      </c>
      <c r="H10" s="190" t="s">
        <v>550</v>
      </c>
      <c r="I10" s="207"/>
      <c r="J10" s="207"/>
      <c r="K10" s="207"/>
    </row>
    <row r="11" spans="1:11" s="267" customFormat="1" ht="21.6" hidden="1" customHeight="1">
      <c r="A11" s="275"/>
      <c r="B11" s="265"/>
      <c r="C11" s="221"/>
      <c r="D11" s="266"/>
      <c r="E11" s="688"/>
      <c r="F11" s="198"/>
      <c r="G11" s="198"/>
      <c r="H11" s="198"/>
    </row>
    <row r="12" spans="1:11" hidden="1">
      <c r="A12" s="518"/>
      <c r="B12" s="215"/>
      <c r="C12" s="205"/>
      <c r="D12" s="202"/>
      <c r="E12" s="688"/>
      <c r="F12" s="198"/>
      <c r="G12" s="198"/>
      <c r="H12" s="198"/>
    </row>
    <row r="13" spans="1:11" hidden="1">
      <c r="A13" s="518"/>
      <c r="B13" s="217"/>
      <c r="C13" s="205"/>
      <c r="D13" s="202"/>
      <c r="E13" s="688"/>
      <c r="F13" s="198"/>
      <c r="G13" s="198"/>
      <c r="H13" s="198"/>
    </row>
    <row r="14" spans="1:11" hidden="1">
      <c r="A14" s="518"/>
      <c r="B14" s="199"/>
      <c r="C14" s="205"/>
      <c r="D14" s="202"/>
      <c r="E14" s="689"/>
      <c r="F14" s="198"/>
      <c r="G14" s="198"/>
      <c r="H14" s="198"/>
    </row>
    <row r="15" spans="1:11" s="267" customFormat="1" ht="39.75" hidden="1" customHeight="1">
      <c r="A15" s="275"/>
      <c r="B15" s="690"/>
      <c r="C15" s="221"/>
      <c r="D15" s="266"/>
      <c r="E15" s="688"/>
      <c r="F15" s="198"/>
      <c r="G15" s="198"/>
      <c r="H15" s="198"/>
    </row>
    <row r="16" spans="1:11" hidden="1">
      <c r="A16" s="518"/>
      <c r="B16" s="215"/>
      <c r="C16" s="205"/>
      <c r="D16" s="202"/>
      <c r="E16" s="689"/>
      <c r="F16" s="198"/>
      <c r="G16" s="198"/>
      <c r="H16" s="198"/>
    </row>
    <row r="17" spans="1:8" hidden="1">
      <c r="A17" s="518"/>
      <c r="B17" s="215"/>
      <c r="C17" s="205"/>
      <c r="D17" s="202"/>
      <c r="E17" s="688"/>
      <c r="F17" s="198"/>
      <c r="G17" s="198"/>
      <c r="H17" s="198"/>
    </row>
    <row r="18" spans="1:8" hidden="1">
      <c r="A18" s="518"/>
      <c r="B18" s="215"/>
      <c r="C18" s="205"/>
      <c r="D18" s="202"/>
      <c r="E18" s="691"/>
      <c r="F18" s="198"/>
      <c r="G18" s="198"/>
      <c r="H18" s="198"/>
    </row>
    <row r="19" spans="1:8" s="267" customFormat="1" ht="21.6" hidden="1" customHeight="1">
      <c r="A19" s="275"/>
      <c r="B19" s="265"/>
      <c r="C19" s="221"/>
      <c r="D19" s="266"/>
      <c r="E19" s="689"/>
      <c r="F19" s="198"/>
      <c r="G19" s="198"/>
      <c r="H19" s="198"/>
    </row>
    <row r="20" spans="1:8" hidden="1">
      <c r="A20" s="518"/>
      <c r="B20" s="215"/>
      <c r="C20" s="205"/>
      <c r="D20" s="202"/>
      <c r="E20" s="688"/>
      <c r="F20" s="198"/>
      <c r="G20" s="198"/>
      <c r="H20" s="198"/>
    </row>
    <row r="21" spans="1:8" hidden="1">
      <c r="A21" s="518"/>
      <c r="B21" s="521"/>
      <c r="C21" s="205"/>
      <c r="D21" s="202"/>
      <c r="E21" s="688"/>
      <c r="F21" s="198"/>
      <c r="G21" s="198"/>
      <c r="H21" s="198"/>
    </row>
    <row r="22" spans="1:8" hidden="1">
      <c r="A22" s="518"/>
      <c r="B22" s="521"/>
      <c r="C22" s="205"/>
      <c r="D22" s="202"/>
      <c r="E22" s="688"/>
      <c r="F22" s="198"/>
      <c r="G22" s="198"/>
      <c r="H22" s="198"/>
    </row>
    <row r="23" spans="1:8" hidden="1">
      <c r="A23" s="518"/>
      <c r="B23" s="521"/>
      <c r="C23" s="205"/>
      <c r="D23" s="202"/>
      <c r="E23" s="688"/>
      <c r="F23" s="198"/>
      <c r="G23" s="198"/>
      <c r="H23" s="198"/>
    </row>
    <row r="24" spans="1:8" hidden="1">
      <c r="A24" s="518"/>
      <c r="B24" s="521"/>
      <c r="C24" s="205"/>
      <c r="D24" s="202"/>
      <c r="E24" s="688"/>
      <c r="F24" s="198"/>
      <c r="G24" s="198"/>
      <c r="H24" s="198"/>
    </row>
    <row r="25" spans="1:8" hidden="1">
      <c r="A25" s="518"/>
      <c r="B25" s="215"/>
      <c r="C25" s="205"/>
      <c r="D25" s="202"/>
      <c r="E25" s="689"/>
      <c r="F25" s="198"/>
      <c r="G25" s="198"/>
      <c r="H25" s="198"/>
    </row>
    <row r="26" spans="1:8" s="267" customFormat="1" ht="21.6" hidden="1" customHeight="1">
      <c r="A26" s="275"/>
      <c r="B26" s="265"/>
      <c r="C26" s="221"/>
      <c r="D26" s="266"/>
      <c r="E26" s="688"/>
      <c r="F26" s="198"/>
      <c r="G26" s="198"/>
      <c r="H26" s="198"/>
    </row>
    <row r="27" spans="1:8" hidden="1">
      <c r="A27" s="522"/>
      <c r="B27" s="215"/>
      <c r="C27" s="205"/>
      <c r="D27" s="202"/>
      <c r="E27" s="689"/>
      <c r="F27" s="198"/>
      <c r="G27" s="198"/>
      <c r="H27" s="198"/>
    </row>
    <row r="28" spans="1:8" hidden="1">
      <c r="A28" s="239"/>
      <c r="B28" s="523"/>
      <c r="C28" s="205"/>
      <c r="D28" s="202"/>
      <c r="E28" s="689"/>
      <c r="F28" s="198"/>
      <c r="G28" s="198"/>
      <c r="H28" s="198"/>
    </row>
    <row r="29" spans="1:8" hidden="1">
      <c r="A29" s="239"/>
      <c r="B29" s="523"/>
      <c r="C29" s="205"/>
      <c r="D29" s="202"/>
      <c r="E29" s="688"/>
      <c r="F29" s="198"/>
      <c r="G29" s="198"/>
      <c r="H29" s="198"/>
    </row>
    <row r="30" spans="1:8" hidden="1">
      <c r="A30" s="239"/>
      <c r="B30" s="523"/>
      <c r="C30" s="205"/>
      <c r="D30" s="202"/>
      <c r="E30" s="688"/>
      <c r="F30" s="198"/>
      <c r="G30" s="198"/>
      <c r="H30" s="198"/>
    </row>
    <row r="31" spans="1:8" hidden="1">
      <c r="A31" s="239"/>
      <c r="B31" s="523"/>
      <c r="C31" s="205"/>
      <c r="D31" s="202"/>
      <c r="E31" s="688"/>
      <c r="F31" s="198"/>
      <c r="G31" s="198"/>
      <c r="H31" s="198"/>
    </row>
    <row r="32" spans="1:8" hidden="1">
      <c r="A32" s="239"/>
      <c r="B32" s="523"/>
      <c r="C32" s="205"/>
      <c r="D32" s="202"/>
      <c r="E32" s="688"/>
      <c r="F32" s="198"/>
      <c r="G32" s="198"/>
      <c r="H32" s="198"/>
    </row>
    <row r="33" spans="1:8" hidden="1">
      <c r="A33" s="239"/>
      <c r="B33" s="523"/>
      <c r="C33" s="205"/>
      <c r="D33" s="202"/>
      <c r="E33" s="688"/>
      <c r="F33" s="198"/>
      <c r="G33" s="198"/>
      <c r="H33" s="198"/>
    </row>
    <row r="34" spans="1:8" hidden="1">
      <c r="A34" s="239"/>
      <c r="B34" s="523"/>
      <c r="C34" s="205"/>
      <c r="D34" s="202"/>
      <c r="E34" s="688"/>
      <c r="F34" s="198"/>
      <c r="G34" s="198"/>
      <c r="H34" s="198"/>
    </row>
    <row r="35" spans="1:8" ht="112.5">
      <c r="A35" s="239"/>
      <c r="B35" s="215" t="s">
        <v>1166</v>
      </c>
      <c r="C35" s="692">
        <v>1</v>
      </c>
      <c r="D35" s="693">
        <v>11463.92</v>
      </c>
      <c r="E35" s="688"/>
      <c r="F35" s="198"/>
      <c r="G35" s="198"/>
      <c r="H35" s="198"/>
    </row>
    <row r="36" spans="1:8">
      <c r="A36" s="239"/>
      <c r="B36" s="215"/>
      <c r="C36" s="205"/>
      <c r="D36" s="202"/>
      <c r="E36" s="688"/>
      <c r="F36" s="198"/>
      <c r="G36" s="198"/>
      <c r="H36" s="198"/>
    </row>
    <row r="37" spans="1:8">
      <c r="A37" s="239"/>
      <c r="B37" s="215"/>
      <c r="C37" s="205"/>
      <c r="D37" s="202"/>
      <c r="E37" s="688"/>
      <c r="F37" s="198"/>
      <c r="G37" s="198"/>
      <c r="H37" s="198"/>
    </row>
    <row r="38" spans="1:8" ht="21" customHeight="1">
      <c r="A38" s="275"/>
      <c r="B38" s="265" t="s">
        <v>295</v>
      </c>
      <c r="C38" s="221" t="s">
        <v>305</v>
      </c>
      <c r="D38" s="266">
        <f>D11+D15+D19+D26+D35</f>
        <v>11463.92</v>
      </c>
      <c r="E38" s="694" t="s">
        <v>534</v>
      </c>
      <c r="F38" s="223">
        <f>SUM(F11:F37)</f>
        <v>0</v>
      </c>
      <c r="G38" s="223">
        <f>SUM(G11:G37)</f>
        <v>0</v>
      </c>
      <c r="H38" s="223">
        <f>SUM(H11:H37)</f>
        <v>0</v>
      </c>
    </row>
    <row r="39" spans="1:8">
      <c r="E39" s="276"/>
      <c r="F39" s="192"/>
      <c r="G39" s="192"/>
      <c r="H39" s="192"/>
    </row>
    <row r="40" spans="1:8">
      <c r="E40" s="276"/>
      <c r="F40" s="192"/>
      <c r="G40" s="192"/>
      <c r="H40" s="192"/>
    </row>
    <row r="41" spans="1:8">
      <c r="A41" s="34" t="s">
        <v>667</v>
      </c>
      <c r="B41" s="35"/>
      <c r="C41" s="35"/>
      <c r="D41" s="657" t="s">
        <v>1135</v>
      </c>
      <c r="E41" s="276"/>
      <c r="F41" s="192"/>
      <c r="G41" s="192"/>
      <c r="H41" s="192"/>
    </row>
    <row r="42" spans="1:8">
      <c r="A42" s="66"/>
      <c r="B42" s="66"/>
      <c r="C42" s="66"/>
      <c r="D42" s="682" t="s">
        <v>132</v>
      </c>
      <c r="E42" s="278"/>
      <c r="F42" s="192"/>
      <c r="G42" s="192"/>
      <c r="H42" s="192"/>
    </row>
    <row r="43" spans="1:8">
      <c r="A43" s="63"/>
      <c r="B43" s="63"/>
      <c r="C43" s="63"/>
      <c r="D43" s="63"/>
      <c r="E43" s="276"/>
      <c r="F43" s="192"/>
      <c r="G43" s="192"/>
      <c r="H43" s="192"/>
    </row>
    <row r="44" spans="1:8">
      <c r="A44" s="34" t="s">
        <v>133</v>
      </c>
      <c r="B44" s="35"/>
      <c r="C44" s="35"/>
      <c r="D44" s="1024" t="s">
        <v>1217</v>
      </c>
      <c r="E44" s="278"/>
      <c r="F44" s="192"/>
      <c r="G44" s="192"/>
      <c r="H44" s="192"/>
    </row>
    <row r="45" spans="1:8">
      <c r="A45" s="66"/>
      <c r="B45" s="66"/>
      <c r="C45" s="66"/>
      <c r="D45" s="682" t="s">
        <v>132</v>
      </c>
      <c r="E45" s="276"/>
      <c r="F45" s="192"/>
      <c r="G45" s="192"/>
      <c r="H45" s="192"/>
    </row>
    <row r="46" spans="1:8">
      <c r="A46" s="1"/>
      <c r="B46" s="1"/>
      <c r="C46" s="1"/>
      <c r="D46" s="1"/>
      <c r="E46" s="277"/>
      <c r="F46" s="192"/>
      <c r="G46" s="192"/>
      <c r="H46" s="192"/>
    </row>
    <row r="47" spans="1:8">
      <c r="E47" s="278"/>
      <c r="F47" s="192"/>
      <c r="G47" s="192"/>
      <c r="H47" s="192"/>
    </row>
    <row r="48" spans="1:8" ht="21">
      <c r="B48" s="512"/>
      <c r="E48" s="276"/>
      <c r="F48" s="192"/>
      <c r="G48" s="192"/>
      <c r="H48" s="192"/>
    </row>
    <row r="49" spans="5:8">
      <c r="E49" s="276"/>
      <c r="F49" s="192"/>
      <c r="G49" s="192"/>
      <c r="H49" s="192"/>
    </row>
    <row r="50" spans="5:8">
      <c r="E50" s="278"/>
      <c r="F50" s="192"/>
      <c r="G50" s="192"/>
      <c r="H50" s="192"/>
    </row>
    <row r="51" spans="5:8">
      <c r="E51" s="276"/>
      <c r="F51" s="192"/>
      <c r="G51" s="192"/>
      <c r="H51" s="192"/>
    </row>
    <row r="52" spans="5:8">
      <c r="E52" s="278"/>
      <c r="F52" s="192"/>
      <c r="G52" s="192"/>
      <c r="H52" s="192"/>
    </row>
    <row r="53" spans="5:8">
      <c r="E53" s="278"/>
      <c r="F53" s="192"/>
      <c r="G53" s="192"/>
      <c r="H53" s="192"/>
    </row>
    <row r="54" spans="5:8">
      <c r="E54" s="276"/>
      <c r="F54" s="192"/>
      <c r="G54" s="192"/>
      <c r="H54" s="192"/>
    </row>
    <row r="55" spans="5:8">
      <c r="E55" s="276"/>
      <c r="F55" s="192"/>
      <c r="G55" s="192"/>
      <c r="H55" s="192"/>
    </row>
    <row r="56" spans="5:8">
      <c r="E56" s="276"/>
      <c r="F56" s="192"/>
      <c r="G56" s="192"/>
      <c r="H56" s="192"/>
    </row>
    <row r="57" spans="5:8">
      <c r="E57" s="276"/>
      <c r="F57" s="192"/>
      <c r="G57" s="192"/>
      <c r="H57" s="192"/>
    </row>
    <row r="58" spans="5:8">
      <c r="E58" s="276"/>
      <c r="F58" s="192"/>
      <c r="G58" s="192"/>
      <c r="H58" s="192"/>
    </row>
    <row r="59" spans="5:8">
      <c r="E59" s="276"/>
      <c r="F59" s="192"/>
      <c r="G59" s="192"/>
      <c r="H59" s="192"/>
    </row>
    <row r="60" spans="5:8">
      <c r="E60" s="276"/>
      <c r="F60" s="192"/>
      <c r="G60" s="192"/>
      <c r="H60" s="192"/>
    </row>
    <row r="61" spans="5:8">
      <c r="E61" s="276"/>
      <c r="F61" s="192"/>
      <c r="G61" s="192"/>
      <c r="H61" s="192"/>
    </row>
    <row r="62" spans="5:8">
      <c r="E62" s="276"/>
      <c r="F62" s="192"/>
      <c r="G62" s="192"/>
      <c r="H62" s="192"/>
    </row>
    <row r="63" spans="5:8">
      <c r="E63" s="276"/>
      <c r="F63" s="192"/>
      <c r="G63" s="192"/>
      <c r="H63" s="192"/>
    </row>
    <row r="64" spans="5:8">
      <c r="E64" s="276"/>
      <c r="F64" s="192"/>
      <c r="G64" s="192"/>
      <c r="H64" s="192"/>
    </row>
    <row r="65" spans="5:8">
      <c r="E65" s="276"/>
      <c r="F65" s="192"/>
      <c r="G65" s="192"/>
      <c r="H65" s="192"/>
    </row>
    <row r="66" spans="5:8">
      <c r="E66" s="276"/>
      <c r="F66" s="192"/>
      <c r="G66" s="192"/>
      <c r="H66" s="192"/>
    </row>
    <row r="67" spans="5:8">
      <c r="E67" s="276"/>
      <c r="F67" s="192"/>
      <c r="G67" s="192"/>
      <c r="H67" s="192"/>
    </row>
    <row r="68" spans="5:8">
      <c r="E68" s="276"/>
      <c r="F68" s="192"/>
      <c r="G68" s="192"/>
      <c r="H68" s="192"/>
    </row>
    <row r="69" spans="5:8">
      <c r="E69" s="276"/>
      <c r="F69" s="192"/>
      <c r="G69" s="192"/>
      <c r="H69" s="192"/>
    </row>
    <row r="70" spans="5:8">
      <c r="E70" s="276"/>
      <c r="F70" s="192"/>
      <c r="G70" s="192"/>
      <c r="H70" s="192"/>
    </row>
    <row r="71" spans="5:8">
      <c r="E71" s="276"/>
      <c r="F71" s="192"/>
      <c r="G71" s="192"/>
      <c r="H71" s="192"/>
    </row>
    <row r="72" spans="5:8">
      <c r="E72" s="276"/>
      <c r="F72" s="192"/>
      <c r="G72" s="192"/>
      <c r="H72" s="192"/>
    </row>
    <row r="73" spans="5:8">
      <c r="E73" s="276"/>
      <c r="F73" s="192"/>
      <c r="G73" s="192"/>
      <c r="H73" s="192"/>
    </row>
    <row r="74" spans="5:8">
      <c r="E74" s="276"/>
      <c r="F74" s="192"/>
      <c r="G74" s="192"/>
      <c r="H74" s="192"/>
    </row>
    <row r="75" spans="5:8">
      <c r="E75" s="276"/>
      <c r="F75" s="192"/>
      <c r="G75" s="192"/>
      <c r="H75" s="192"/>
    </row>
    <row r="76" spans="5:8">
      <c r="E76" s="276"/>
      <c r="F76" s="192"/>
      <c r="G76" s="192"/>
      <c r="H76" s="192"/>
    </row>
    <row r="77" spans="5:8">
      <c r="E77" s="276"/>
      <c r="F77" s="192"/>
      <c r="G77" s="192"/>
      <c r="H77" s="192"/>
    </row>
    <row r="78" spans="5:8">
      <c r="E78" s="276"/>
      <c r="F78" s="192"/>
      <c r="G78" s="192"/>
      <c r="H78" s="192"/>
    </row>
    <row r="79" spans="5:8">
      <c r="E79" s="276"/>
      <c r="F79" s="192"/>
      <c r="G79" s="192"/>
      <c r="H79" s="192"/>
    </row>
    <row r="80" spans="5:8">
      <c r="E80" s="276"/>
      <c r="F80" s="192"/>
      <c r="G80" s="192"/>
      <c r="H80" s="192"/>
    </row>
    <row r="81" spans="5:8">
      <c r="E81" s="276"/>
      <c r="F81" s="192"/>
      <c r="G81" s="192"/>
      <c r="H81" s="192"/>
    </row>
    <row r="82" spans="5:8">
      <c r="E82" s="276"/>
      <c r="F82" s="192"/>
      <c r="G82" s="192"/>
      <c r="H82" s="192"/>
    </row>
    <row r="83" spans="5:8">
      <c r="E83" s="276"/>
      <c r="F83" s="192"/>
      <c r="G83" s="192"/>
      <c r="H83" s="192"/>
    </row>
    <row r="84" spans="5:8">
      <c r="E84" s="276"/>
      <c r="F84" s="192"/>
      <c r="G84" s="192"/>
      <c r="H84" s="192"/>
    </row>
    <row r="85" spans="5:8">
      <c r="E85" s="276"/>
      <c r="F85" s="192"/>
      <c r="G85" s="192"/>
      <c r="H85" s="192"/>
    </row>
    <row r="86" spans="5:8">
      <c r="E86" s="276"/>
      <c r="F86" s="192"/>
      <c r="G86" s="192"/>
      <c r="H86" s="192"/>
    </row>
    <row r="87" spans="5:8">
      <c r="E87" s="276"/>
      <c r="F87" s="192"/>
      <c r="G87" s="192"/>
      <c r="H87" s="192"/>
    </row>
    <row r="88" spans="5:8">
      <c r="E88" s="276"/>
      <c r="F88" s="192"/>
      <c r="G88" s="192"/>
      <c r="H88" s="192"/>
    </row>
    <row r="89" spans="5:8">
      <c r="E89" s="276"/>
      <c r="F89" s="192"/>
      <c r="G89" s="192"/>
      <c r="H89" s="192"/>
    </row>
    <row r="90" spans="5:8">
      <c r="E90" s="276"/>
      <c r="F90" s="192"/>
      <c r="G90" s="192"/>
      <c r="H90" s="192"/>
    </row>
    <row r="91" spans="5:8">
      <c r="E91" s="276"/>
      <c r="F91" s="192"/>
      <c r="G91" s="192"/>
      <c r="H91" s="192"/>
    </row>
    <row r="92" spans="5:8">
      <c r="E92" s="276"/>
      <c r="F92" s="192"/>
      <c r="G92" s="192"/>
      <c r="H92" s="192"/>
    </row>
    <row r="93" spans="5:8">
      <c r="E93" s="276"/>
      <c r="F93" s="192"/>
      <c r="G93" s="192"/>
      <c r="H93" s="192"/>
    </row>
    <row r="94" spans="5:8">
      <c r="E94" s="276"/>
      <c r="F94" s="192"/>
      <c r="G94" s="192"/>
      <c r="H94" s="192"/>
    </row>
    <row r="95" spans="5:8">
      <c r="E95" s="276"/>
      <c r="F95" s="192"/>
      <c r="G95" s="192"/>
      <c r="H95" s="192"/>
    </row>
    <row r="96" spans="5:8">
      <c r="E96" s="276"/>
      <c r="F96" s="192"/>
      <c r="G96" s="192"/>
      <c r="H96" s="192"/>
    </row>
    <row r="97" spans="5:8">
      <c r="E97" s="276"/>
      <c r="F97" s="192"/>
      <c r="G97" s="192"/>
      <c r="H97" s="192"/>
    </row>
    <row r="98" spans="5:8">
      <c r="E98" s="276"/>
      <c r="F98" s="192"/>
      <c r="G98" s="192"/>
      <c r="H98" s="192"/>
    </row>
    <row r="99" spans="5:8">
      <c r="E99" s="276"/>
      <c r="F99" s="192"/>
      <c r="G99" s="192"/>
      <c r="H99" s="192"/>
    </row>
    <row r="100" spans="5:8">
      <c r="E100" s="276"/>
      <c r="F100" s="192"/>
      <c r="G100" s="192"/>
      <c r="H100" s="192"/>
    </row>
    <row r="101" spans="5:8">
      <c r="E101" s="279"/>
      <c r="F101" s="280"/>
      <c r="G101" s="280"/>
      <c r="H101" s="280"/>
    </row>
    <row r="102" spans="5:8">
      <c r="E102" s="281"/>
      <c r="F102" s="282"/>
      <c r="G102" s="282"/>
      <c r="H102" s="282"/>
    </row>
    <row r="103" spans="5:8">
      <c r="E103" s="283"/>
      <c r="F103" s="283"/>
      <c r="G103" s="284"/>
      <c r="H103" s="284"/>
    </row>
    <row r="104" spans="5:8">
      <c r="E104" s="283"/>
      <c r="F104" s="283"/>
      <c r="G104" s="284"/>
      <c r="H104" s="284"/>
    </row>
    <row r="105" spans="5:8">
      <c r="E105" s="64"/>
      <c r="F105" s="64"/>
      <c r="G105" s="98"/>
      <c r="H105" s="98"/>
    </row>
    <row r="106" spans="5:8" ht="15">
      <c r="E106" s="285"/>
      <c r="F106" s="285"/>
      <c r="G106" s="68"/>
      <c r="H106" s="68"/>
    </row>
    <row r="107" spans="5:8" ht="15.75">
      <c r="E107" s="69"/>
      <c r="F107" s="69"/>
      <c r="G107" s="69"/>
      <c r="H107" s="69"/>
    </row>
    <row r="108" spans="5:8">
      <c r="E108" s="64"/>
      <c r="F108" s="64"/>
      <c r="G108" s="98"/>
      <c r="H108" s="98"/>
    </row>
    <row r="109" spans="5:8" ht="15">
      <c r="E109" s="285"/>
      <c r="F109" s="285"/>
      <c r="G109" s="68"/>
      <c r="H109" s="68"/>
    </row>
    <row r="110" spans="5:8">
      <c r="E110" s="283"/>
      <c r="F110" s="283"/>
      <c r="G110" s="284"/>
      <c r="H110" s="284"/>
    </row>
    <row r="111" spans="5:8">
      <c r="E111" s="283"/>
      <c r="F111" s="283"/>
      <c r="G111" s="284"/>
      <c r="H111" s="284"/>
    </row>
    <row r="112" spans="5:8">
      <c r="E112" s="283"/>
      <c r="F112" s="283"/>
      <c r="G112" s="284"/>
      <c r="H112" s="284"/>
    </row>
    <row r="113" spans="5:8">
      <c r="E113" s="283"/>
      <c r="F113" s="283"/>
      <c r="G113" s="284"/>
      <c r="H113" s="284"/>
    </row>
    <row r="114" spans="5:8">
      <c r="E114" s="283"/>
      <c r="F114" s="283"/>
      <c r="G114" s="284"/>
      <c r="H114" s="284"/>
    </row>
    <row r="115" spans="5:8">
      <c r="E115" s="283"/>
      <c r="F115" s="283"/>
      <c r="G115" s="284"/>
      <c r="H115" s="284"/>
    </row>
    <row r="116" spans="5:8">
      <c r="E116" s="283"/>
      <c r="F116" s="283"/>
      <c r="G116" s="284"/>
      <c r="H116" s="284"/>
    </row>
    <row r="117" spans="5:8">
      <c r="E117" s="283"/>
      <c r="F117" s="283"/>
      <c r="G117" s="284"/>
      <c r="H117" s="284"/>
    </row>
    <row r="118" spans="5:8">
      <c r="E118" s="283"/>
      <c r="F118" s="283"/>
      <c r="G118" s="284"/>
      <c r="H118" s="284"/>
    </row>
    <row r="119" spans="5:8">
      <c r="E119" s="283"/>
      <c r="F119" s="283"/>
      <c r="G119" s="284"/>
      <c r="H119" s="284"/>
    </row>
    <row r="120" spans="5:8">
      <c r="E120" s="283"/>
      <c r="F120" s="283"/>
      <c r="G120" s="284"/>
      <c r="H120" s="284"/>
    </row>
    <row r="121" spans="5:8">
      <c r="E121" s="283"/>
      <c r="F121" s="283"/>
      <c r="G121" s="284"/>
      <c r="H121" s="284"/>
    </row>
    <row r="122" spans="5:8">
      <c r="E122" s="283"/>
      <c r="F122" s="283"/>
      <c r="G122" s="284"/>
      <c r="H122" s="284"/>
    </row>
    <row r="123" spans="5:8">
      <c r="E123" s="283"/>
      <c r="F123" s="283"/>
      <c r="G123" s="284"/>
      <c r="H123" s="284"/>
    </row>
    <row r="124" spans="5:8">
      <c r="E124" s="283"/>
      <c r="F124" s="283"/>
      <c r="G124" s="284"/>
      <c r="H124" s="284"/>
    </row>
    <row r="125" spans="5:8">
      <c r="E125" s="283"/>
      <c r="F125" s="283"/>
      <c r="G125" s="284"/>
      <c r="H125" s="284"/>
    </row>
    <row r="126" spans="5:8">
      <c r="E126" s="283"/>
      <c r="F126" s="283"/>
      <c r="G126" s="284"/>
      <c r="H126" s="284"/>
    </row>
    <row r="127" spans="5:8">
      <c r="E127" s="283"/>
      <c r="F127" s="283"/>
      <c r="G127" s="284"/>
      <c r="H127" s="284"/>
    </row>
    <row r="128" spans="5:8">
      <c r="E128" s="283"/>
      <c r="F128" s="283"/>
      <c r="G128" s="284"/>
      <c r="H128" s="284"/>
    </row>
    <row r="129" spans="5:8">
      <c r="E129" s="283"/>
      <c r="F129" s="283"/>
      <c r="G129" s="284"/>
      <c r="H129" s="284"/>
    </row>
    <row r="130" spans="5:8">
      <c r="E130" s="283"/>
      <c r="F130" s="283"/>
      <c r="G130" s="284"/>
      <c r="H130" s="284"/>
    </row>
    <row r="131" spans="5:8">
      <c r="E131" s="283"/>
      <c r="F131" s="283"/>
      <c r="G131" s="284"/>
      <c r="H131" s="284"/>
    </row>
    <row r="132" spans="5:8">
      <c r="E132" s="283"/>
      <c r="F132" s="283"/>
      <c r="G132" s="284"/>
      <c r="H132" s="284"/>
    </row>
    <row r="133" spans="5:8">
      <c r="E133" s="283"/>
      <c r="F133" s="283"/>
      <c r="G133" s="284"/>
      <c r="H133" s="284"/>
    </row>
    <row r="134" spans="5:8">
      <c r="E134" s="283"/>
      <c r="F134" s="283"/>
      <c r="G134" s="284"/>
      <c r="H134" s="284"/>
    </row>
    <row r="135" spans="5:8">
      <c r="E135" s="283"/>
      <c r="F135" s="283"/>
      <c r="G135" s="284"/>
      <c r="H135" s="284"/>
    </row>
    <row r="136" spans="5:8">
      <c r="E136" s="283"/>
      <c r="F136" s="283"/>
      <c r="G136" s="284"/>
      <c r="H136" s="284"/>
    </row>
    <row r="137" spans="5:8">
      <c r="E137" s="283"/>
      <c r="F137" s="283"/>
      <c r="G137" s="284"/>
      <c r="H137" s="284"/>
    </row>
    <row r="138" spans="5:8">
      <c r="E138" s="283"/>
      <c r="F138" s="283"/>
      <c r="G138" s="284"/>
      <c r="H138" s="284"/>
    </row>
    <row r="139" spans="5:8">
      <c r="E139" s="283"/>
      <c r="F139" s="283"/>
      <c r="G139" s="284"/>
      <c r="H139" s="284"/>
    </row>
    <row r="140" spans="5:8">
      <c r="E140" s="283"/>
      <c r="F140" s="283"/>
      <c r="G140" s="284"/>
      <c r="H140" s="284"/>
    </row>
    <row r="141" spans="5:8">
      <c r="E141" s="283"/>
      <c r="F141" s="283"/>
      <c r="G141" s="284"/>
      <c r="H141" s="284"/>
    </row>
    <row r="142" spans="5:8">
      <c r="E142" s="283"/>
      <c r="F142" s="283"/>
      <c r="G142" s="284"/>
      <c r="H142" s="284"/>
    </row>
    <row r="143" spans="5:8">
      <c r="E143" s="283"/>
      <c r="F143" s="283"/>
      <c r="G143" s="284"/>
      <c r="H143" s="284"/>
    </row>
    <row r="144" spans="5:8">
      <c r="E144" s="283"/>
      <c r="F144" s="283"/>
      <c r="G144" s="284"/>
      <c r="H144" s="284"/>
    </row>
    <row r="145" spans="5:8">
      <c r="E145" s="283"/>
      <c r="F145" s="283"/>
      <c r="G145" s="284"/>
      <c r="H145" s="284"/>
    </row>
    <row r="146" spans="5:8">
      <c r="E146" s="283"/>
      <c r="F146" s="283"/>
      <c r="G146" s="284"/>
      <c r="H146" s="284"/>
    </row>
    <row r="147" spans="5:8">
      <c r="E147" s="283"/>
      <c r="F147" s="283"/>
      <c r="G147" s="284"/>
      <c r="H147" s="284"/>
    </row>
    <row r="148" spans="5:8">
      <c r="E148" s="283"/>
      <c r="F148" s="283"/>
      <c r="G148" s="284"/>
      <c r="H148" s="284"/>
    </row>
    <row r="149" spans="5:8">
      <c r="E149" s="283"/>
      <c r="F149" s="283"/>
      <c r="G149" s="284"/>
      <c r="H149" s="284"/>
    </row>
    <row r="150" spans="5:8">
      <c r="E150" s="283"/>
      <c r="F150" s="283"/>
      <c r="G150" s="284"/>
      <c r="H150" s="284"/>
    </row>
    <row r="151" spans="5:8">
      <c r="E151" s="283"/>
      <c r="F151" s="283"/>
      <c r="G151" s="284"/>
      <c r="H151" s="284"/>
    </row>
    <row r="152" spans="5:8">
      <c r="E152" s="283"/>
      <c r="F152" s="283"/>
      <c r="G152" s="284"/>
      <c r="H152" s="284"/>
    </row>
    <row r="153" spans="5:8">
      <c r="E153" s="283"/>
      <c r="F153" s="283"/>
      <c r="G153" s="284"/>
      <c r="H153" s="284"/>
    </row>
    <row r="154" spans="5:8">
      <c r="E154" s="283"/>
      <c r="F154" s="283"/>
      <c r="G154" s="284"/>
      <c r="H154" s="284"/>
    </row>
    <row r="155" spans="5:8">
      <c r="E155" s="283"/>
      <c r="F155" s="283"/>
      <c r="G155" s="284"/>
      <c r="H155" s="284"/>
    </row>
    <row r="156" spans="5:8">
      <c r="E156" s="283"/>
      <c r="F156" s="283"/>
      <c r="G156" s="284"/>
      <c r="H156" s="28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Лист227">
    <tabColor rgb="FF9999FF"/>
    <pageSetUpPr fitToPage="1"/>
  </sheetPr>
  <dimension ref="A1:K54"/>
  <sheetViews>
    <sheetView view="pageBreakPreview" zoomScale="80" zoomScaleSheetLayoutView="80" workbookViewId="0">
      <selection activeCell="A47" sqref="A47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36028.130000000005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699" t="s">
        <v>727</v>
      </c>
      <c r="C35" s="255"/>
      <c r="D35" s="202"/>
      <c r="E35" s="519"/>
      <c r="F35" s="202">
        <f>27286.88+8741.25</f>
        <v>36028.130000000005</v>
      </c>
      <c r="G35" s="700">
        <v>36027.599999999999</v>
      </c>
      <c r="H35" s="289">
        <v>36027.599999999999</v>
      </c>
      <c r="I35" s="289">
        <f t="shared" si="0"/>
        <v>0.5300000000061118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36028.130000000005</v>
      </c>
      <c r="G44" s="694" t="s">
        <v>365</v>
      </c>
      <c r="H44" s="525">
        <f>H12+H18+H26+H33</f>
        <v>0</v>
      </c>
      <c r="I44" s="525">
        <f>SUM(I12:I43)</f>
        <v>0.5300000000061118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Лист228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27286.880000000001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699" t="s">
        <v>727</v>
      </c>
      <c r="C35" s="255"/>
      <c r="D35" s="202"/>
      <c r="E35" s="519"/>
      <c r="F35" s="202">
        <v>27286.880000000001</v>
      </c>
      <c r="G35" s="700"/>
      <c r="H35" s="289"/>
      <c r="I35" s="289">
        <f t="shared" si="0"/>
        <v>27286.880000000001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27286.880000000001</v>
      </c>
      <c r="G44" s="694" t="s">
        <v>365</v>
      </c>
      <c r="H44" s="525">
        <f>H12+H18+H26+H33</f>
        <v>0</v>
      </c>
      <c r="I44" s="525">
        <f>SUM(I12:I43)</f>
        <v>27286.880000000001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Лист255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27286.880000000001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699" t="s">
        <v>727</v>
      </c>
      <c r="C35" s="255"/>
      <c r="D35" s="202"/>
      <c r="E35" s="519"/>
      <c r="F35" s="202">
        <v>27286.880000000001</v>
      </c>
      <c r="G35" s="700"/>
      <c r="H35" s="289"/>
      <c r="I35" s="289">
        <f t="shared" si="0"/>
        <v>27286.880000000001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27286.880000000001</v>
      </c>
      <c r="G44" s="694" t="s">
        <v>365</v>
      </c>
      <c r="H44" s="525">
        <f>H12+H18+H26+H33</f>
        <v>0</v>
      </c>
      <c r="I44" s="525">
        <f>SUM(I12:I43)</f>
        <v>27286.880000000001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D99795"/>
  </sheetPr>
  <dimension ref="A2:R123"/>
  <sheetViews>
    <sheetView view="pageBreakPreview" topLeftCell="A48" zoomScale="80" zoomScaleSheetLayoutView="80" workbookViewId="0">
      <selection activeCell="A45" sqref="A45"/>
    </sheetView>
  </sheetViews>
  <sheetFormatPr defaultColWidth="9.140625" defaultRowHeight="18.75"/>
  <cols>
    <col min="1" max="1" width="20.85546875" style="35" customWidth="1"/>
    <col min="2" max="2" width="71.42578125" style="35" customWidth="1"/>
    <col min="3" max="3" width="13.42578125" style="35" customWidth="1"/>
    <col min="4" max="4" width="12" style="35" customWidth="1"/>
    <col min="5" max="5" width="19.85546875" style="35" customWidth="1"/>
    <col min="6" max="8" width="22.85546875" style="35" customWidth="1"/>
    <col min="9" max="9" width="21.28515625" style="35" customWidth="1"/>
    <col min="10" max="12" width="27.5703125" style="34" customWidth="1"/>
    <col min="13" max="16384" width="9.140625" style="35"/>
  </cols>
  <sheetData>
    <row r="2" spans="1:18">
      <c r="B2" s="1401" t="s">
        <v>233</v>
      </c>
      <c r="C2" s="1401"/>
      <c r="D2" s="1401"/>
      <c r="E2" s="1401"/>
      <c r="F2" s="1401"/>
      <c r="G2" s="1401"/>
      <c r="H2" s="1401"/>
      <c r="Q2" s="1027" t="s">
        <v>1222</v>
      </c>
    </row>
    <row r="3" spans="1:18" ht="26.25" customHeight="1">
      <c r="A3" s="1402" t="s">
        <v>183</v>
      </c>
      <c r="B3" s="1404" t="s">
        <v>0</v>
      </c>
      <c r="C3" s="1402" t="s">
        <v>184</v>
      </c>
      <c r="D3" s="1402" t="s">
        <v>185</v>
      </c>
      <c r="E3" s="1402" t="s">
        <v>623</v>
      </c>
      <c r="F3" s="1406" t="s">
        <v>135</v>
      </c>
      <c r="G3" s="1407"/>
      <c r="H3" s="1407"/>
      <c r="I3" s="1408"/>
    </row>
    <row r="4" spans="1:18" ht="75">
      <c r="A4" s="1403"/>
      <c r="B4" s="1405"/>
      <c r="C4" s="1403"/>
      <c r="D4" s="1403"/>
      <c r="E4" s="1403"/>
      <c r="F4" s="764" t="s">
        <v>965</v>
      </c>
      <c r="G4" s="764" t="s">
        <v>966</v>
      </c>
      <c r="H4" s="764" t="s">
        <v>967</v>
      </c>
      <c r="I4" s="764" t="s">
        <v>134</v>
      </c>
    </row>
    <row r="5" spans="1:18">
      <c r="A5" s="788">
        <v>1</v>
      </c>
      <c r="B5" s="822">
        <v>2</v>
      </c>
      <c r="C5" s="822">
        <v>3</v>
      </c>
      <c r="D5" s="822">
        <v>4</v>
      </c>
      <c r="E5" s="820" t="s">
        <v>624</v>
      </c>
      <c r="F5" s="788">
        <v>5</v>
      </c>
      <c r="G5" s="788">
        <v>6</v>
      </c>
      <c r="H5" s="788">
        <v>7</v>
      </c>
      <c r="I5" s="788">
        <v>8</v>
      </c>
    </row>
    <row r="6" spans="1:18" s="164" customFormat="1">
      <c r="A6" s="824">
        <v>1</v>
      </c>
      <c r="B6" s="830" t="s">
        <v>186</v>
      </c>
      <c r="C6" s="827">
        <v>26000</v>
      </c>
      <c r="D6" s="827" t="s">
        <v>10</v>
      </c>
      <c r="E6" s="831" t="s">
        <v>10</v>
      </c>
      <c r="F6" s="763">
        <f>F7+F8+F9+F13</f>
        <v>12259242.42</v>
      </c>
      <c r="G6" s="763">
        <f>G7+G8+G9+G13</f>
        <v>8208356.6400000006</v>
      </c>
      <c r="H6" s="763">
        <f>H7+H8+H9+H13</f>
        <v>8487654.209999999</v>
      </c>
      <c r="I6" s="763" t="s">
        <v>10</v>
      </c>
      <c r="J6" s="163">
        <f>F6-F47-F100</f>
        <v>1.862645149230957E-9</v>
      </c>
      <c r="K6" s="163">
        <f>G6-G47-G100</f>
        <v>9.3132257461547852E-10</v>
      </c>
      <c r="L6" s="163">
        <f>H6-H47-H100</f>
        <v>0</v>
      </c>
      <c r="R6" s="164" t="s">
        <v>1221</v>
      </c>
    </row>
    <row r="7" spans="1:18" s="164" customFormat="1" ht="168.75">
      <c r="A7" s="824" t="s">
        <v>312</v>
      </c>
      <c r="B7" s="832" t="s">
        <v>625</v>
      </c>
      <c r="C7" s="827">
        <v>26100</v>
      </c>
      <c r="D7" s="827" t="s">
        <v>10</v>
      </c>
      <c r="E7" s="827" t="s">
        <v>10</v>
      </c>
      <c r="F7" s="763">
        <v>0</v>
      </c>
      <c r="G7" s="763">
        <v>0</v>
      </c>
      <c r="H7" s="763">
        <v>0</v>
      </c>
      <c r="I7" s="763" t="s">
        <v>10</v>
      </c>
      <c r="J7" s="165"/>
      <c r="K7" s="165"/>
      <c r="L7" s="165"/>
    </row>
    <row r="8" spans="1:18" s="164" customFormat="1" ht="75">
      <c r="A8" s="824" t="s">
        <v>314</v>
      </c>
      <c r="B8" s="832" t="s">
        <v>626</v>
      </c>
      <c r="C8" s="827">
        <v>26200</v>
      </c>
      <c r="D8" s="827" t="s">
        <v>10</v>
      </c>
      <c r="E8" s="827" t="s">
        <v>10</v>
      </c>
      <c r="F8" s="763">
        <v>0</v>
      </c>
      <c r="G8" s="763">
        <v>0</v>
      </c>
      <c r="H8" s="763">
        <v>0</v>
      </c>
      <c r="I8" s="763" t="s">
        <v>10</v>
      </c>
      <c r="J8" s="166"/>
      <c r="K8" s="166"/>
      <c r="L8" s="166"/>
    </row>
    <row r="9" spans="1:18" s="164" customFormat="1" ht="82.5" customHeight="1">
      <c r="A9" s="766" t="s">
        <v>627</v>
      </c>
      <c r="B9" s="832" t="s">
        <v>628</v>
      </c>
      <c r="C9" s="827">
        <v>26300</v>
      </c>
      <c r="D9" s="827" t="s">
        <v>10</v>
      </c>
      <c r="E9" s="827" t="s">
        <v>10</v>
      </c>
      <c r="F9" s="763">
        <f>F10+F12</f>
        <v>0</v>
      </c>
      <c r="G9" s="763">
        <f>G10+G12</f>
        <v>0</v>
      </c>
      <c r="H9" s="763">
        <f>H10+H12</f>
        <v>0</v>
      </c>
      <c r="I9" s="763" t="s">
        <v>10</v>
      </c>
      <c r="J9" s="166"/>
      <c r="K9" s="166"/>
      <c r="L9" s="166"/>
    </row>
    <row r="10" spans="1:18" ht="37.5">
      <c r="A10" s="825" t="s">
        <v>629</v>
      </c>
      <c r="B10" s="833" t="s">
        <v>630</v>
      </c>
      <c r="C10" s="828">
        <v>26310</v>
      </c>
      <c r="D10" s="828" t="s">
        <v>10</v>
      </c>
      <c r="E10" s="834" t="s">
        <v>10</v>
      </c>
      <c r="F10" s="835">
        <f>F11</f>
        <v>0</v>
      </c>
      <c r="G10" s="835">
        <f>G11</f>
        <v>0</v>
      </c>
      <c r="H10" s="835">
        <f>H11</f>
        <v>0</v>
      </c>
      <c r="I10" s="835" t="s">
        <v>10</v>
      </c>
    </row>
    <row r="11" spans="1:18">
      <c r="A11" s="765"/>
      <c r="B11" s="821" t="s">
        <v>171</v>
      </c>
      <c r="C11" s="822" t="s">
        <v>631</v>
      </c>
      <c r="D11" s="822" t="s">
        <v>10</v>
      </c>
      <c r="E11" s="820"/>
      <c r="F11" s="759">
        <v>0</v>
      </c>
      <c r="G11" s="759">
        <v>0</v>
      </c>
      <c r="H11" s="759">
        <v>0</v>
      </c>
      <c r="I11" s="759" t="s">
        <v>10</v>
      </c>
    </row>
    <row r="12" spans="1:18">
      <c r="A12" s="825" t="s">
        <v>632</v>
      </c>
      <c r="B12" s="833" t="s">
        <v>633</v>
      </c>
      <c r="C12" s="828">
        <v>26320</v>
      </c>
      <c r="D12" s="828" t="s">
        <v>10</v>
      </c>
      <c r="E12" s="834"/>
      <c r="F12" s="835">
        <v>0</v>
      </c>
      <c r="G12" s="835">
        <v>0</v>
      </c>
      <c r="H12" s="835">
        <v>0</v>
      </c>
      <c r="I12" s="835" t="s">
        <v>10</v>
      </c>
    </row>
    <row r="13" spans="1:18" s="164" customFormat="1" ht="75">
      <c r="A13" s="766" t="s">
        <v>634</v>
      </c>
      <c r="B13" s="832" t="s">
        <v>188</v>
      </c>
      <c r="C13" s="827">
        <v>26400</v>
      </c>
      <c r="D13" s="827" t="s">
        <v>10</v>
      </c>
      <c r="E13" s="831" t="s">
        <v>10</v>
      </c>
      <c r="F13" s="763">
        <f>F14+F19+F38+F41</f>
        <v>12259242.42</v>
      </c>
      <c r="G13" s="763">
        <f>G14+G19+G38+G41</f>
        <v>8208356.6400000006</v>
      </c>
      <c r="H13" s="763">
        <f>H14+H19+H38+H41</f>
        <v>8487654.209999999</v>
      </c>
      <c r="I13" s="763" t="s">
        <v>10</v>
      </c>
      <c r="J13" s="166"/>
      <c r="K13" s="166"/>
      <c r="L13" s="166"/>
    </row>
    <row r="14" spans="1:18" ht="75">
      <c r="A14" s="825" t="s">
        <v>635</v>
      </c>
      <c r="B14" s="833" t="s">
        <v>189</v>
      </c>
      <c r="C14" s="828">
        <v>26410</v>
      </c>
      <c r="D14" s="828" t="s">
        <v>10</v>
      </c>
      <c r="E14" s="834" t="s">
        <v>10</v>
      </c>
      <c r="F14" s="835">
        <f>F15+F18</f>
        <v>4816098.84</v>
      </c>
      <c r="G14" s="835">
        <f>G15+G18</f>
        <v>3735685.56</v>
      </c>
      <c r="H14" s="835">
        <f>H15+H18</f>
        <v>4150674.15</v>
      </c>
      <c r="I14" s="835" t="s">
        <v>10</v>
      </c>
      <c r="J14" s="34" t="s">
        <v>515</v>
      </c>
    </row>
    <row r="15" spans="1:18" ht="37.5">
      <c r="A15" s="825" t="s">
        <v>964</v>
      </c>
      <c r="B15" s="833" t="s">
        <v>191</v>
      </c>
      <c r="C15" s="828">
        <v>26411</v>
      </c>
      <c r="D15" s="828" t="s">
        <v>10</v>
      </c>
      <c r="E15" s="834" t="s">
        <v>10</v>
      </c>
      <c r="F15" s="835">
        <f>SUM(F16:F17)</f>
        <v>4816098.84</v>
      </c>
      <c r="G15" s="835">
        <f>SUM(G16:G17)</f>
        <v>3735685.56</v>
      </c>
      <c r="H15" s="835">
        <f>SUM(H16:H17)</f>
        <v>4150674.15</v>
      </c>
      <c r="I15" s="835" t="s">
        <v>10</v>
      </c>
    </row>
    <row r="16" spans="1:18" ht="75">
      <c r="A16" s="765" t="s">
        <v>963</v>
      </c>
      <c r="B16" s="821" t="s">
        <v>636</v>
      </c>
      <c r="C16" s="822" t="s">
        <v>962</v>
      </c>
      <c r="D16" s="822" t="s">
        <v>10</v>
      </c>
      <c r="E16" s="820" t="s">
        <v>672</v>
      </c>
      <c r="F16" s="759">
        <f>'Раздел 1'!P375+'Раздел 1'!P376+'Раздел 1'!P431+'Раздел 1'!P432+'Раздел 1'!P444+'Раздел 1'!P445+'Раздел 1'!P451+'Раздел 1'!P452+'Раздел 1'!P459+'Раздел 1'!P460+'Раздел 1'!P467+'Раздел 1'!P468+'Раздел 1'!P469+'Раздел 1'!P470+'Раздел 1'!P471+'Раздел 1'!P494+'Раздел 1'!P495+'Раздел 1'!P538+'Раздел 1'!P539+'Раздел 1'!P546+'Раздел 1'!P547+'Раздел 1'!P575+'Раздел 1'!P576+'Раздел 1'!P604+'Раздел 1'!P605+'Раздел 1'!P628+'Раздел 1'!P629+'Раздел 1'!P646+'Раздел 1'!P647+'Раздел 1'!P664+'Раздел 1'!P665+'Раздел 1'!P670+'Раздел 1'!P671+'Раздел 1'!P687+'Раздел 1'!P688+'Раздел 1'!P711+'Раздел 1'!P712+'Раздел 1'!P736+'Раздел 1'!P737+'Раздел 1'!P746+'Раздел 1'!P747+'Раздел 1'!P759+'Раздел 1'!P760</f>
        <v>3815099.7399999998</v>
      </c>
      <c r="G16" s="759">
        <f>'Раздел 1'!Q375+'Раздел 1'!Q376+'Раздел 1'!Q431+'Раздел 1'!Q432+'Раздел 1'!Q444+'Раздел 1'!Q445+'Раздел 1'!Q451+'Раздел 1'!Q452+'Раздел 1'!Q459+'Раздел 1'!Q460+'Раздел 1'!Q467+'Раздел 1'!Q468+'Раздел 1'!Q469+'Раздел 1'!Q470+'Раздел 1'!Q471+'Раздел 1'!Q494+'Раздел 1'!Q495+'Раздел 1'!Q538+'Раздел 1'!Q539+'Раздел 1'!Q546+'Раздел 1'!Q547+'Раздел 1'!Q575+'Раздел 1'!Q576+'Раздел 1'!Q604+'Раздел 1'!Q605+'Раздел 1'!Q628+'Раздел 1'!Q629+'Раздел 1'!Q646+'Раздел 1'!Q647+'Раздел 1'!Q664+'Раздел 1'!Q665+'Раздел 1'!Q670+'Раздел 1'!Q671+'Раздел 1'!Q687+'Раздел 1'!Q688+'Раздел 1'!Q711+'Раздел 1'!Q712+'Раздел 1'!Q736+'Раздел 1'!Q737+'Раздел 1'!Q746+'Раздел 1'!Q747+'Раздел 1'!Q759+'Раздел 1'!Q760</f>
        <v>2496195.56</v>
      </c>
      <c r="H16" s="759">
        <f>'Раздел 1'!R375+'Раздел 1'!R376+'Раздел 1'!R431+'Раздел 1'!R432+'Раздел 1'!R444+'Раздел 1'!R445+'Раздел 1'!R451+'Раздел 1'!R452+'Раздел 1'!R459+'Раздел 1'!R460+'Раздел 1'!R467+'Раздел 1'!R468+'Раздел 1'!R469+'Раздел 1'!R470+'Раздел 1'!R471+'Раздел 1'!R494+'Раздел 1'!R495+'Раздел 1'!R538+'Раздел 1'!R539+'Раздел 1'!R546+'Раздел 1'!R547+'Раздел 1'!R575+'Раздел 1'!R576+'Раздел 1'!R604+'Раздел 1'!R605+'Раздел 1'!R628+'Раздел 1'!R629+'Раздел 1'!R646+'Раздел 1'!R647+'Раздел 1'!R664+'Раздел 1'!R665+'Раздел 1'!R670+'Раздел 1'!R671+'Раздел 1'!R687+'Раздел 1'!R688+'Раздел 1'!R711+'Раздел 1'!R712+'Раздел 1'!R736+'Раздел 1'!R737+'Раздел 1'!R746+'Раздел 1'!R747+'Раздел 1'!R759+'Раздел 1'!R760</f>
        <v>2911184.15</v>
      </c>
      <c r="I16" s="759" t="s">
        <v>10</v>
      </c>
    </row>
    <row r="17" spans="1:12" ht="93.75">
      <c r="A17" s="765" t="s">
        <v>961</v>
      </c>
      <c r="B17" s="821" t="s">
        <v>637</v>
      </c>
      <c r="C17" s="822" t="s">
        <v>960</v>
      </c>
      <c r="D17" s="822" t="s">
        <v>10</v>
      </c>
      <c r="E17" s="820" t="s">
        <v>673</v>
      </c>
      <c r="F17" s="759">
        <f>'Раздел 1'!P446+'Раздел 1'!P447+'Раздел 1'!P453+'Раздел 1'!P454+'Раздел 1'!P472+'Раздел 1'!P473+'Раздел 1'!P496+'Раздел 1'!P497+'Раздел 1'!P577+'Раздел 1'!P578+'Раздел 1'!P606+'Раздел 1'!P607+'Раздел 1'!P630+'Раздел 1'!P631+'Раздел 1'!P689+'Раздел 1'!P690+'Раздел 1'!P713+'Раздел 1'!P714+'Раздел 1'!P748+'Раздел 1'!P749</f>
        <v>1000999.1000000001</v>
      </c>
      <c r="G17" s="759">
        <f>'Раздел 1'!Q446+'Раздел 1'!Q447+'Раздел 1'!Q453+'Раздел 1'!Q454+'Раздел 1'!Q472+'Раздел 1'!Q473+'Раздел 1'!Q496+'Раздел 1'!Q497+'Раздел 1'!Q577+'Раздел 1'!Q578+'Раздел 1'!Q606+'Раздел 1'!Q607+'Раздел 1'!Q630+'Раздел 1'!Q631+'Раздел 1'!Q689+'Раздел 1'!Q690+'Раздел 1'!Q713+'Раздел 1'!Q714+'Раздел 1'!Q748+'Раздел 1'!Q749</f>
        <v>1239490</v>
      </c>
      <c r="H17" s="759">
        <f>'Раздел 1'!R446+'Раздел 1'!R447+'Раздел 1'!R453+'Раздел 1'!R454+'Раздел 1'!R472+'Раздел 1'!R473+'Раздел 1'!R496+'Раздел 1'!R497+'Раздел 1'!R577+'Раздел 1'!R578+'Раздел 1'!R606+'Раздел 1'!R607+'Раздел 1'!R630+'Раздел 1'!R631+'Раздел 1'!R689+'Раздел 1'!R690+'Раздел 1'!R713+'Раздел 1'!R714+'Раздел 1'!R748+'Раздел 1'!R749</f>
        <v>1239490</v>
      </c>
      <c r="I17" s="759" t="s">
        <v>10</v>
      </c>
    </row>
    <row r="18" spans="1:12">
      <c r="A18" s="825" t="s">
        <v>959</v>
      </c>
      <c r="B18" s="833" t="s">
        <v>192</v>
      </c>
      <c r="C18" s="828">
        <v>26412</v>
      </c>
      <c r="D18" s="828" t="s">
        <v>10</v>
      </c>
      <c r="E18" s="834" t="s">
        <v>10</v>
      </c>
      <c r="F18" s="835">
        <v>0</v>
      </c>
      <c r="G18" s="835">
        <v>0</v>
      </c>
      <c r="H18" s="835">
        <v>0</v>
      </c>
      <c r="I18" s="835" t="s">
        <v>10</v>
      </c>
    </row>
    <row r="19" spans="1:12" ht="56.25">
      <c r="A19" s="825" t="s">
        <v>958</v>
      </c>
      <c r="B19" s="833" t="s">
        <v>193</v>
      </c>
      <c r="C19" s="828">
        <v>26420</v>
      </c>
      <c r="D19" s="828" t="s">
        <v>10</v>
      </c>
      <c r="E19" s="834" t="s">
        <v>10</v>
      </c>
      <c r="F19" s="835">
        <f>F20+F36</f>
        <v>7303265.7200000007</v>
      </c>
      <c r="G19" s="835">
        <f>G20+G36</f>
        <v>4370171.08</v>
      </c>
      <c r="H19" s="835">
        <f>H20+H36</f>
        <v>4234480.0599999996</v>
      </c>
      <c r="I19" s="835" t="s">
        <v>10</v>
      </c>
      <c r="J19" s="34" t="s">
        <v>516</v>
      </c>
    </row>
    <row r="20" spans="1:12" ht="37.5">
      <c r="A20" s="825" t="s">
        <v>638</v>
      </c>
      <c r="B20" s="833" t="s">
        <v>191</v>
      </c>
      <c r="C20" s="828">
        <v>26421</v>
      </c>
      <c r="D20" s="828" t="s">
        <v>10</v>
      </c>
      <c r="E20" s="834" t="s">
        <v>10</v>
      </c>
      <c r="F20" s="835">
        <f>SUM(F21:F35)</f>
        <v>7303265.7200000007</v>
      </c>
      <c r="G20" s="835">
        <f>SUM(G21:G35)</f>
        <v>4370171.08</v>
      </c>
      <c r="H20" s="835">
        <f>SUM(H21:H35)</f>
        <v>4234480.0599999996</v>
      </c>
      <c r="I20" s="835" t="s">
        <v>10</v>
      </c>
    </row>
    <row r="21" spans="1:12" ht="37.5">
      <c r="A21" s="765" t="s">
        <v>957</v>
      </c>
      <c r="B21" s="821" t="s">
        <v>639</v>
      </c>
      <c r="C21" s="822" t="s">
        <v>956</v>
      </c>
      <c r="D21" s="822" t="s">
        <v>10</v>
      </c>
      <c r="E21" s="820" t="s">
        <v>729</v>
      </c>
      <c r="F21" s="759">
        <f>'Раздел 1'!P377+'Раздел 1'!P378+'Раздел 1'!P379+'Раздел 1'!P380+'Раздел 1'!P381+'Раздел 1'!P382+'Раздел 1'!P383+'Раздел 1'!P384+'Раздел 1'!P385+'Раздел 1'!P386+'Раздел 1'!P433+'Раздел 1'!P436+'Раздел 1'!P410</f>
        <v>910000</v>
      </c>
      <c r="G21" s="759">
        <f>'Раздел 1'!Q377+'Раздел 1'!Q378+'Раздел 1'!Q379+'Раздел 1'!Q380+'Раздел 1'!Q381+'Раздел 1'!Q382+'Раздел 1'!Q383+'Раздел 1'!Q384+'Раздел 1'!Q385+'Раздел 1'!Q386</f>
        <v>0</v>
      </c>
      <c r="H21" s="759">
        <f>'Раздел 1'!R377+'Раздел 1'!R378+'Раздел 1'!R379+'Раздел 1'!R380+'Раздел 1'!R381+'Раздел 1'!R382+'Раздел 1'!R383+'Раздел 1'!R384+'Раздел 1'!R385+'Раздел 1'!R386</f>
        <v>0</v>
      </c>
      <c r="I21" s="759" t="s">
        <v>10</v>
      </c>
    </row>
    <row r="22" spans="1:12" ht="37.5">
      <c r="A22" s="765" t="s">
        <v>955</v>
      </c>
      <c r="B22" s="821" t="s">
        <v>730</v>
      </c>
      <c r="C22" s="822" t="s">
        <v>954</v>
      </c>
      <c r="D22" s="822" t="s">
        <v>10</v>
      </c>
      <c r="E22" s="820" t="s">
        <v>731</v>
      </c>
      <c r="F22" s="759">
        <f>'Раздел 1'!P501+'Раздел 1'!P503+'Раздел 1'!P585+'Раздел 1'!P502+'Раздел 1'!P556+'Раздел 1'!P475+'Раздел 1'!P720+'Раздел 1'!P692+'Раздел 1'!P508+'Раздел 1'!P549</f>
        <v>3153723</v>
      </c>
      <c r="G22" s="759">
        <f>'Раздел 1'!Q501+'Раздел 1'!Q503</f>
        <v>1599950</v>
      </c>
      <c r="H22" s="759">
        <f>'Раздел 1'!R501+'Раздел 1'!R503</f>
        <v>1418000</v>
      </c>
      <c r="I22" s="759" t="s">
        <v>10</v>
      </c>
    </row>
    <row r="23" spans="1:12" ht="37.5">
      <c r="A23" s="765" t="s">
        <v>953</v>
      </c>
      <c r="B23" s="821" t="s">
        <v>640</v>
      </c>
      <c r="C23" s="822" t="s">
        <v>952</v>
      </c>
      <c r="D23" s="822" t="s">
        <v>10</v>
      </c>
      <c r="E23" s="820" t="s">
        <v>732</v>
      </c>
      <c r="F23" s="759">
        <f>'Раздел 1'!P499+'Раздел 1'!P504+'Раздел 1'!P506+'Раздел 1'!P581+'Раздел 1'!P582+'Раздел 1'!P648+'Раздел 1'!P649+'Раздел 1'!P651+'Раздел 1'!P717+'Раздел 1'!P718</f>
        <v>480240</v>
      </c>
      <c r="G23" s="759">
        <f>'Раздел 1'!Q499+'Раздел 1'!Q504+'Раздел 1'!Q506+'Раздел 1'!Q581+'Раздел 1'!Q582+'Раздел 1'!Q648+'Раздел 1'!Q649+'Раздел 1'!Q651+'Раздел 1'!Q717+'Раздел 1'!Q718</f>
        <v>166600</v>
      </c>
      <c r="H23" s="759">
        <f>'Раздел 1'!R499+'Раздел 1'!R504+'Раздел 1'!R506+'Раздел 1'!R581+'Раздел 1'!R582+'Раздел 1'!R648+'Раздел 1'!R649+'Раздел 1'!R651+'Раздел 1'!R717+'Раздел 1'!R718</f>
        <v>166600</v>
      </c>
      <c r="I23" s="759" t="s">
        <v>10</v>
      </c>
    </row>
    <row r="24" spans="1:12" ht="56.25">
      <c r="A24" s="765" t="s">
        <v>951</v>
      </c>
      <c r="B24" s="821" t="s">
        <v>1132</v>
      </c>
      <c r="C24" s="822" t="s">
        <v>950</v>
      </c>
      <c r="D24" s="822" t="s">
        <v>10</v>
      </c>
      <c r="E24" s="820" t="s">
        <v>1129</v>
      </c>
      <c r="F24" s="759">
        <f>'Раздел 1'!P586</f>
        <v>0</v>
      </c>
      <c r="G24" s="759">
        <f>'Раздел 1'!Q586</f>
        <v>0</v>
      </c>
      <c r="H24" s="759">
        <f>'Раздел 1'!R586</f>
        <v>0</v>
      </c>
      <c r="I24" s="759" t="s">
        <v>10</v>
      </c>
    </row>
    <row r="25" spans="1:12" ht="75">
      <c r="A25" s="765" t="s">
        <v>949</v>
      </c>
      <c r="B25" s="821" t="s">
        <v>733</v>
      </c>
      <c r="C25" s="822" t="s">
        <v>948</v>
      </c>
      <c r="D25" s="822" t="s">
        <v>10</v>
      </c>
      <c r="E25" s="820" t="s">
        <v>734</v>
      </c>
      <c r="F25" s="759">
        <f>'Раздел 1'!P520+'Раздел 1'!P655</f>
        <v>81650</v>
      </c>
      <c r="G25" s="759">
        <f>'Раздел 1'!Q520+'Раздел 1'!Q655</f>
        <v>101320</v>
      </c>
      <c r="H25" s="759">
        <f>'Раздел 1'!R520+'Раздел 1'!R655</f>
        <v>99030</v>
      </c>
      <c r="I25" s="759" t="s">
        <v>10</v>
      </c>
    </row>
    <row r="26" spans="1:12" ht="131.25">
      <c r="A26" s="765" t="s">
        <v>947</v>
      </c>
      <c r="B26" s="821" t="s">
        <v>1133</v>
      </c>
      <c r="C26" s="822" t="s">
        <v>946</v>
      </c>
      <c r="D26" s="822" t="s">
        <v>10</v>
      </c>
      <c r="E26" s="820" t="s">
        <v>1130</v>
      </c>
      <c r="F26" s="759">
        <f>'Раздел 1'!P528</f>
        <v>0</v>
      </c>
      <c r="G26" s="759">
        <f>'Раздел 1'!Q528</f>
        <v>0</v>
      </c>
      <c r="H26" s="759">
        <f>3500</f>
        <v>3500</v>
      </c>
      <c r="I26" s="759" t="s">
        <v>10</v>
      </c>
    </row>
    <row r="27" spans="1:12" ht="37.5">
      <c r="A27" s="765" t="s">
        <v>945</v>
      </c>
      <c r="B27" s="821" t="s">
        <v>641</v>
      </c>
      <c r="C27" s="822" t="s">
        <v>944</v>
      </c>
      <c r="D27" s="822" t="s">
        <v>10</v>
      </c>
      <c r="E27" s="820" t="s">
        <v>735</v>
      </c>
      <c r="F27" s="759">
        <f>'Раздел 1'!P415+'Раздел 1'!P474+'Раздел 1'!P498+'Раздел 1'!P548+'Раздел 1'!P579+'Раздел 1'!P608+'Раздел 1'!P632+'Раздел 1'!P672+'Раздел 1'!P691+'Раздел 1'!P715+'Раздел 1'!P738+'Раздел 1'!P750</f>
        <v>250000</v>
      </c>
      <c r="G27" s="759">
        <f>'Раздел 1'!Q415+'Раздел 1'!Q474+'Раздел 1'!Q498+'Раздел 1'!Q548+'Раздел 1'!Q579+'Раздел 1'!Q608+'Раздел 1'!Q632+'Раздел 1'!Q672+'Раздел 1'!Q691+'Раздел 1'!Q715+'Раздел 1'!Q738+'Раздел 1'!Q750</f>
        <v>0</v>
      </c>
      <c r="H27" s="759">
        <f>'Раздел 1'!R415+'Раздел 1'!R474+'Раздел 1'!R498+'Раздел 1'!R548+'Раздел 1'!R579+'Раздел 1'!R608+'Раздел 1'!R632+'Раздел 1'!R672+'Раздел 1'!R691+'Раздел 1'!R715+'Раздел 1'!R738+'Раздел 1'!R750</f>
        <v>0</v>
      </c>
      <c r="I27" s="759" t="s">
        <v>10</v>
      </c>
    </row>
    <row r="28" spans="1:12" ht="75">
      <c r="A28" s="765" t="s">
        <v>943</v>
      </c>
      <c r="B28" s="821" t="s">
        <v>736</v>
      </c>
      <c r="C28" s="822" t="s">
        <v>942</v>
      </c>
      <c r="D28" s="822" t="s">
        <v>10</v>
      </c>
      <c r="E28" s="820" t="s">
        <v>737</v>
      </c>
      <c r="F28" s="759">
        <f>'Раздел 1'!P505+'Раздел 1'!P526+'Раздел 1'!P527+'Раздел 1'!P652+'Раздел 1'!P656+'Раздел 1'!P657</f>
        <v>1809985.28</v>
      </c>
      <c r="G28" s="759">
        <f>'Раздел 1'!Q505+'Раздел 1'!Q526+'Раздел 1'!Q527+'Раздел 1'!Q652+'Раздел 1'!Q656+'Раздел 1'!Q657</f>
        <v>1774918</v>
      </c>
      <c r="H28" s="759">
        <f>'Раздел 1'!R505+'Раздел 1'!R526+'Раздел 1'!R527+'Раздел 1'!R652+'Раздел 1'!R656+'Раздел 1'!R657</f>
        <v>1821999.5199999998</v>
      </c>
      <c r="I28" s="759" t="s">
        <v>10</v>
      </c>
    </row>
    <row r="29" spans="1:12" ht="37.5">
      <c r="A29" s="765" t="s">
        <v>941</v>
      </c>
      <c r="B29" s="821" t="s">
        <v>642</v>
      </c>
      <c r="C29" s="822" t="s">
        <v>940</v>
      </c>
      <c r="D29" s="822" t="s">
        <v>10</v>
      </c>
      <c r="E29" s="820" t="s">
        <v>738</v>
      </c>
      <c r="F29" s="759">
        <v>0</v>
      </c>
      <c r="G29" s="759">
        <v>0</v>
      </c>
      <c r="H29" s="759">
        <v>0</v>
      </c>
      <c r="I29" s="759" t="s">
        <v>10</v>
      </c>
    </row>
    <row r="30" spans="1:12" ht="168.75">
      <c r="A30" s="820" t="s">
        <v>939</v>
      </c>
      <c r="B30" s="821" t="s">
        <v>840</v>
      </c>
      <c r="C30" s="822" t="s">
        <v>938</v>
      </c>
      <c r="D30" s="822" t="s">
        <v>10</v>
      </c>
      <c r="E30" s="820" t="s">
        <v>838</v>
      </c>
      <c r="F30" s="823">
        <f>'Раздел 1'!P387+'Раздел 1'!P397</f>
        <v>0</v>
      </c>
      <c r="G30" s="823">
        <f>'Раздел 1'!Q387+'Раздел 1'!Q397</f>
        <v>0</v>
      </c>
      <c r="H30" s="823">
        <f>'Раздел 1'!R387+'Раздел 1'!R397</f>
        <v>0</v>
      </c>
      <c r="I30" s="823" t="s">
        <v>10</v>
      </c>
    </row>
    <row r="31" spans="1:12" s="169" customFormat="1" ht="75">
      <c r="A31" s="820" t="s">
        <v>937</v>
      </c>
      <c r="B31" s="836" t="s">
        <v>1128</v>
      </c>
      <c r="C31" s="822" t="s">
        <v>936</v>
      </c>
      <c r="D31" s="837"/>
      <c r="E31" s="820" t="s">
        <v>1131</v>
      </c>
      <c r="F31" s="838">
        <f>'Раздел 1'!P524+'Раздел 1'!P525</f>
        <v>360501.41000000003</v>
      </c>
      <c r="G31" s="838">
        <f>'Раздел 1'!Q524+'Раздел 1'!Q525</f>
        <v>334608.92</v>
      </c>
      <c r="H31" s="838">
        <f>'Раздел 1'!R524+'Раздел 1'!R525</f>
        <v>332576.38</v>
      </c>
      <c r="I31" s="823" t="s">
        <v>10</v>
      </c>
      <c r="J31" s="168"/>
      <c r="K31" s="168"/>
      <c r="L31" s="168"/>
    </row>
    <row r="32" spans="1:12" ht="206.25">
      <c r="A32" s="820" t="s">
        <v>935</v>
      </c>
      <c r="B32" s="821" t="s">
        <v>739</v>
      </c>
      <c r="C32" s="822" t="s">
        <v>934</v>
      </c>
      <c r="D32" s="822" t="s">
        <v>10</v>
      </c>
      <c r="E32" s="820" t="s">
        <v>740</v>
      </c>
      <c r="F32" s="759">
        <f>'Раздел 1'!P448+'Раздел 1'!P482+'Раздел 1'!P523+'Раздел 1'!P562+'Раздел 1'!P591+'Раздел 1'!P617+'Раздел 1'!P726</f>
        <v>0</v>
      </c>
      <c r="G32" s="759">
        <f>'Раздел 1'!Q448+'Раздел 1'!Q482+'Раздел 1'!Q523+'Раздел 1'!Q562+'Раздел 1'!Q591+'Раздел 1'!Q617+'Раздел 1'!Q726</f>
        <v>0</v>
      </c>
      <c r="H32" s="759">
        <f>'Раздел 1'!R448+'Раздел 1'!R482+'Раздел 1'!R523+'Раздел 1'!R562+'Раздел 1'!R591+'Раздел 1'!R617+'Раздел 1'!R726</f>
        <v>0</v>
      </c>
      <c r="I32" s="759" t="s">
        <v>10</v>
      </c>
    </row>
    <row r="33" spans="1:12" ht="37.5">
      <c r="A33" s="820" t="s">
        <v>933</v>
      </c>
      <c r="B33" s="821" t="s">
        <v>741</v>
      </c>
      <c r="C33" s="822" t="s">
        <v>932</v>
      </c>
      <c r="D33" s="822" t="s">
        <v>10</v>
      </c>
      <c r="E33" s="820" t="s">
        <v>742</v>
      </c>
      <c r="F33" s="759">
        <f>'Раздел 1'!P500+'Раздел 1'!P507+'Раздел 1'!P650</f>
        <v>48940.530000000006</v>
      </c>
      <c r="G33" s="759">
        <f>'Раздел 1'!Q500+'Раздел 1'!Q507+'Раздел 1'!Q650</f>
        <v>34291.56</v>
      </c>
      <c r="H33" s="759">
        <f>'Раздел 1'!R500+'Раздел 1'!R507+'Раздел 1'!R650</f>
        <v>34291.56</v>
      </c>
      <c r="I33" s="759" t="s">
        <v>10</v>
      </c>
    </row>
    <row r="34" spans="1:12" ht="112.5">
      <c r="A34" s="820" t="s">
        <v>931</v>
      </c>
      <c r="B34" s="821" t="s">
        <v>743</v>
      </c>
      <c r="C34" s="822" t="s">
        <v>930</v>
      </c>
      <c r="D34" s="822" t="s">
        <v>10</v>
      </c>
      <c r="E34" s="820" t="s">
        <v>744</v>
      </c>
      <c r="F34" s="759">
        <f>'Раздел 1'!P534+'Раздел 1'!P660</f>
        <v>208225.5</v>
      </c>
      <c r="G34" s="759">
        <f>'Раздел 1'!Q534+'Раздел 1'!Q660</f>
        <v>358482.6</v>
      </c>
      <c r="H34" s="759">
        <f>'Раздел 1'!R534+'Раздел 1'!R660</f>
        <v>358482.6</v>
      </c>
      <c r="I34" s="759" t="s">
        <v>10</v>
      </c>
    </row>
    <row r="35" spans="1:12">
      <c r="A35" s="820" t="s">
        <v>929</v>
      </c>
      <c r="B35" s="821" t="s">
        <v>643</v>
      </c>
      <c r="C35" s="822" t="s">
        <v>928</v>
      </c>
      <c r="D35" s="822" t="s">
        <v>10</v>
      </c>
      <c r="E35" s="820" t="s">
        <v>644</v>
      </c>
      <c r="F35" s="759">
        <f>'Раздел 1'!P419+'Раздел 1'!P422+'Раздел 1'!P519+'Раздел 1'!P531+'Раздел 1'!P561+'Раздел 1'!P566</f>
        <v>0</v>
      </c>
      <c r="G35" s="759">
        <f>'Раздел 1'!Q419+'Раздел 1'!Q422+'Раздел 1'!Q519+'Раздел 1'!Q531+'Раздел 1'!Q561+'Раздел 1'!Q566</f>
        <v>0</v>
      </c>
      <c r="H35" s="759">
        <f>'Раздел 1'!R419+'Раздел 1'!R422+'Раздел 1'!R519+'Раздел 1'!R531+'Раздел 1'!R561+'Раздел 1'!R566</f>
        <v>0</v>
      </c>
      <c r="I35" s="759" t="s">
        <v>10</v>
      </c>
    </row>
    <row r="36" spans="1:12">
      <c r="A36" s="825" t="s">
        <v>645</v>
      </c>
      <c r="B36" s="833" t="s">
        <v>192</v>
      </c>
      <c r="C36" s="828">
        <v>26422</v>
      </c>
      <c r="D36" s="828" t="s">
        <v>10</v>
      </c>
      <c r="E36" s="834" t="s">
        <v>10</v>
      </c>
      <c r="F36" s="835">
        <v>0</v>
      </c>
      <c r="G36" s="835">
        <v>0</v>
      </c>
      <c r="H36" s="835">
        <v>0</v>
      </c>
      <c r="I36" s="835" t="s">
        <v>10</v>
      </c>
    </row>
    <row r="37" spans="1:12">
      <c r="A37" s="765"/>
      <c r="B37" s="833" t="s">
        <v>171</v>
      </c>
      <c r="C37" s="828" t="s">
        <v>646</v>
      </c>
      <c r="D37" s="828" t="s">
        <v>10</v>
      </c>
      <c r="E37" s="834" t="s">
        <v>10</v>
      </c>
      <c r="F37" s="835">
        <v>0</v>
      </c>
      <c r="G37" s="835">
        <v>0</v>
      </c>
      <c r="H37" s="835">
        <v>0</v>
      </c>
      <c r="I37" s="835" t="s">
        <v>10</v>
      </c>
    </row>
    <row r="38" spans="1:12" ht="37.5">
      <c r="A38" s="825" t="s">
        <v>647</v>
      </c>
      <c r="B38" s="833" t="s">
        <v>195</v>
      </c>
      <c r="C38" s="828">
        <v>26430</v>
      </c>
      <c r="D38" s="828" t="s">
        <v>10</v>
      </c>
      <c r="E38" s="834" t="s">
        <v>10</v>
      </c>
      <c r="F38" s="835">
        <f>F39</f>
        <v>0</v>
      </c>
      <c r="G38" s="835">
        <f>G39</f>
        <v>0</v>
      </c>
      <c r="H38" s="835">
        <f>H39</f>
        <v>0</v>
      </c>
      <c r="I38" s="835" t="s">
        <v>10</v>
      </c>
      <c r="J38" s="34" t="s">
        <v>517</v>
      </c>
    </row>
    <row r="39" spans="1:12" ht="37.5">
      <c r="A39" s="825" t="s">
        <v>927</v>
      </c>
      <c r="B39" s="821" t="s">
        <v>640</v>
      </c>
      <c r="C39" s="828" t="s">
        <v>926</v>
      </c>
      <c r="D39" s="828"/>
      <c r="E39" s="820" t="s">
        <v>732</v>
      </c>
      <c r="F39" s="759">
        <f>'Раздел 1'!P767+'Раздел 1'!P768+'Раздел 1'!P769+'Раздел 1'!P770+'Раздел 1'!P772</f>
        <v>0</v>
      </c>
      <c r="G39" s="759">
        <f>'Раздел 1'!Q767+'Раздел 1'!Q768+'Раздел 1'!Q769+'Раздел 1'!Q770+'Раздел 1'!Q772</f>
        <v>0</v>
      </c>
      <c r="H39" s="759">
        <f>'Раздел 1'!R767+'Раздел 1'!R768+'Раздел 1'!R769+'Раздел 1'!R770+'Раздел 1'!R772</f>
        <v>0</v>
      </c>
      <c r="I39" s="759" t="s">
        <v>10</v>
      </c>
    </row>
    <row r="40" spans="1:12">
      <c r="A40" s="765"/>
      <c r="B40" s="833" t="s">
        <v>171</v>
      </c>
      <c r="C40" s="828" t="s">
        <v>648</v>
      </c>
      <c r="D40" s="828" t="s">
        <v>10</v>
      </c>
      <c r="E40" s="834" t="s">
        <v>10</v>
      </c>
      <c r="F40" s="835">
        <v>0</v>
      </c>
      <c r="G40" s="835">
        <v>0</v>
      </c>
      <c r="H40" s="835">
        <v>0</v>
      </c>
      <c r="I40" s="835" t="s">
        <v>10</v>
      </c>
      <c r="J40" s="166"/>
      <c r="K40" s="166"/>
      <c r="L40" s="166"/>
    </row>
    <row r="41" spans="1:12">
      <c r="A41" s="825" t="s">
        <v>649</v>
      </c>
      <c r="B41" s="833" t="s">
        <v>194</v>
      </c>
      <c r="C41" s="828">
        <v>26450</v>
      </c>
      <c r="D41" s="828" t="s">
        <v>10</v>
      </c>
      <c r="E41" s="834" t="s">
        <v>10</v>
      </c>
      <c r="F41" s="835">
        <f>F42+F46</f>
        <v>139877.85999999999</v>
      </c>
      <c r="G41" s="835">
        <f>G42+G46</f>
        <v>102500</v>
      </c>
      <c r="H41" s="835">
        <f>H42+H46</f>
        <v>102500</v>
      </c>
      <c r="I41" s="835" t="s">
        <v>10</v>
      </c>
      <c r="J41" s="34" t="s">
        <v>518</v>
      </c>
    </row>
    <row r="42" spans="1:12" ht="37.5">
      <c r="A42" s="825" t="s">
        <v>650</v>
      </c>
      <c r="B42" s="833" t="s">
        <v>191</v>
      </c>
      <c r="C42" s="828">
        <v>26451</v>
      </c>
      <c r="D42" s="828" t="s">
        <v>10</v>
      </c>
      <c r="E42" s="834" t="s">
        <v>10</v>
      </c>
      <c r="F42" s="835">
        <f>F43</f>
        <v>139877.85999999999</v>
      </c>
      <c r="G42" s="835">
        <f>G43</f>
        <v>102500</v>
      </c>
      <c r="H42" s="835">
        <f>H43</f>
        <v>102500</v>
      </c>
      <c r="I42" s="835" t="s">
        <v>10</v>
      </c>
    </row>
    <row r="43" spans="1:12" ht="75">
      <c r="A43" s="825" t="s">
        <v>925</v>
      </c>
      <c r="B43" s="821" t="s">
        <v>636</v>
      </c>
      <c r="C43" s="828" t="s">
        <v>924</v>
      </c>
      <c r="D43" s="828" t="s">
        <v>10</v>
      </c>
      <c r="E43" s="820" t="s">
        <v>672</v>
      </c>
      <c r="F43" s="759">
        <f>'Раздел 1'!P369+'Раздел 1'!P370+'Раздел 1'!P371+'Раздел 1'!P372+'Раздел 1'!P373+'Раздел 1'!P374+'Раздел 1'!P425+'Раздел 1'!P426+'Раздел 1'!P427+'Раздел 1'!P428+'Раздел 1'!P429+'Раздел 1'!P430+'Раздел 1'!P442+'Раздел 1'!P443+'Раздел 1'!P449+'Раздел 1'!P450+'Раздел 1'!P457+'Раздел 1'!P458+'Раздел 1'!P461+'Раздел 1'!P462+'Раздел 1'!P463+'Раздел 1'!P464+'Раздел 1'!P465+'Раздел 1'!P466+'Раздел 1'!P488+'Раздел 1'!P489+'Раздел 1'!P490+'Раздел 1'!P491+'Раздел 1'!P492+'Раздел 1'!P493+'Раздел 1'!P536+'Раздел 1'!P537+'Раздел 1'!P540+'Раздел 1'!P541+'Раздел 1'!P542+'Раздел 1'!P543+'Раздел 1'!P544+'Раздел 1'!P545+'Раздел 1'!P569+'Раздел 1'!P570+'Раздел 1'!P571+'Раздел 1'!P572+'Раздел 1'!P573+'Раздел 1'!P574+'Раздел 1'!P598+'Раздел 1'!P599+'Раздел 1'!P600+'Раздел 1'!P601+'Раздел 1'!P602+'Раздел 1'!P603+'Раздел 1'!P624+'Раздел 1'!P625+'Раздел 1'!P626+'Раздел 1'!P627+'Раздел 1'!P644+'Раздел 1'!P645+'Раздел 1'!P662+'Раздел 1'!P663+'Раздел 1'!P666+'Раздел 1'!P667+'Раздел 1'!P668+'Раздел 1'!P669+'Раздел 1'!P683+'Раздел 1'!P684+'Раздел 1'!P685+'Раздел 1'!P686+'Раздел 1'!P705+'Раздел 1'!P706+'Раздел 1'!P707+'Раздел 1'!P708+'Раздел 1'!P709+'Раздел 1'!P710+'Раздел 1'!P732+'Раздел 1'!P733+'Раздел 1'!P734+'Раздел 1'!P735+'Раздел 1'!P744+'Раздел 1'!P745+'Раздел 1'!P757+'Раздел 1'!P758</f>
        <v>139877.85999999999</v>
      </c>
      <c r="G43" s="759">
        <f>'Раздел 1'!Q369+'Раздел 1'!Q370+'Раздел 1'!Q371+'Раздел 1'!Q372+'Раздел 1'!Q373+'Раздел 1'!Q374+'Раздел 1'!Q425+'Раздел 1'!Q426+'Раздел 1'!Q427+'Раздел 1'!Q428+'Раздел 1'!Q429+'Раздел 1'!Q430+'Раздел 1'!Q442+'Раздел 1'!Q443+'Раздел 1'!Q449+'Раздел 1'!Q450+'Раздел 1'!Q457+'Раздел 1'!Q458+'Раздел 1'!Q461+'Раздел 1'!Q462+'Раздел 1'!Q463+'Раздел 1'!Q464+'Раздел 1'!Q465+'Раздел 1'!Q466+'Раздел 1'!Q488+'Раздел 1'!Q489+'Раздел 1'!Q490+'Раздел 1'!Q491+'Раздел 1'!Q492+'Раздел 1'!Q493+'Раздел 1'!Q536+'Раздел 1'!Q537+'Раздел 1'!Q540+'Раздел 1'!Q541+'Раздел 1'!Q542+'Раздел 1'!Q543+'Раздел 1'!Q544+'Раздел 1'!Q545+'Раздел 1'!Q569+'Раздел 1'!Q570+'Раздел 1'!Q571+'Раздел 1'!Q572+'Раздел 1'!Q573+'Раздел 1'!Q574+'Раздел 1'!Q598+'Раздел 1'!Q599+'Раздел 1'!Q600+'Раздел 1'!Q601+'Раздел 1'!Q602+'Раздел 1'!Q603+'Раздел 1'!Q624+'Раздел 1'!Q625+'Раздел 1'!Q626+'Раздел 1'!Q627+'Раздел 1'!Q644+'Раздел 1'!Q645+'Раздел 1'!Q662+'Раздел 1'!Q663+'Раздел 1'!Q666+'Раздел 1'!Q667+'Раздел 1'!Q668+'Раздел 1'!Q669+'Раздел 1'!Q683+'Раздел 1'!Q684+'Раздел 1'!Q685+'Раздел 1'!Q686+'Раздел 1'!Q705+'Раздел 1'!Q706+'Раздел 1'!Q707+'Раздел 1'!Q708+'Раздел 1'!Q709+'Раздел 1'!Q710+'Раздел 1'!Q732+'Раздел 1'!Q733+'Раздел 1'!Q734+'Раздел 1'!Q735+'Раздел 1'!Q744+'Раздел 1'!Q745+'Раздел 1'!Q757+'Раздел 1'!Q758</f>
        <v>102500</v>
      </c>
      <c r="H43" s="759">
        <f>'Раздел 1'!R369+'Раздел 1'!R370+'Раздел 1'!R371+'Раздел 1'!R372+'Раздел 1'!R373+'Раздел 1'!R374+'Раздел 1'!R425+'Раздел 1'!R426+'Раздел 1'!R427+'Раздел 1'!R428+'Раздел 1'!R429+'Раздел 1'!R430+'Раздел 1'!R442+'Раздел 1'!R443+'Раздел 1'!R449+'Раздел 1'!R450+'Раздел 1'!R457+'Раздел 1'!R458+'Раздел 1'!R461+'Раздел 1'!R462+'Раздел 1'!R463+'Раздел 1'!R464+'Раздел 1'!R465+'Раздел 1'!R466+'Раздел 1'!R488+'Раздел 1'!R489+'Раздел 1'!R490+'Раздел 1'!R491+'Раздел 1'!R492+'Раздел 1'!R493+'Раздел 1'!R536+'Раздел 1'!R537+'Раздел 1'!R540+'Раздел 1'!R541+'Раздел 1'!R542+'Раздел 1'!R543+'Раздел 1'!R544+'Раздел 1'!R545+'Раздел 1'!R569+'Раздел 1'!R570+'Раздел 1'!R571+'Раздел 1'!R572+'Раздел 1'!R573+'Раздел 1'!R574+'Раздел 1'!R598+'Раздел 1'!R599+'Раздел 1'!R600+'Раздел 1'!R601+'Раздел 1'!R602+'Раздел 1'!R603+'Раздел 1'!R624+'Раздел 1'!R625+'Раздел 1'!R626+'Раздел 1'!R627+'Раздел 1'!R644+'Раздел 1'!R645+'Раздел 1'!R662+'Раздел 1'!R663+'Раздел 1'!R666+'Раздел 1'!R667+'Раздел 1'!R668+'Раздел 1'!R669+'Раздел 1'!R683+'Раздел 1'!R684+'Раздел 1'!R685+'Раздел 1'!R686+'Раздел 1'!R705+'Раздел 1'!R706+'Раздел 1'!R707+'Раздел 1'!R708+'Раздел 1'!R709+'Раздел 1'!R710+'Раздел 1'!R732+'Раздел 1'!R733+'Раздел 1'!R734+'Раздел 1'!R735+'Раздел 1'!R744+'Раздел 1'!R745+'Раздел 1'!R757+'Раздел 1'!R758</f>
        <v>102500</v>
      </c>
      <c r="I43" s="759" t="s">
        <v>10</v>
      </c>
    </row>
    <row r="44" spans="1:12">
      <c r="A44" s="765"/>
      <c r="B44" s="833" t="s">
        <v>171</v>
      </c>
      <c r="C44" s="828" t="s">
        <v>651</v>
      </c>
      <c r="D44" s="828" t="s">
        <v>10</v>
      </c>
      <c r="E44" s="834" t="s">
        <v>10</v>
      </c>
      <c r="F44" s="835">
        <f>F45</f>
        <v>0</v>
      </c>
      <c r="G44" s="835">
        <f>G45</f>
        <v>0</v>
      </c>
      <c r="H44" s="835">
        <f>H45</f>
        <v>0</v>
      </c>
      <c r="I44" s="835" t="s">
        <v>10</v>
      </c>
    </row>
    <row r="45" spans="1:12" ht="37.5">
      <c r="A45" s="765" t="s">
        <v>923</v>
      </c>
      <c r="B45" s="821" t="s">
        <v>745</v>
      </c>
      <c r="C45" s="822" t="s">
        <v>922</v>
      </c>
      <c r="D45" s="822" t="s">
        <v>10</v>
      </c>
      <c r="E45" s="820" t="s">
        <v>746</v>
      </c>
      <c r="F45" s="759">
        <f>'Раздел 1'!P373+'Раздел 1'!P374+'Раздел 1'!P429+'Раздел 1'!P430+'Раздел 1'!P465+'Раздел 1'!P466+'Раздел 1'!P492+'Раздел 1'!P493+'Раздел 1'!P544+'Раздел 1'!P545+'Раздел 1'!P573+'Раздел 1'!P574+'Раздел 1'!P602+'Раздел 1'!P603+'Раздел 1'!P709+'Раздел 1'!P710</f>
        <v>0</v>
      </c>
      <c r="G45" s="759">
        <f>'Раздел 1'!Q373+'Раздел 1'!Q374+'Раздел 1'!Q429+'Раздел 1'!Q430+'Раздел 1'!Q465+'Раздел 1'!Q466+'Раздел 1'!Q492+'Раздел 1'!Q493+'Раздел 1'!Q544+'Раздел 1'!Q545+'Раздел 1'!Q573+'Раздел 1'!Q574+'Раздел 1'!Q602+'Раздел 1'!Q603+'Раздел 1'!Q709+'Раздел 1'!Q710</f>
        <v>0</v>
      </c>
      <c r="H45" s="759">
        <f>'Раздел 1'!R373+'Раздел 1'!R374+'Раздел 1'!R429+'Раздел 1'!R430+'Раздел 1'!R465+'Раздел 1'!R466+'Раздел 1'!R492+'Раздел 1'!R493+'Раздел 1'!R544+'Раздел 1'!R545+'Раздел 1'!R573+'Раздел 1'!R574+'Раздел 1'!R602+'Раздел 1'!R603+'Раздел 1'!R709+'Раздел 1'!R710</f>
        <v>0</v>
      </c>
      <c r="I45" s="759" t="s">
        <v>10</v>
      </c>
      <c r="J45" s="34" t="s">
        <v>747</v>
      </c>
    </row>
    <row r="46" spans="1:12">
      <c r="A46" s="825" t="s">
        <v>652</v>
      </c>
      <c r="B46" s="833" t="s">
        <v>192</v>
      </c>
      <c r="C46" s="828">
        <v>26452</v>
      </c>
      <c r="D46" s="828" t="s">
        <v>10</v>
      </c>
      <c r="E46" s="834" t="s">
        <v>10</v>
      </c>
      <c r="F46" s="835">
        <v>0</v>
      </c>
      <c r="G46" s="835">
        <v>0</v>
      </c>
      <c r="H46" s="835">
        <v>0</v>
      </c>
      <c r="I46" s="835" t="s">
        <v>10</v>
      </c>
    </row>
    <row r="47" spans="1:12" s="164" customFormat="1" ht="75">
      <c r="A47" s="766" t="s">
        <v>62</v>
      </c>
      <c r="B47" s="832" t="s">
        <v>196</v>
      </c>
      <c r="C47" s="827">
        <v>26500</v>
      </c>
      <c r="D47" s="827" t="s">
        <v>10</v>
      </c>
      <c r="E47" s="831" t="s">
        <v>10</v>
      </c>
      <c r="F47" s="763">
        <f>F48</f>
        <v>12259242.419999998</v>
      </c>
      <c r="G47" s="763">
        <f>G48</f>
        <v>8208356.6399999997</v>
      </c>
      <c r="H47" s="763">
        <f>H48</f>
        <v>8487654.209999999</v>
      </c>
      <c r="I47" s="763" t="s">
        <v>10</v>
      </c>
      <c r="J47" s="34"/>
      <c r="K47" s="34"/>
      <c r="L47" s="34"/>
    </row>
    <row r="48" spans="1:12" s="171" customFormat="1">
      <c r="A48" s="825"/>
      <c r="B48" s="828" t="s">
        <v>197</v>
      </c>
      <c r="C48" s="828">
        <v>26510</v>
      </c>
      <c r="D48" s="828" t="s">
        <v>10</v>
      </c>
      <c r="E48" s="834" t="s">
        <v>10</v>
      </c>
      <c r="F48" s="835">
        <f>F49</f>
        <v>12259242.419999998</v>
      </c>
      <c r="G48" s="835">
        <f>G66</f>
        <v>8208356.6399999997</v>
      </c>
      <c r="H48" s="835">
        <f>H83</f>
        <v>8487654.209999999</v>
      </c>
      <c r="I48" s="835" t="s">
        <v>10</v>
      </c>
      <c r="J48" s="170"/>
      <c r="K48" s="170"/>
      <c r="L48" s="170"/>
    </row>
    <row r="49" spans="1:12">
      <c r="A49" s="765"/>
      <c r="B49" s="822"/>
      <c r="C49" s="822"/>
      <c r="D49" s="839">
        <v>2022</v>
      </c>
      <c r="E49" s="840" t="s">
        <v>10</v>
      </c>
      <c r="F49" s="841">
        <f>SUM(F50:F65)</f>
        <v>12259242.419999998</v>
      </c>
      <c r="G49" s="841" t="s">
        <v>10</v>
      </c>
      <c r="H49" s="841" t="s">
        <v>10</v>
      </c>
      <c r="I49" s="841" t="s">
        <v>10</v>
      </c>
      <c r="J49" s="785"/>
      <c r="K49" s="785"/>
      <c r="L49" s="785"/>
    </row>
    <row r="50" spans="1:12" ht="75">
      <c r="A50" s="765" t="s">
        <v>212</v>
      </c>
      <c r="B50" s="821" t="s">
        <v>636</v>
      </c>
      <c r="C50" s="822" t="s">
        <v>921</v>
      </c>
      <c r="D50" s="822" t="s">
        <v>10</v>
      </c>
      <c r="E50" s="820" t="s">
        <v>672</v>
      </c>
      <c r="F50" s="759">
        <f>F16+F43</f>
        <v>3954977.5999999996</v>
      </c>
      <c r="G50" s="759">
        <v>0</v>
      </c>
      <c r="H50" s="759">
        <v>0</v>
      </c>
      <c r="I50" s="759" t="s">
        <v>10</v>
      </c>
      <c r="J50" s="785"/>
      <c r="K50" s="785"/>
      <c r="L50" s="785"/>
    </row>
    <row r="51" spans="1:12" ht="37.5">
      <c r="A51" s="765" t="s">
        <v>213</v>
      </c>
      <c r="B51" s="821" t="s">
        <v>639</v>
      </c>
      <c r="C51" s="822" t="s">
        <v>920</v>
      </c>
      <c r="D51" s="822" t="s">
        <v>10</v>
      </c>
      <c r="E51" s="820" t="s">
        <v>729</v>
      </c>
      <c r="F51" s="759">
        <f>F21</f>
        <v>910000</v>
      </c>
      <c r="G51" s="759">
        <v>0</v>
      </c>
      <c r="H51" s="759">
        <v>0</v>
      </c>
      <c r="I51" s="759" t="s">
        <v>10</v>
      </c>
    </row>
    <row r="52" spans="1:12" ht="37.5">
      <c r="A52" s="765" t="s">
        <v>214</v>
      </c>
      <c r="B52" s="821" t="s">
        <v>730</v>
      </c>
      <c r="C52" s="822" t="s">
        <v>919</v>
      </c>
      <c r="D52" s="822" t="s">
        <v>10</v>
      </c>
      <c r="E52" s="820" t="s">
        <v>731</v>
      </c>
      <c r="F52" s="759">
        <f>F22</f>
        <v>3153723</v>
      </c>
      <c r="G52" s="759">
        <v>0</v>
      </c>
      <c r="H52" s="759">
        <v>0</v>
      </c>
      <c r="I52" s="759" t="s">
        <v>10</v>
      </c>
    </row>
    <row r="53" spans="1:12" ht="37.5">
      <c r="A53" s="765" t="s">
        <v>215</v>
      </c>
      <c r="B53" s="821" t="s">
        <v>640</v>
      </c>
      <c r="C53" s="822" t="s">
        <v>918</v>
      </c>
      <c r="D53" s="822" t="s">
        <v>10</v>
      </c>
      <c r="E53" s="820" t="s">
        <v>732</v>
      </c>
      <c r="F53" s="759">
        <f>F23</f>
        <v>480240</v>
      </c>
      <c r="G53" s="759">
        <v>0</v>
      </c>
      <c r="H53" s="759">
        <v>0</v>
      </c>
      <c r="I53" s="759" t="s">
        <v>10</v>
      </c>
    </row>
    <row r="54" spans="1:12" ht="56.25">
      <c r="A54" s="765" t="s">
        <v>216</v>
      </c>
      <c r="B54" s="821" t="s">
        <v>1132</v>
      </c>
      <c r="C54" s="822" t="s">
        <v>917</v>
      </c>
      <c r="D54" s="822" t="s">
        <v>10</v>
      </c>
      <c r="E54" s="820" t="s">
        <v>1129</v>
      </c>
      <c r="F54" s="759">
        <f>F24</f>
        <v>0</v>
      </c>
      <c r="G54" s="759">
        <v>0</v>
      </c>
      <c r="H54" s="759">
        <v>0</v>
      </c>
      <c r="I54" s="759"/>
    </row>
    <row r="55" spans="1:12" ht="93.75">
      <c r="A55" s="765" t="s">
        <v>217</v>
      </c>
      <c r="B55" s="821" t="s">
        <v>637</v>
      </c>
      <c r="C55" s="822" t="s">
        <v>916</v>
      </c>
      <c r="D55" s="822" t="s">
        <v>10</v>
      </c>
      <c r="E55" s="820" t="s">
        <v>673</v>
      </c>
      <c r="F55" s="759">
        <f>F17</f>
        <v>1000999.1000000001</v>
      </c>
      <c r="G55" s="759">
        <v>0</v>
      </c>
      <c r="H55" s="759">
        <v>0</v>
      </c>
      <c r="I55" s="759" t="s">
        <v>10</v>
      </c>
    </row>
    <row r="56" spans="1:12" ht="75">
      <c r="A56" s="765" t="s">
        <v>915</v>
      </c>
      <c r="B56" s="821" t="s">
        <v>733</v>
      </c>
      <c r="C56" s="822" t="s">
        <v>914</v>
      </c>
      <c r="D56" s="822" t="s">
        <v>10</v>
      </c>
      <c r="E56" s="820" t="s">
        <v>734</v>
      </c>
      <c r="F56" s="759">
        <f>F25</f>
        <v>81650</v>
      </c>
      <c r="G56" s="759">
        <v>0</v>
      </c>
      <c r="H56" s="759">
        <v>0</v>
      </c>
      <c r="I56" s="759" t="s">
        <v>10</v>
      </c>
    </row>
    <row r="57" spans="1:12" ht="131.25">
      <c r="A57" s="765" t="s">
        <v>913</v>
      </c>
      <c r="B57" s="821" t="s">
        <v>1133</v>
      </c>
      <c r="C57" s="822" t="s">
        <v>912</v>
      </c>
      <c r="D57" s="822" t="s">
        <v>10</v>
      </c>
      <c r="E57" s="820" t="s">
        <v>1130</v>
      </c>
      <c r="F57" s="759">
        <f>F26</f>
        <v>0</v>
      </c>
      <c r="G57" s="759">
        <v>0</v>
      </c>
      <c r="H57" s="759">
        <v>0</v>
      </c>
      <c r="I57" s="823" t="s">
        <v>10</v>
      </c>
    </row>
    <row r="58" spans="1:12" ht="37.5">
      <c r="A58" s="765" t="s">
        <v>911</v>
      </c>
      <c r="B58" s="821" t="s">
        <v>641</v>
      </c>
      <c r="C58" s="822" t="s">
        <v>910</v>
      </c>
      <c r="D58" s="822" t="s">
        <v>10</v>
      </c>
      <c r="E58" s="820" t="s">
        <v>735</v>
      </c>
      <c r="F58" s="759">
        <f>F27</f>
        <v>250000</v>
      </c>
      <c r="G58" s="759">
        <v>0</v>
      </c>
      <c r="H58" s="759">
        <v>0</v>
      </c>
      <c r="I58" s="759" t="s">
        <v>10</v>
      </c>
    </row>
    <row r="59" spans="1:12" ht="75">
      <c r="A59" s="820" t="s">
        <v>909</v>
      </c>
      <c r="B59" s="821" t="s">
        <v>736</v>
      </c>
      <c r="C59" s="822" t="s">
        <v>908</v>
      </c>
      <c r="D59" s="822" t="s">
        <v>10</v>
      </c>
      <c r="E59" s="820" t="s">
        <v>737</v>
      </c>
      <c r="F59" s="759">
        <f>F28</f>
        <v>1809985.28</v>
      </c>
      <c r="G59" s="759">
        <v>0</v>
      </c>
      <c r="H59" s="759">
        <v>0</v>
      </c>
      <c r="I59" s="759" t="s">
        <v>10</v>
      </c>
    </row>
    <row r="60" spans="1:12" s="173" customFormat="1" ht="143.25" customHeight="1">
      <c r="A60" s="820" t="s">
        <v>907</v>
      </c>
      <c r="B60" s="821" t="s">
        <v>840</v>
      </c>
      <c r="C60" s="822" t="s">
        <v>906</v>
      </c>
      <c r="D60" s="822" t="s">
        <v>10</v>
      </c>
      <c r="E60" s="820" t="s">
        <v>838</v>
      </c>
      <c r="F60" s="823">
        <f>F30</f>
        <v>0</v>
      </c>
      <c r="G60" s="759">
        <v>0</v>
      </c>
      <c r="H60" s="759">
        <v>0</v>
      </c>
      <c r="I60" s="823" t="s">
        <v>10</v>
      </c>
      <c r="J60" s="172"/>
      <c r="K60" s="172"/>
      <c r="L60" s="172"/>
    </row>
    <row r="61" spans="1:12" s="169" customFormat="1" ht="75">
      <c r="A61" s="820" t="s">
        <v>905</v>
      </c>
      <c r="B61" s="836" t="s">
        <v>1128</v>
      </c>
      <c r="C61" s="822" t="s">
        <v>904</v>
      </c>
      <c r="D61" s="822" t="s">
        <v>10</v>
      </c>
      <c r="E61" s="820" t="s">
        <v>1131</v>
      </c>
      <c r="F61" s="838">
        <f>F31</f>
        <v>360501.41000000003</v>
      </c>
      <c r="G61" s="759">
        <v>0</v>
      </c>
      <c r="H61" s="759">
        <v>0</v>
      </c>
      <c r="I61" s="823" t="s">
        <v>10</v>
      </c>
      <c r="J61" s="168"/>
      <c r="K61" s="168"/>
      <c r="L61" s="168"/>
    </row>
    <row r="62" spans="1:12" s="173" customFormat="1" ht="206.25">
      <c r="A62" s="820" t="s">
        <v>903</v>
      </c>
      <c r="B62" s="821" t="s">
        <v>739</v>
      </c>
      <c r="C62" s="822" t="s">
        <v>902</v>
      </c>
      <c r="D62" s="822" t="s">
        <v>10</v>
      </c>
      <c r="E62" s="820" t="s">
        <v>740</v>
      </c>
      <c r="F62" s="823">
        <f t="shared" ref="F62:F64" si="0">F32</f>
        <v>0</v>
      </c>
      <c r="G62" s="759">
        <v>0</v>
      </c>
      <c r="H62" s="759">
        <v>0</v>
      </c>
      <c r="I62" s="823" t="s">
        <v>10</v>
      </c>
      <c r="J62" s="172"/>
      <c r="K62" s="172"/>
      <c r="L62" s="172"/>
    </row>
    <row r="63" spans="1:12" s="173" customFormat="1" ht="37.5">
      <c r="A63" s="820" t="s">
        <v>901</v>
      </c>
      <c r="B63" s="821" t="s">
        <v>741</v>
      </c>
      <c r="C63" s="822" t="s">
        <v>900</v>
      </c>
      <c r="D63" s="822" t="s">
        <v>10</v>
      </c>
      <c r="E63" s="820" t="s">
        <v>742</v>
      </c>
      <c r="F63" s="823">
        <f t="shared" si="0"/>
        <v>48940.530000000006</v>
      </c>
      <c r="G63" s="759">
        <v>0</v>
      </c>
      <c r="H63" s="759">
        <v>0</v>
      </c>
      <c r="I63" s="823" t="s">
        <v>10</v>
      </c>
      <c r="J63" s="172"/>
      <c r="K63" s="172"/>
      <c r="L63" s="172"/>
    </row>
    <row r="64" spans="1:12" s="173" customFormat="1" ht="112.5">
      <c r="A64" s="820" t="s">
        <v>899</v>
      </c>
      <c r="B64" s="821" t="s">
        <v>743</v>
      </c>
      <c r="C64" s="822" t="s">
        <v>898</v>
      </c>
      <c r="D64" s="822" t="s">
        <v>10</v>
      </c>
      <c r="E64" s="820" t="s">
        <v>744</v>
      </c>
      <c r="F64" s="823">
        <f t="shared" si="0"/>
        <v>208225.5</v>
      </c>
      <c r="G64" s="823">
        <v>0</v>
      </c>
      <c r="H64" s="759">
        <v>0</v>
      </c>
      <c r="I64" s="823" t="s">
        <v>10</v>
      </c>
      <c r="J64" s="172"/>
      <c r="K64" s="172"/>
      <c r="L64" s="172"/>
    </row>
    <row r="65" spans="1:12" s="173" customFormat="1">
      <c r="A65" s="820" t="s">
        <v>897</v>
      </c>
      <c r="B65" s="821" t="s">
        <v>643</v>
      </c>
      <c r="C65" s="822" t="s">
        <v>896</v>
      </c>
      <c r="D65" s="822" t="s">
        <v>10</v>
      </c>
      <c r="E65" s="820" t="s">
        <v>644</v>
      </c>
      <c r="F65" s="823">
        <f>F35</f>
        <v>0</v>
      </c>
      <c r="G65" s="759">
        <v>0</v>
      </c>
      <c r="H65" s="759">
        <v>0</v>
      </c>
      <c r="I65" s="823" t="s">
        <v>10</v>
      </c>
      <c r="J65" s="172"/>
      <c r="K65" s="172"/>
      <c r="L65" s="172"/>
    </row>
    <row r="66" spans="1:12" s="173" customFormat="1">
      <c r="A66" s="820"/>
      <c r="B66" s="822"/>
      <c r="C66" s="822"/>
      <c r="D66" s="842">
        <v>2023</v>
      </c>
      <c r="E66" s="840" t="s">
        <v>10</v>
      </c>
      <c r="F66" s="843" t="s">
        <v>10</v>
      </c>
      <c r="G66" s="843">
        <f>SUM(G67:G82)</f>
        <v>8208356.6399999997</v>
      </c>
      <c r="H66" s="843" t="s">
        <v>10</v>
      </c>
      <c r="I66" s="843" t="s">
        <v>10</v>
      </c>
      <c r="J66" s="172"/>
      <c r="K66" s="172"/>
      <c r="L66" s="172"/>
    </row>
    <row r="67" spans="1:12" s="173" customFormat="1" ht="75">
      <c r="A67" s="820" t="s">
        <v>895</v>
      </c>
      <c r="B67" s="821" t="s">
        <v>636</v>
      </c>
      <c r="C67" s="822" t="s">
        <v>894</v>
      </c>
      <c r="D67" s="822" t="s">
        <v>10</v>
      </c>
      <c r="E67" s="820" t="s">
        <v>672</v>
      </c>
      <c r="F67" s="823">
        <v>0</v>
      </c>
      <c r="G67" s="823">
        <f>G16+G43</f>
        <v>2598695.56</v>
      </c>
      <c r="H67" s="823">
        <v>0</v>
      </c>
      <c r="I67" s="823" t="s">
        <v>10</v>
      </c>
      <c r="J67" s="174"/>
      <c r="K67" s="174"/>
      <c r="L67" s="174"/>
    </row>
    <row r="68" spans="1:12" s="173" customFormat="1" ht="37.5">
      <c r="A68" s="820" t="s">
        <v>893</v>
      </c>
      <c r="B68" s="821" t="s">
        <v>639</v>
      </c>
      <c r="C68" s="822" t="s">
        <v>892</v>
      </c>
      <c r="D68" s="822" t="s">
        <v>10</v>
      </c>
      <c r="E68" s="820" t="s">
        <v>729</v>
      </c>
      <c r="F68" s="823">
        <v>0</v>
      </c>
      <c r="G68" s="823">
        <f>G21</f>
        <v>0</v>
      </c>
      <c r="H68" s="823">
        <v>0</v>
      </c>
      <c r="I68" s="823" t="s">
        <v>10</v>
      </c>
      <c r="J68" s="172"/>
      <c r="K68" s="172"/>
      <c r="L68" s="172"/>
    </row>
    <row r="69" spans="1:12" s="173" customFormat="1" ht="37.5">
      <c r="A69" s="820" t="s">
        <v>891</v>
      </c>
      <c r="B69" s="821" t="s">
        <v>730</v>
      </c>
      <c r="C69" s="822" t="s">
        <v>890</v>
      </c>
      <c r="D69" s="822" t="s">
        <v>10</v>
      </c>
      <c r="E69" s="820" t="s">
        <v>731</v>
      </c>
      <c r="F69" s="823">
        <v>0</v>
      </c>
      <c r="G69" s="823">
        <f>G22</f>
        <v>1599950</v>
      </c>
      <c r="H69" s="823">
        <v>0</v>
      </c>
      <c r="I69" s="823" t="s">
        <v>10</v>
      </c>
      <c r="J69" s="172"/>
      <c r="K69" s="172"/>
      <c r="L69" s="172"/>
    </row>
    <row r="70" spans="1:12" s="173" customFormat="1" ht="37.5">
      <c r="A70" s="765" t="s">
        <v>889</v>
      </c>
      <c r="B70" s="821" t="s">
        <v>640</v>
      </c>
      <c r="C70" s="822" t="s">
        <v>888</v>
      </c>
      <c r="D70" s="822" t="s">
        <v>10</v>
      </c>
      <c r="E70" s="820" t="s">
        <v>732</v>
      </c>
      <c r="F70" s="823">
        <v>0</v>
      </c>
      <c r="G70" s="823">
        <f>G23</f>
        <v>166600</v>
      </c>
      <c r="H70" s="823">
        <v>0</v>
      </c>
      <c r="I70" s="823" t="s">
        <v>10</v>
      </c>
      <c r="J70" s="172"/>
      <c r="K70" s="172"/>
      <c r="L70" s="172"/>
    </row>
    <row r="71" spans="1:12" ht="56.25">
      <c r="A71" s="820" t="s">
        <v>887</v>
      </c>
      <c r="B71" s="821" t="s">
        <v>1132</v>
      </c>
      <c r="C71" s="822" t="s">
        <v>886</v>
      </c>
      <c r="D71" s="822" t="s">
        <v>10</v>
      </c>
      <c r="E71" s="820" t="s">
        <v>1129</v>
      </c>
      <c r="F71" s="759">
        <v>0</v>
      </c>
      <c r="G71" s="759">
        <f>G24</f>
        <v>0</v>
      </c>
      <c r="H71" s="759">
        <v>0</v>
      </c>
      <c r="I71" s="759"/>
    </row>
    <row r="72" spans="1:12" s="173" customFormat="1" ht="93.75">
      <c r="A72" s="820" t="s">
        <v>885</v>
      </c>
      <c r="B72" s="821" t="s">
        <v>637</v>
      </c>
      <c r="C72" s="822" t="s">
        <v>884</v>
      </c>
      <c r="D72" s="822" t="s">
        <v>10</v>
      </c>
      <c r="E72" s="820" t="s">
        <v>673</v>
      </c>
      <c r="F72" s="823">
        <v>0</v>
      </c>
      <c r="G72" s="823">
        <f>G17</f>
        <v>1239490</v>
      </c>
      <c r="H72" s="823">
        <v>0</v>
      </c>
      <c r="I72" s="823" t="s">
        <v>10</v>
      </c>
      <c r="J72" s="172"/>
      <c r="K72" s="172"/>
      <c r="L72" s="172"/>
    </row>
    <row r="73" spans="1:12" s="173" customFormat="1" ht="75">
      <c r="A73" s="765" t="s">
        <v>883</v>
      </c>
      <c r="B73" s="821" t="s">
        <v>733</v>
      </c>
      <c r="C73" s="822" t="s">
        <v>882</v>
      </c>
      <c r="D73" s="822" t="s">
        <v>10</v>
      </c>
      <c r="E73" s="820" t="s">
        <v>734</v>
      </c>
      <c r="F73" s="823">
        <v>0</v>
      </c>
      <c r="G73" s="823">
        <f>G25</f>
        <v>101320</v>
      </c>
      <c r="H73" s="823">
        <v>0</v>
      </c>
      <c r="I73" s="823" t="s">
        <v>10</v>
      </c>
      <c r="J73" s="172"/>
      <c r="K73" s="172"/>
      <c r="L73" s="172"/>
    </row>
    <row r="74" spans="1:12" ht="131.25">
      <c r="A74" s="820" t="s">
        <v>881</v>
      </c>
      <c r="B74" s="821" t="s">
        <v>1133</v>
      </c>
      <c r="C74" s="822" t="s">
        <v>880</v>
      </c>
      <c r="D74" s="822" t="s">
        <v>10</v>
      </c>
      <c r="E74" s="820" t="s">
        <v>1130</v>
      </c>
      <c r="F74" s="759">
        <v>0</v>
      </c>
      <c r="G74" s="759">
        <f>G26</f>
        <v>0</v>
      </c>
      <c r="H74" s="759">
        <v>0</v>
      </c>
      <c r="I74" s="823" t="s">
        <v>10</v>
      </c>
    </row>
    <row r="75" spans="1:12" s="173" customFormat="1" ht="37.5">
      <c r="A75" s="820" t="s">
        <v>879</v>
      </c>
      <c r="B75" s="821" t="s">
        <v>641</v>
      </c>
      <c r="C75" s="822" t="s">
        <v>878</v>
      </c>
      <c r="D75" s="822" t="s">
        <v>10</v>
      </c>
      <c r="E75" s="820" t="s">
        <v>735</v>
      </c>
      <c r="F75" s="823">
        <v>0</v>
      </c>
      <c r="G75" s="823">
        <f>G27</f>
        <v>0</v>
      </c>
      <c r="H75" s="823">
        <v>0</v>
      </c>
      <c r="I75" s="823" t="s">
        <v>10</v>
      </c>
      <c r="J75" s="172"/>
      <c r="K75" s="172"/>
      <c r="L75" s="172"/>
    </row>
    <row r="76" spans="1:12" s="173" customFormat="1" ht="75">
      <c r="A76" s="820" t="s">
        <v>877</v>
      </c>
      <c r="B76" s="821" t="s">
        <v>736</v>
      </c>
      <c r="C76" s="822" t="s">
        <v>876</v>
      </c>
      <c r="D76" s="822" t="s">
        <v>10</v>
      </c>
      <c r="E76" s="820" t="s">
        <v>737</v>
      </c>
      <c r="F76" s="823">
        <v>0</v>
      </c>
      <c r="G76" s="823">
        <f>G28</f>
        <v>1774918</v>
      </c>
      <c r="H76" s="823">
        <v>0</v>
      </c>
      <c r="I76" s="823" t="s">
        <v>10</v>
      </c>
      <c r="J76" s="172"/>
      <c r="K76" s="172"/>
      <c r="L76" s="172"/>
    </row>
    <row r="77" spans="1:12" s="173" customFormat="1" ht="168.75">
      <c r="A77" s="826" t="s">
        <v>875</v>
      </c>
      <c r="B77" s="821" t="s">
        <v>840</v>
      </c>
      <c r="C77" s="822" t="s">
        <v>874</v>
      </c>
      <c r="D77" s="822" t="s">
        <v>10</v>
      </c>
      <c r="E77" s="820" t="s">
        <v>838</v>
      </c>
      <c r="F77" s="823">
        <v>0</v>
      </c>
      <c r="G77" s="823">
        <f t="shared" ref="G77:G82" si="1">G30</f>
        <v>0</v>
      </c>
      <c r="H77" s="823">
        <v>0</v>
      </c>
      <c r="I77" s="823" t="s">
        <v>10</v>
      </c>
      <c r="J77" s="172"/>
      <c r="K77" s="172"/>
      <c r="L77" s="172"/>
    </row>
    <row r="78" spans="1:12" s="169" customFormat="1" ht="75">
      <c r="A78" s="820" t="s">
        <v>873</v>
      </c>
      <c r="B78" s="836" t="s">
        <v>1128</v>
      </c>
      <c r="C78" s="822" t="s">
        <v>872</v>
      </c>
      <c r="D78" s="822" t="s">
        <v>10</v>
      </c>
      <c r="E78" s="820" t="s">
        <v>1131</v>
      </c>
      <c r="F78" s="838">
        <v>0</v>
      </c>
      <c r="G78" s="838">
        <f t="shared" si="1"/>
        <v>334608.92</v>
      </c>
      <c r="H78" s="838">
        <v>0</v>
      </c>
      <c r="I78" s="823" t="s">
        <v>10</v>
      </c>
      <c r="J78" s="168"/>
      <c r="K78" s="168"/>
      <c r="L78" s="168"/>
    </row>
    <row r="79" spans="1:12" s="173" customFormat="1" ht="206.25">
      <c r="A79" s="820" t="s">
        <v>871</v>
      </c>
      <c r="B79" s="821" t="s">
        <v>739</v>
      </c>
      <c r="C79" s="822" t="s">
        <v>870</v>
      </c>
      <c r="D79" s="822" t="s">
        <v>10</v>
      </c>
      <c r="E79" s="820" t="s">
        <v>740</v>
      </c>
      <c r="F79" s="823">
        <v>0</v>
      </c>
      <c r="G79" s="823">
        <f t="shared" si="1"/>
        <v>0</v>
      </c>
      <c r="H79" s="823">
        <v>0</v>
      </c>
      <c r="I79" s="823" t="s">
        <v>10</v>
      </c>
      <c r="J79" s="172"/>
      <c r="K79" s="172"/>
      <c r="L79" s="172"/>
    </row>
    <row r="80" spans="1:12" s="173" customFormat="1" ht="37.5">
      <c r="A80" s="820" t="s">
        <v>869</v>
      </c>
      <c r="B80" s="821" t="s">
        <v>741</v>
      </c>
      <c r="C80" s="822" t="s">
        <v>868</v>
      </c>
      <c r="D80" s="822" t="s">
        <v>10</v>
      </c>
      <c r="E80" s="820" t="s">
        <v>742</v>
      </c>
      <c r="F80" s="823">
        <v>0</v>
      </c>
      <c r="G80" s="823">
        <f t="shared" si="1"/>
        <v>34291.56</v>
      </c>
      <c r="H80" s="823">
        <v>0</v>
      </c>
      <c r="I80" s="823" t="s">
        <v>10</v>
      </c>
      <c r="J80" s="172"/>
      <c r="K80" s="172"/>
      <c r="L80" s="172"/>
    </row>
    <row r="81" spans="1:12" s="173" customFormat="1" ht="112.5">
      <c r="A81" s="820" t="s">
        <v>867</v>
      </c>
      <c r="B81" s="821" t="s">
        <v>743</v>
      </c>
      <c r="C81" s="822" t="s">
        <v>866</v>
      </c>
      <c r="D81" s="822" t="s">
        <v>10</v>
      </c>
      <c r="E81" s="820" t="s">
        <v>744</v>
      </c>
      <c r="F81" s="823">
        <v>0</v>
      </c>
      <c r="G81" s="823">
        <f t="shared" si="1"/>
        <v>358482.6</v>
      </c>
      <c r="H81" s="823">
        <v>0</v>
      </c>
      <c r="I81" s="823" t="s">
        <v>10</v>
      </c>
      <c r="J81" s="172"/>
      <c r="K81" s="172"/>
      <c r="L81" s="172"/>
    </row>
    <row r="82" spans="1:12" s="173" customFormat="1">
      <c r="A82" s="820" t="s">
        <v>865</v>
      </c>
      <c r="B82" s="821" t="s">
        <v>643</v>
      </c>
      <c r="C82" s="822" t="s">
        <v>864</v>
      </c>
      <c r="D82" s="822" t="s">
        <v>10</v>
      </c>
      <c r="E82" s="820" t="s">
        <v>644</v>
      </c>
      <c r="F82" s="823">
        <v>0</v>
      </c>
      <c r="G82" s="823">
        <f t="shared" si="1"/>
        <v>0</v>
      </c>
      <c r="H82" s="823">
        <v>0</v>
      </c>
      <c r="I82" s="823" t="s">
        <v>10</v>
      </c>
      <c r="J82" s="172"/>
      <c r="K82" s="172"/>
      <c r="L82" s="172"/>
    </row>
    <row r="83" spans="1:12" s="173" customFormat="1">
      <c r="A83" s="820"/>
      <c r="B83" s="822"/>
      <c r="C83" s="822"/>
      <c r="D83" s="842">
        <v>2024</v>
      </c>
      <c r="E83" s="840" t="s">
        <v>10</v>
      </c>
      <c r="F83" s="843" t="s">
        <v>10</v>
      </c>
      <c r="G83" s="843" t="s">
        <v>10</v>
      </c>
      <c r="H83" s="843">
        <f>SUM(H84:H99)</f>
        <v>8487654.209999999</v>
      </c>
      <c r="I83" s="843" t="s">
        <v>10</v>
      </c>
      <c r="J83" s="172"/>
      <c r="K83" s="172"/>
      <c r="L83" s="172"/>
    </row>
    <row r="84" spans="1:12" s="173" customFormat="1" ht="75">
      <c r="A84" s="820" t="s">
        <v>863</v>
      </c>
      <c r="B84" s="821" t="s">
        <v>636</v>
      </c>
      <c r="C84" s="822" t="s">
        <v>862</v>
      </c>
      <c r="D84" s="822" t="s">
        <v>10</v>
      </c>
      <c r="E84" s="820" t="s">
        <v>672</v>
      </c>
      <c r="F84" s="823">
        <v>0</v>
      </c>
      <c r="G84" s="823">
        <v>0</v>
      </c>
      <c r="H84" s="823">
        <f>H16+H43</f>
        <v>3013684.15</v>
      </c>
      <c r="I84" s="823" t="s">
        <v>10</v>
      </c>
      <c r="J84" s="174"/>
      <c r="K84" s="174"/>
      <c r="L84" s="174"/>
    </row>
    <row r="85" spans="1:12" s="173" customFormat="1" ht="37.5">
      <c r="A85" s="820" t="s">
        <v>861</v>
      </c>
      <c r="B85" s="821" t="s">
        <v>639</v>
      </c>
      <c r="C85" s="822" t="s">
        <v>860</v>
      </c>
      <c r="D85" s="822" t="s">
        <v>10</v>
      </c>
      <c r="E85" s="820" t="s">
        <v>729</v>
      </c>
      <c r="F85" s="823">
        <v>0</v>
      </c>
      <c r="G85" s="823">
        <v>0</v>
      </c>
      <c r="H85" s="823">
        <f>H21</f>
        <v>0</v>
      </c>
      <c r="I85" s="823" t="s">
        <v>10</v>
      </c>
      <c r="J85" s="172"/>
      <c r="K85" s="172"/>
      <c r="L85" s="172"/>
    </row>
    <row r="86" spans="1:12" s="173" customFormat="1" ht="37.5">
      <c r="A86" s="820" t="s">
        <v>859</v>
      </c>
      <c r="B86" s="821" t="s">
        <v>730</v>
      </c>
      <c r="C86" s="822" t="s">
        <v>858</v>
      </c>
      <c r="D86" s="822" t="s">
        <v>10</v>
      </c>
      <c r="E86" s="820" t="s">
        <v>731</v>
      </c>
      <c r="F86" s="823">
        <v>0</v>
      </c>
      <c r="G86" s="823">
        <v>0</v>
      </c>
      <c r="H86" s="823">
        <f>H22</f>
        <v>1418000</v>
      </c>
      <c r="I86" s="823" t="s">
        <v>10</v>
      </c>
      <c r="J86" s="172"/>
      <c r="K86" s="172"/>
      <c r="L86" s="172"/>
    </row>
    <row r="87" spans="1:12" s="173" customFormat="1" ht="37.5">
      <c r="A87" s="765" t="s">
        <v>857</v>
      </c>
      <c r="B87" s="821" t="s">
        <v>640</v>
      </c>
      <c r="C87" s="822" t="s">
        <v>856</v>
      </c>
      <c r="D87" s="822" t="s">
        <v>10</v>
      </c>
      <c r="E87" s="820" t="s">
        <v>732</v>
      </c>
      <c r="F87" s="823">
        <v>0</v>
      </c>
      <c r="G87" s="823">
        <v>0</v>
      </c>
      <c r="H87" s="823">
        <f>H23</f>
        <v>166600</v>
      </c>
      <c r="I87" s="823" t="s">
        <v>10</v>
      </c>
      <c r="J87" s="172"/>
      <c r="K87" s="172"/>
      <c r="L87" s="172"/>
    </row>
    <row r="88" spans="1:12" ht="56.25">
      <c r="A88" s="820" t="s">
        <v>855</v>
      </c>
      <c r="B88" s="821" t="s">
        <v>1132</v>
      </c>
      <c r="C88" s="822" t="s">
        <v>854</v>
      </c>
      <c r="D88" s="822" t="s">
        <v>10</v>
      </c>
      <c r="E88" s="820" t="s">
        <v>1129</v>
      </c>
      <c r="F88" s="759">
        <v>0</v>
      </c>
      <c r="G88" s="759">
        <v>0</v>
      </c>
      <c r="H88" s="759">
        <f>H24</f>
        <v>0</v>
      </c>
      <c r="I88" s="823" t="s">
        <v>10</v>
      </c>
    </row>
    <row r="89" spans="1:12" s="173" customFormat="1" ht="93.75">
      <c r="A89" s="820" t="s">
        <v>853</v>
      </c>
      <c r="B89" s="821" t="s">
        <v>637</v>
      </c>
      <c r="C89" s="822" t="s">
        <v>852</v>
      </c>
      <c r="D89" s="822" t="s">
        <v>10</v>
      </c>
      <c r="E89" s="820" t="s">
        <v>673</v>
      </c>
      <c r="F89" s="823">
        <v>0</v>
      </c>
      <c r="G89" s="823">
        <v>0</v>
      </c>
      <c r="H89" s="823">
        <f>H17</f>
        <v>1239490</v>
      </c>
      <c r="I89" s="823" t="s">
        <v>10</v>
      </c>
      <c r="J89" s="172"/>
      <c r="K89" s="172"/>
      <c r="L89" s="172"/>
    </row>
    <row r="90" spans="1:12" s="173" customFormat="1" ht="75">
      <c r="A90" s="765" t="s">
        <v>851</v>
      </c>
      <c r="B90" s="821" t="s">
        <v>733</v>
      </c>
      <c r="C90" s="822" t="s">
        <v>850</v>
      </c>
      <c r="D90" s="822" t="s">
        <v>10</v>
      </c>
      <c r="E90" s="820" t="s">
        <v>734</v>
      </c>
      <c r="F90" s="823">
        <v>0</v>
      </c>
      <c r="G90" s="823">
        <v>0</v>
      </c>
      <c r="H90" s="823">
        <f>H25</f>
        <v>99030</v>
      </c>
      <c r="I90" s="823" t="s">
        <v>10</v>
      </c>
      <c r="J90" s="172"/>
      <c r="K90" s="172"/>
      <c r="L90" s="172"/>
    </row>
    <row r="91" spans="1:12" ht="131.25">
      <c r="A91" s="820" t="s">
        <v>849</v>
      </c>
      <c r="B91" s="821" t="s">
        <v>1133</v>
      </c>
      <c r="C91" s="822" t="s">
        <v>848</v>
      </c>
      <c r="D91" s="822" t="s">
        <v>10</v>
      </c>
      <c r="E91" s="820" t="s">
        <v>1130</v>
      </c>
      <c r="F91" s="759">
        <v>0</v>
      </c>
      <c r="G91" s="759">
        <v>0</v>
      </c>
      <c r="H91" s="759">
        <f>H26</f>
        <v>3500</v>
      </c>
      <c r="I91" s="823" t="s">
        <v>10</v>
      </c>
    </row>
    <row r="92" spans="1:12" s="173" customFormat="1" ht="37.5">
      <c r="A92" s="820" t="s">
        <v>847</v>
      </c>
      <c r="B92" s="821" t="s">
        <v>641</v>
      </c>
      <c r="C92" s="822" t="s">
        <v>846</v>
      </c>
      <c r="D92" s="822" t="s">
        <v>10</v>
      </c>
      <c r="E92" s="820" t="s">
        <v>735</v>
      </c>
      <c r="F92" s="823">
        <v>0</v>
      </c>
      <c r="G92" s="823">
        <v>0</v>
      </c>
      <c r="H92" s="823">
        <f>H27</f>
        <v>0</v>
      </c>
      <c r="I92" s="823" t="s">
        <v>10</v>
      </c>
      <c r="J92" s="172"/>
      <c r="K92" s="172"/>
      <c r="L92" s="172"/>
    </row>
    <row r="93" spans="1:12" s="173" customFormat="1" ht="75">
      <c r="A93" s="820" t="s">
        <v>845</v>
      </c>
      <c r="B93" s="821" t="s">
        <v>736</v>
      </c>
      <c r="C93" s="822" t="s">
        <v>844</v>
      </c>
      <c r="D93" s="822" t="s">
        <v>10</v>
      </c>
      <c r="E93" s="820" t="s">
        <v>737</v>
      </c>
      <c r="F93" s="823">
        <v>0</v>
      </c>
      <c r="G93" s="823">
        <v>0</v>
      </c>
      <c r="H93" s="823">
        <f>H28</f>
        <v>1821999.5199999998</v>
      </c>
      <c r="I93" s="823" t="s">
        <v>10</v>
      </c>
      <c r="J93" s="172"/>
      <c r="K93" s="172"/>
      <c r="L93" s="172"/>
    </row>
    <row r="94" spans="1:12" s="173" customFormat="1" ht="168.75">
      <c r="A94" s="826" t="s">
        <v>843</v>
      </c>
      <c r="B94" s="821" t="s">
        <v>840</v>
      </c>
      <c r="C94" s="822" t="s">
        <v>842</v>
      </c>
      <c r="D94" s="822" t="s">
        <v>10</v>
      </c>
      <c r="E94" s="820" t="s">
        <v>838</v>
      </c>
      <c r="F94" s="823">
        <v>0</v>
      </c>
      <c r="G94" s="823">
        <v>0</v>
      </c>
      <c r="H94" s="823">
        <f>H30</f>
        <v>0</v>
      </c>
      <c r="I94" s="823" t="s">
        <v>10</v>
      </c>
      <c r="J94" s="172"/>
      <c r="K94" s="172"/>
      <c r="L94" s="172"/>
    </row>
    <row r="95" spans="1:12" s="169" customFormat="1" ht="75">
      <c r="A95" s="820" t="s">
        <v>841</v>
      </c>
      <c r="B95" s="836" t="s">
        <v>1128</v>
      </c>
      <c r="C95" s="822" t="s">
        <v>839</v>
      </c>
      <c r="D95" s="822" t="s">
        <v>10</v>
      </c>
      <c r="E95" s="820" t="s">
        <v>1131</v>
      </c>
      <c r="F95" s="838">
        <v>0</v>
      </c>
      <c r="G95" s="838">
        <v>0</v>
      </c>
      <c r="H95" s="838">
        <f>H31</f>
        <v>332576.38</v>
      </c>
      <c r="I95" s="823" t="s">
        <v>10</v>
      </c>
      <c r="J95" s="168"/>
      <c r="K95" s="168"/>
      <c r="L95" s="168"/>
    </row>
    <row r="96" spans="1:12" s="173" customFormat="1" ht="206.25">
      <c r="A96" s="820" t="s">
        <v>837</v>
      </c>
      <c r="B96" s="821" t="s">
        <v>739</v>
      </c>
      <c r="C96" s="822" t="s">
        <v>836</v>
      </c>
      <c r="D96" s="822" t="s">
        <v>10</v>
      </c>
      <c r="E96" s="820" t="s">
        <v>740</v>
      </c>
      <c r="F96" s="823">
        <v>0</v>
      </c>
      <c r="G96" s="823">
        <v>0</v>
      </c>
      <c r="H96" s="823">
        <f t="shared" ref="H96:H99" si="2">H32</f>
        <v>0</v>
      </c>
      <c r="I96" s="823" t="s">
        <v>10</v>
      </c>
      <c r="J96" s="172"/>
      <c r="K96" s="172"/>
      <c r="L96" s="172"/>
    </row>
    <row r="97" spans="1:12" s="173" customFormat="1" ht="37.5">
      <c r="A97" s="820" t="s">
        <v>835</v>
      </c>
      <c r="B97" s="821" t="s">
        <v>741</v>
      </c>
      <c r="C97" s="822" t="s">
        <v>834</v>
      </c>
      <c r="D97" s="822" t="s">
        <v>10</v>
      </c>
      <c r="E97" s="820" t="s">
        <v>742</v>
      </c>
      <c r="F97" s="823">
        <v>0</v>
      </c>
      <c r="G97" s="823">
        <v>0</v>
      </c>
      <c r="H97" s="823">
        <f t="shared" si="2"/>
        <v>34291.56</v>
      </c>
      <c r="I97" s="823" t="s">
        <v>10</v>
      </c>
      <c r="J97" s="172"/>
      <c r="K97" s="172"/>
      <c r="L97" s="172"/>
    </row>
    <row r="98" spans="1:12" s="173" customFormat="1" ht="112.5">
      <c r="A98" s="820" t="s">
        <v>833</v>
      </c>
      <c r="B98" s="821" t="s">
        <v>743</v>
      </c>
      <c r="C98" s="822" t="s">
        <v>832</v>
      </c>
      <c r="D98" s="822" t="s">
        <v>10</v>
      </c>
      <c r="E98" s="820" t="s">
        <v>744</v>
      </c>
      <c r="F98" s="823">
        <v>0</v>
      </c>
      <c r="G98" s="823">
        <v>0</v>
      </c>
      <c r="H98" s="823">
        <f t="shared" si="2"/>
        <v>358482.6</v>
      </c>
      <c r="I98" s="823" t="s">
        <v>10</v>
      </c>
      <c r="J98" s="172"/>
      <c r="K98" s="172"/>
      <c r="L98" s="172"/>
    </row>
    <row r="99" spans="1:12" s="173" customFormat="1">
      <c r="A99" s="820" t="s">
        <v>1169</v>
      </c>
      <c r="B99" s="821" t="s">
        <v>643</v>
      </c>
      <c r="C99" s="822" t="s">
        <v>1170</v>
      </c>
      <c r="D99" s="822" t="s">
        <v>10</v>
      </c>
      <c r="E99" s="820" t="s">
        <v>644</v>
      </c>
      <c r="F99" s="823">
        <v>0</v>
      </c>
      <c r="G99" s="823">
        <v>0</v>
      </c>
      <c r="H99" s="823">
        <f t="shared" si="2"/>
        <v>0</v>
      </c>
      <c r="I99" s="823" t="s">
        <v>10</v>
      </c>
      <c r="J99" s="172"/>
      <c r="K99" s="172"/>
      <c r="L99" s="172"/>
    </row>
    <row r="100" spans="1:12" s="164" customFormat="1" ht="75">
      <c r="A100" s="766" t="s">
        <v>9</v>
      </c>
      <c r="B100" s="844" t="s">
        <v>198</v>
      </c>
      <c r="C100" s="824">
        <v>26600</v>
      </c>
      <c r="D100" s="824" t="s">
        <v>10</v>
      </c>
      <c r="E100" s="766" t="s">
        <v>10</v>
      </c>
      <c r="F100" s="763">
        <f>F101</f>
        <v>0</v>
      </c>
      <c r="G100" s="763">
        <f>G101</f>
        <v>0</v>
      </c>
      <c r="H100" s="763">
        <f>H101</f>
        <v>0</v>
      </c>
      <c r="I100" s="763" t="s">
        <v>10</v>
      </c>
      <c r="J100" s="785"/>
      <c r="K100" s="785"/>
      <c r="L100" s="785"/>
    </row>
    <row r="101" spans="1:12" s="171" customFormat="1">
      <c r="A101" s="825"/>
      <c r="B101" s="829" t="s">
        <v>197</v>
      </c>
      <c r="C101" s="829">
        <v>26610</v>
      </c>
      <c r="D101" s="829" t="s">
        <v>10</v>
      </c>
      <c r="E101" s="825" t="s">
        <v>10</v>
      </c>
      <c r="F101" s="835">
        <f>F102</f>
        <v>0</v>
      </c>
      <c r="G101" s="835">
        <f>G103</f>
        <v>0</v>
      </c>
      <c r="H101" s="835">
        <f>H104</f>
        <v>0</v>
      </c>
      <c r="I101" s="835" t="s">
        <v>10</v>
      </c>
      <c r="J101" s="170"/>
      <c r="K101" s="170"/>
      <c r="L101" s="170"/>
    </row>
    <row r="102" spans="1:12">
      <c r="A102" s="765" t="s">
        <v>831</v>
      </c>
      <c r="B102" s="788"/>
      <c r="C102" s="788" t="s">
        <v>830</v>
      </c>
      <c r="D102" s="788">
        <v>2022</v>
      </c>
      <c r="E102" s="765" t="s">
        <v>10</v>
      </c>
      <c r="F102" s="759">
        <v>0</v>
      </c>
      <c r="G102" s="759" t="s">
        <v>10</v>
      </c>
      <c r="H102" s="759" t="s">
        <v>10</v>
      </c>
      <c r="I102" s="759" t="s">
        <v>10</v>
      </c>
    </row>
    <row r="103" spans="1:12">
      <c r="A103" s="765" t="s">
        <v>829</v>
      </c>
      <c r="B103" s="788"/>
      <c r="C103" s="788" t="s">
        <v>828</v>
      </c>
      <c r="D103" s="788">
        <v>2023</v>
      </c>
      <c r="E103" s="765" t="s">
        <v>10</v>
      </c>
      <c r="F103" s="759" t="s">
        <v>10</v>
      </c>
      <c r="G103" s="759">
        <v>0</v>
      </c>
      <c r="H103" s="759" t="s">
        <v>10</v>
      </c>
      <c r="I103" s="759" t="s">
        <v>10</v>
      </c>
    </row>
    <row r="104" spans="1:12">
      <c r="A104" s="765" t="s">
        <v>827</v>
      </c>
      <c r="B104" s="788"/>
      <c r="C104" s="788" t="s">
        <v>826</v>
      </c>
      <c r="D104" s="788">
        <v>2024</v>
      </c>
      <c r="E104" s="765" t="s">
        <v>10</v>
      </c>
      <c r="F104" s="759" t="s">
        <v>10</v>
      </c>
      <c r="G104" s="759" t="s">
        <v>10</v>
      </c>
      <c r="H104" s="759">
        <v>0</v>
      </c>
      <c r="I104" s="759" t="s">
        <v>10</v>
      </c>
    </row>
    <row r="106" spans="1:12">
      <c r="A106" s="1397"/>
      <c r="B106" s="1397"/>
      <c r="C106" s="64"/>
      <c r="D106" s="787"/>
      <c r="E106" s="787"/>
      <c r="G106" s="1398"/>
      <c r="H106" s="1398"/>
      <c r="I106" s="34"/>
      <c r="J106" s="35"/>
      <c r="K106" s="35"/>
      <c r="L106" s="35"/>
    </row>
    <row r="107" spans="1:12" s="175" customFormat="1" ht="13.5" customHeight="1">
      <c r="A107" s="1394" t="s">
        <v>235</v>
      </c>
      <c r="B107" s="1394"/>
      <c r="C107" s="1395" t="s">
        <v>131</v>
      </c>
      <c r="D107" s="1395"/>
      <c r="E107" s="1395"/>
      <c r="G107" s="1399" t="s">
        <v>132</v>
      </c>
      <c r="H107" s="1399"/>
      <c r="I107" s="785"/>
    </row>
    <row r="108" spans="1:12">
      <c r="G108" s="173"/>
      <c r="H108" s="172"/>
      <c r="I108" s="34"/>
      <c r="J108" s="35"/>
      <c r="K108" s="35"/>
      <c r="L108" s="35"/>
    </row>
    <row r="109" spans="1:12">
      <c r="A109" s="1397" t="s">
        <v>669</v>
      </c>
      <c r="B109" s="1397"/>
      <c r="C109" s="64"/>
      <c r="D109" s="787"/>
      <c r="E109" s="787"/>
      <c r="G109" s="1400" t="s">
        <v>1227</v>
      </c>
      <c r="H109" s="1400"/>
      <c r="I109" s="34"/>
      <c r="J109" s="35"/>
      <c r="K109" s="35"/>
      <c r="L109" s="35"/>
    </row>
    <row r="110" spans="1:12" s="175" customFormat="1" ht="13.5" customHeight="1">
      <c r="A110" s="1394" t="s">
        <v>235</v>
      </c>
      <c r="B110" s="1394"/>
      <c r="C110" s="1395" t="s">
        <v>131</v>
      </c>
      <c r="D110" s="1395"/>
      <c r="E110" s="1395"/>
      <c r="G110" s="1395" t="s">
        <v>132</v>
      </c>
      <c r="H110" s="1395"/>
      <c r="I110" s="785"/>
    </row>
    <row r="111" spans="1:12">
      <c r="I111" s="34"/>
      <c r="J111" s="35"/>
      <c r="K111" s="35"/>
      <c r="L111" s="35"/>
    </row>
    <row r="112" spans="1:12">
      <c r="A112" s="1040" t="s">
        <v>1228</v>
      </c>
      <c r="I112" s="34"/>
      <c r="J112" s="35"/>
      <c r="K112" s="35"/>
      <c r="L112" s="35"/>
    </row>
    <row r="113" spans="1:12">
      <c r="I113" s="34"/>
      <c r="J113" s="35"/>
      <c r="K113" s="35"/>
      <c r="L113" s="35"/>
    </row>
    <row r="114" spans="1:12">
      <c r="I114" s="34"/>
      <c r="J114" s="35"/>
      <c r="K114" s="35"/>
      <c r="L114" s="35"/>
    </row>
    <row r="115" spans="1:12">
      <c r="I115" s="34"/>
      <c r="J115" s="35"/>
      <c r="K115" s="35"/>
      <c r="L115" s="35"/>
    </row>
    <row r="116" spans="1:12">
      <c r="A116" s="34" t="s">
        <v>236</v>
      </c>
      <c r="I116" s="34"/>
      <c r="J116" s="35"/>
      <c r="K116" s="35"/>
      <c r="L116" s="35"/>
    </row>
    <row r="117" spans="1:12" ht="40.5" customHeight="1">
      <c r="A117" s="1396" t="s">
        <v>513</v>
      </c>
      <c r="B117" s="1396"/>
      <c r="C117" s="1396"/>
      <c r="D117" s="1396"/>
      <c r="I117" s="34"/>
      <c r="J117" s="35"/>
      <c r="K117" s="35"/>
      <c r="L117" s="35"/>
    </row>
    <row r="118" spans="1:12" s="63" customFormat="1" ht="15.75">
      <c r="A118" s="176" t="s">
        <v>237</v>
      </c>
      <c r="I118" s="176"/>
    </row>
    <row r="119" spans="1:12">
      <c r="A119" s="34"/>
      <c r="I119" s="34"/>
      <c r="J119" s="35"/>
      <c r="K119" s="35"/>
      <c r="L119" s="35"/>
    </row>
    <row r="120" spans="1:12">
      <c r="A120" s="786"/>
      <c r="B120" s="177" t="s">
        <v>512</v>
      </c>
      <c r="I120" s="34"/>
      <c r="J120" s="35"/>
      <c r="K120" s="35"/>
      <c r="L120" s="35"/>
    </row>
    <row r="121" spans="1:12" s="63" customFormat="1" ht="15.75">
      <c r="A121" s="176" t="s">
        <v>238</v>
      </c>
      <c r="I121" s="176"/>
    </row>
    <row r="122" spans="1:12" ht="3.75" customHeight="1">
      <c r="A122" s="34"/>
      <c r="I122" s="34"/>
      <c r="J122" s="35"/>
      <c r="K122" s="35"/>
      <c r="L122" s="35"/>
    </row>
    <row r="123" spans="1:12">
      <c r="A123" s="1040" t="s">
        <v>1229</v>
      </c>
      <c r="I123" s="34"/>
      <c r="J123" s="35"/>
      <c r="K123" s="35"/>
      <c r="L123" s="35"/>
    </row>
  </sheetData>
  <autoFilter ref="A5:I104"/>
  <mergeCells count="18">
    <mergeCell ref="B2:H2"/>
    <mergeCell ref="A3:A4"/>
    <mergeCell ref="B3:B4"/>
    <mergeCell ref="C3:C4"/>
    <mergeCell ref="D3:D4"/>
    <mergeCell ref="E3:E4"/>
    <mergeCell ref="F3:I3"/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</mergeCells>
  <pageMargins left="0.70866141732283472" right="0.59055118110236227" top="0.78740157480314965" bottom="0.98425196850393704" header="0" footer="0"/>
  <pageSetup paperSize="9" scale="53" fitToHeight="0" orientation="landscape" r:id="rId1"/>
  <rowBreaks count="7" manualBreakCount="7">
    <brk id="16" max="8" man="1"/>
    <brk id="30" max="8" man="1"/>
    <brk id="49" max="8" man="1"/>
    <brk id="61" max="8" man="1"/>
    <brk id="70" max="8" man="1"/>
    <brk id="78" max="8" man="1"/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rgb="FFB3CC82"/>
    <pageSetUpPr fitToPage="1"/>
  </sheetPr>
  <dimension ref="A1:I49"/>
  <sheetViews>
    <sheetView view="pageBreakPreview" zoomScale="80" zoomScaleNormal="70" zoomScaleSheetLayoutView="80" workbookViewId="0"/>
  </sheetViews>
  <sheetFormatPr defaultColWidth="8.85546875" defaultRowHeight="15"/>
  <cols>
    <col min="1" max="1" width="5.7109375" customWidth="1"/>
    <col min="2" max="2" width="49.7109375" customWidth="1"/>
    <col min="3" max="3" width="30.140625" customWidth="1"/>
    <col min="4" max="4" width="27.85546875" customWidth="1"/>
    <col min="5" max="5" width="31.28515625" customWidth="1"/>
    <col min="6" max="6" width="16.140625" customWidth="1"/>
    <col min="7" max="8" width="19.140625" customWidth="1"/>
    <col min="9" max="9" width="16.140625" customWidth="1"/>
    <col min="257" max="257" width="5.7109375" customWidth="1"/>
    <col min="258" max="258" width="49.7109375" customWidth="1"/>
    <col min="259" max="259" width="30.140625" customWidth="1"/>
    <col min="260" max="260" width="27.85546875" customWidth="1"/>
    <col min="261" max="261" width="31.28515625" customWidth="1"/>
    <col min="262" max="262" width="16.140625" customWidth="1"/>
    <col min="263" max="263" width="16.42578125" customWidth="1"/>
    <col min="264" max="264" width="27.7109375" customWidth="1"/>
    <col min="265" max="265" width="16.140625" customWidth="1"/>
    <col min="513" max="513" width="5.7109375" customWidth="1"/>
    <col min="514" max="514" width="49.7109375" customWidth="1"/>
    <col min="515" max="515" width="30.140625" customWidth="1"/>
    <col min="516" max="516" width="27.85546875" customWidth="1"/>
    <col min="517" max="517" width="31.28515625" customWidth="1"/>
    <col min="518" max="518" width="16.140625" customWidth="1"/>
    <col min="519" max="519" width="16.42578125" customWidth="1"/>
    <col min="520" max="520" width="27.7109375" customWidth="1"/>
    <col min="521" max="521" width="16.140625" customWidth="1"/>
    <col min="769" max="769" width="5.7109375" customWidth="1"/>
    <col min="770" max="770" width="49.7109375" customWidth="1"/>
    <col min="771" max="771" width="30.140625" customWidth="1"/>
    <col min="772" max="772" width="27.85546875" customWidth="1"/>
    <col min="773" max="773" width="31.28515625" customWidth="1"/>
    <col min="774" max="774" width="16.140625" customWidth="1"/>
    <col min="775" max="775" width="16.42578125" customWidth="1"/>
    <col min="776" max="776" width="27.7109375" customWidth="1"/>
    <col min="777" max="777" width="16.140625" customWidth="1"/>
    <col min="1025" max="1025" width="5.7109375" customWidth="1"/>
    <col min="1026" max="1026" width="49.7109375" customWidth="1"/>
    <col min="1027" max="1027" width="30.140625" customWidth="1"/>
    <col min="1028" max="1028" width="27.85546875" customWidth="1"/>
    <col min="1029" max="1029" width="31.28515625" customWidth="1"/>
    <col min="1030" max="1030" width="16.140625" customWidth="1"/>
    <col min="1031" max="1031" width="16.42578125" customWidth="1"/>
    <col min="1032" max="1032" width="27.7109375" customWidth="1"/>
    <col min="1033" max="1033" width="16.140625" customWidth="1"/>
    <col min="1281" max="1281" width="5.7109375" customWidth="1"/>
    <col min="1282" max="1282" width="49.7109375" customWidth="1"/>
    <col min="1283" max="1283" width="30.140625" customWidth="1"/>
    <col min="1284" max="1284" width="27.85546875" customWidth="1"/>
    <col min="1285" max="1285" width="31.28515625" customWidth="1"/>
    <col min="1286" max="1286" width="16.140625" customWidth="1"/>
    <col min="1287" max="1287" width="16.42578125" customWidth="1"/>
    <col min="1288" max="1288" width="27.7109375" customWidth="1"/>
    <col min="1289" max="1289" width="16.140625" customWidth="1"/>
    <col min="1537" max="1537" width="5.7109375" customWidth="1"/>
    <col min="1538" max="1538" width="49.7109375" customWidth="1"/>
    <col min="1539" max="1539" width="30.140625" customWidth="1"/>
    <col min="1540" max="1540" width="27.85546875" customWidth="1"/>
    <col min="1541" max="1541" width="31.28515625" customWidth="1"/>
    <col min="1542" max="1542" width="16.140625" customWidth="1"/>
    <col min="1543" max="1543" width="16.42578125" customWidth="1"/>
    <col min="1544" max="1544" width="27.7109375" customWidth="1"/>
    <col min="1545" max="1545" width="16.140625" customWidth="1"/>
    <col min="1793" max="1793" width="5.7109375" customWidth="1"/>
    <col min="1794" max="1794" width="49.7109375" customWidth="1"/>
    <col min="1795" max="1795" width="30.140625" customWidth="1"/>
    <col min="1796" max="1796" width="27.85546875" customWidth="1"/>
    <col min="1797" max="1797" width="31.28515625" customWidth="1"/>
    <col min="1798" max="1798" width="16.140625" customWidth="1"/>
    <col min="1799" max="1799" width="16.42578125" customWidth="1"/>
    <col min="1800" max="1800" width="27.7109375" customWidth="1"/>
    <col min="1801" max="1801" width="16.140625" customWidth="1"/>
    <col min="2049" max="2049" width="5.7109375" customWidth="1"/>
    <col min="2050" max="2050" width="49.7109375" customWidth="1"/>
    <col min="2051" max="2051" width="30.140625" customWidth="1"/>
    <col min="2052" max="2052" width="27.85546875" customWidth="1"/>
    <col min="2053" max="2053" width="31.28515625" customWidth="1"/>
    <col min="2054" max="2054" width="16.140625" customWidth="1"/>
    <col min="2055" max="2055" width="16.42578125" customWidth="1"/>
    <col min="2056" max="2056" width="27.7109375" customWidth="1"/>
    <col min="2057" max="2057" width="16.140625" customWidth="1"/>
    <col min="2305" max="2305" width="5.7109375" customWidth="1"/>
    <col min="2306" max="2306" width="49.7109375" customWidth="1"/>
    <col min="2307" max="2307" width="30.140625" customWidth="1"/>
    <col min="2308" max="2308" width="27.85546875" customWidth="1"/>
    <col min="2309" max="2309" width="31.28515625" customWidth="1"/>
    <col min="2310" max="2310" width="16.140625" customWidth="1"/>
    <col min="2311" max="2311" width="16.42578125" customWidth="1"/>
    <col min="2312" max="2312" width="27.7109375" customWidth="1"/>
    <col min="2313" max="2313" width="16.140625" customWidth="1"/>
    <col min="2561" max="2561" width="5.7109375" customWidth="1"/>
    <col min="2562" max="2562" width="49.7109375" customWidth="1"/>
    <col min="2563" max="2563" width="30.140625" customWidth="1"/>
    <col min="2564" max="2564" width="27.85546875" customWidth="1"/>
    <col min="2565" max="2565" width="31.28515625" customWidth="1"/>
    <col min="2566" max="2566" width="16.140625" customWidth="1"/>
    <col min="2567" max="2567" width="16.42578125" customWidth="1"/>
    <col min="2568" max="2568" width="27.7109375" customWidth="1"/>
    <col min="2569" max="2569" width="16.140625" customWidth="1"/>
    <col min="2817" max="2817" width="5.7109375" customWidth="1"/>
    <col min="2818" max="2818" width="49.7109375" customWidth="1"/>
    <col min="2819" max="2819" width="30.140625" customWidth="1"/>
    <col min="2820" max="2820" width="27.85546875" customWidth="1"/>
    <col min="2821" max="2821" width="31.28515625" customWidth="1"/>
    <col min="2822" max="2822" width="16.140625" customWidth="1"/>
    <col min="2823" max="2823" width="16.42578125" customWidth="1"/>
    <col min="2824" max="2824" width="27.7109375" customWidth="1"/>
    <col min="2825" max="2825" width="16.140625" customWidth="1"/>
    <col min="3073" max="3073" width="5.7109375" customWidth="1"/>
    <col min="3074" max="3074" width="49.7109375" customWidth="1"/>
    <col min="3075" max="3075" width="30.140625" customWidth="1"/>
    <col min="3076" max="3076" width="27.85546875" customWidth="1"/>
    <col min="3077" max="3077" width="31.28515625" customWidth="1"/>
    <col min="3078" max="3078" width="16.140625" customWidth="1"/>
    <col min="3079" max="3079" width="16.42578125" customWidth="1"/>
    <col min="3080" max="3080" width="27.7109375" customWidth="1"/>
    <col min="3081" max="3081" width="16.140625" customWidth="1"/>
    <col min="3329" max="3329" width="5.7109375" customWidth="1"/>
    <col min="3330" max="3330" width="49.7109375" customWidth="1"/>
    <col min="3331" max="3331" width="30.140625" customWidth="1"/>
    <col min="3332" max="3332" width="27.85546875" customWidth="1"/>
    <col min="3333" max="3333" width="31.28515625" customWidth="1"/>
    <col min="3334" max="3334" width="16.140625" customWidth="1"/>
    <col min="3335" max="3335" width="16.42578125" customWidth="1"/>
    <col min="3336" max="3336" width="27.7109375" customWidth="1"/>
    <col min="3337" max="3337" width="16.140625" customWidth="1"/>
    <col min="3585" max="3585" width="5.7109375" customWidth="1"/>
    <col min="3586" max="3586" width="49.7109375" customWidth="1"/>
    <col min="3587" max="3587" width="30.140625" customWidth="1"/>
    <col min="3588" max="3588" width="27.85546875" customWidth="1"/>
    <col min="3589" max="3589" width="31.28515625" customWidth="1"/>
    <col min="3590" max="3590" width="16.140625" customWidth="1"/>
    <col min="3591" max="3591" width="16.42578125" customWidth="1"/>
    <col min="3592" max="3592" width="27.7109375" customWidth="1"/>
    <col min="3593" max="3593" width="16.140625" customWidth="1"/>
    <col min="3841" max="3841" width="5.7109375" customWidth="1"/>
    <col min="3842" max="3842" width="49.7109375" customWidth="1"/>
    <col min="3843" max="3843" width="30.140625" customWidth="1"/>
    <col min="3844" max="3844" width="27.85546875" customWidth="1"/>
    <col min="3845" max="3845" width="31.28515625" customWidth="1"/>
    <col min="3846" max="3846" width="16.140625" customWidth="1"/>
    <col min="3847" max="3847" width="16.42578125" customWidth="1"/>
    <col min="3848" max="3848" width="27.7109375" customWidth="1"/>
    <col min="3849" max="3849" width="16.140625" customWidth="1"/>
    <col min="4097" max="4097" width="5.7109375" customWidth="1"/>
    <col min="4098" max="4098" width="49.7109375" customWidth="1"/>
    <col min="4099" max="4099" width="30.140625" customWidth="1"/>
    <col min="4100" max="4100" width="27.85546875" customWidth="1"/>
    <col min="4101" max="4101" width="31.28515625" customWidth="1"/>
    <col min="4102" max="4102" width="16.140625" customWidth="1"/>
    <col min="4103" max="4103" width="16.42578125" customWidth="1"/>
    <col min="4104" max="4104" width="27.7109375" customWidth="1"/>
    <col min="4105" max="4105" width="16.140625" customWidth="1"/>
    <col min="4353" max="4353" width="5.7109375" customWidth="1"/>
    <col min="4354" max="4354" width="49.7109375" customWidth="1"/>
    <col min="4355" max="4355" width="30.140625" customWidth="1"/>
    <col min="4356" max="4356" width="27.85546875" customWidth="1"/>
    <col min="4357" max="4357" width="31.28515625" customWidth="1"/>
    <col min="4358" max="4358" width="16.140625" customWidth="1"/>
    <col min="4359" max="4359" width="16.42578125" customWidth="1"/>
    <col min="4360" max="4360" width="27.7109375" customWidth="1"/>
    <col min="4361" max="4361" width="16.140625" customWidth="1"/>
    <col min="4609" max="4609" width="5.7109375" customWidth="1"/>
    <col min="4610" max="4610" width="49.7109375" customWidth="1"/>
    <col min="4611" max="4611" width="30.140625" customWidth="1"/>
    <col min="4612" max="4612" width="27.85546875" customWidth="1"/>
    <col min="4613" max="4613" width="31.28515625" customWidth="1"/>
    <col min="4614" max="4614" width="16.140625" customWidth="1"/>
    <col min="4615" max="4615" width="16.42578125" customWidth="1"/>
    <col min="4616" max="4616" width="27.7109375" customWidth="1"/>
    <col min="4617" max="4617" width="16.140625" customWidth="1"/>
    <col min="4865" max="4865" width="5.7109375" customWidth="1"/>
    <col min="4866" max="4866" width="49.7109375" customWidth="1"/>
    <col min="4867" max="4867" width="30.140625" customWidth="1"/>
    <col min="4868" max="4868" width="27.85546875" customWidth="1"/>
    <col min="4869" max="4869" width="31.28515625" customWidth="1"/>
    <col min="4870" max="4870" width="16.140625" customWidth="1"/>
    <col min="4871" max="4871" width="16.42578125" customWidth="1"/>
    <col min="4872" max="4872" width="27.7109375" customWidth="1"/>
    <col min="4873" max="4873" width="16.140625" customWidth="1"/>
    <col min="5121" max="5121" width="5.7109375" customWidth="1"/>
    <col min="5122" max="5122" width="49.7109375" customWidth="1"/>
    <col min="5123" max="5123" width="30.140625" customWidth="1"/>
    <col min="5124" max="5124" width="27.85546875" customWidth="1"/>
    <col min="5125" max="5125" width="31.28515625" customWidth="1"/>
    <col min="5126" max="5126" width="16.140625" customWidth="1"/>
    <col min="5127" max="5127" width="16.42578125" customWidth="1"/>
    <col min="5128" max="5128" width="27.7109375" customWidth="1"/>
    <col min="5129" max="5129" width="16.140625" customWidth="1"/>
    <col min="5377" max="5377" width="5.7109375" customWidth="1"/>
    <col min="5378" max="5378" width="49.7109375" customWidth="1"/>
    <col min="5379" max="5379" width="30.140625" customWidth="1"/>
    <col min="5380" max="5380" width="27.85546875" customWidth="1"/>
    <col min="5381" max="5381" width="31.28515625" customWidth="1"/>
    <col min="5382" max="5382" width="16.140625" customWidth="1"/>
    <col min="5383" max="5383" width="16.42578125" customWidth="1"/>
    <col min="5384" max="5384" width="27.7109375" customWidth="1"/>
    <col min="5385" max="5385" width="16.140625" customWidth="1"/>
    <col min="5633" max="5633" width="5.7109375" customWidth="1"/>
    <col min="5634" max="5634" width="49.7109375" customWidth="1"/>
    <col min="5635" max="5635" width="30.140625" customWidth="1"/>
    <col min="5636" max="5636" width="27.85546875" customWidth="1"/>
    <col min="5637" max="5637" width="31.28515625" customWidth="1"/>
    <col min="5638" max="5638" width="16.140625" customWidth="1"/>
    <col min="5639" max="5639" width="16.42578125" customWidth="1"/>
    <col min="5640" max="5640" width="27.7109375" customWidth="1"/>
    <col min="5641" max="5641" width="16.140625" customWidth="1"/>
    <col min="5889" max="5889" width="5.7109375" customWidth="1"/>
    <col min="5890" max="5890" width="49.7109375" customWidth="1"/>
    <col min="5891" max="5891" width="30.140625" customWidth="1"/>
    <col min="5892" max="5892" width="27.85546875" customWidth="1"/>
    <col min="5893" max="5893" width="31.28515625" customWidth="1"/>
    <col min="5894" max="5894" width="16.140625" customWidth="1"/>
    <col min="5895" max="5895" width="16.42578125" customWidth="1"/>
    <col min="5896" max="5896" width="27.7109375" customWidth="1"/>
    <col min="5897" max="5897" width="16.140625" customWidth="1"/>
    <col min="6145" max="6145" width="5.7109375" customWidth="1"/>
    <col min="6146" max="6146" width="49.7109375" customWidth="1"/>
    <col min="6147" max="6147" width="30.140625" customWidth="1"/>
    <col min="6148" max="6148" width="27.85546875" customWidth="1"/>
    <col min="6149" max="6149" width="31.28515625" customWidth="1"/>
    <col min="6150" max="6150" width="16.140625" customWidth="1"/>
    <col min="6151" max="6151" width="16.42578125" customWidth="1"/>
    <col min="6152" max="6152" width="27.7109375" customWidth="1"/>
    <col min="6153" max="6153" width="16.140625" customWidth="1"/>
    <col min="6401" max="6401" width="5.7109375" customWidth="1"/>
    <col min="6402" max="6402" width="49.7109375" customWidth="1"/>
    <col min="6403" max="6403" width="30.140625" customWidth="1"/>
    <col min="6404" max="6404" width="27.85546875" customWidth="1"/>
    <col min="6405" max="6405" width="31.28515625" customWidth="1"/>
    <col min="6406" max="6406" width="16.140625" customWidth="1"/>
    <col min="6407" max="6407" width="16.42578125" customWidth="1"/>
    <col min="6408" max="6408" width="27.7109375" customWidth="1"/>
    <col min="6409" max="6409" width="16.140625" customWidth="1"/>
    <col min="6657" max="6657" width="5.7109375" customWidth="1"/>
    <col min="6658" max="6658" width="49.7109375" customWidth="1"/>
    <col min="6659" max="6659" width="30.140625" customWidth="1"/>
    <col min="6660" max="6660" width="27.85546875" customWidth="1"/>
    <col min="6661" max="6661" width="31.28515625" customWidth="1"/>
    <col min="6662" max="6662" width="16.140625" customWidth="1"/>
    <col min="6663" max="6663" width="16.42578125" customWidth="1"/>
    <col min="6664" max="6664" width="27.7109375" customWidth="1"/>
    <col min="6665" max="6665" width="16.140625" customWidth="1"/>
    <col min="6913" max="6913" width="5.7109375" customWidth="1"/>
    <col min="6914" max="6914" width="49.7109375" customWidth="1"/>
    <col min="6915" max="6915" width="30.140625" customWidth="1"/>
    <col min="6916" max="6916" width="27.85546875" customWidth="1"/>
    <col min="6917" max="6917" width="31.28515625" customWidth="1"/>
    <col min="6918" max="6918" width="16.140625" customWidth="1"/>
    <col min="6919" max="6919" width="16.42578125" customWidth="1"/>
    <col min="6920" max="6920" width="27.7109375" customWidth="1"/>
    <col min="6921" max="6921" width="16.140625" customWidth="1"/>
    <col min="7169" max="7169" width="5.7109375" customWidth="1"/>
    <col min="7170" max="7170" width="49.7109375" customWidth="1"/>
    <col min="7171" max="7171" width="30.140625" customWidth="1"/>
    <col min="7172" max="7172" width="27.85546875" customWidth="1"/>
    <col min="7173" max="7173" width="31.28515625" customWidth="1"/>
    <col min="7174" max="7174" width="16.140625" customWidth="1"/>
    <col min="7175" max="7175" width="16.42578125" customWidth="1"/>
    <col min="7176" max="7176" width="27.7109375" customWidth="1"/>
    <col min="7177" max="7177" width="16.140625" customWidth="1"/>
    <col min="7425" max="7425" width="5.7109375" customWidth="1"/>
    <col min="7426" max="7426" width="49.7109375" customWidth="1"/>
    <col min="7427" max="7427" width="30.140625" customWidth="1"/>
    <col min="7428" max="7428" width="27.85546875" customWidth="1"/>
    <col min="7429" max="7429" width="31.28515625" customWidth="1"/>
    <col min="7430" max="7430" width="16.140625" customWidth="1"/>
    <col min="7431" max="7431" width="16.42578125" customWidth="1"/>
    <col min="7432" max="7432" width="27.7109375" customWidth="1"/>
    <col min="7433" max="7433" width="16.140625" customWidth="1"/>
    <col min="7681" max="7681" width="5.7109375" customWidth="1"/>
    <col min="7682" max="7682" width="49.7109375" customWidth="1"/>
    <col min="7683" max="7683" width="30.140625" customWidth="1"/>
    <col min="7684" max="7684" width="27.85546875" customWidth="1"/>
    <col min="7685" max="7685" width="31.28515625" customWidth="1"/>
    <col min="7686" max="7686" width="16.140625" customWidth="1"/>
    <col min="7687" max="7687" width="16.42578125" customWidth="1"/>
    <col min="7688" max="7688" width="27.7109375" customWidth="1"/>
    <col min="7689" max="7689" width="16.140625" customWidth="1"/>
    <col min="7937" max="7937" width="5.7109375" customWidth="1"/>
    <col min="7938" max="7938" width="49.7109375" customWidth="1"/>
    <col min="7939" max="7939" width="30.140625" customWidth="1"/>
    <col min="7940" max="7940" width="27.85546875" customWidth="1"/>
    <col min="7941" max="7941" width="31.28515625" customWidth="1"/>
    <col min="7942" max="7942" width="16.140625" customWidth="1"/>
    <col min="7943" max="7943" width="16.42578125" customWidth="1"/>
    <col min="7944" max="7944" width="27.7109375" customWidth="1"/>
    <col min="7945" max="7945" width="16.140625" customWidth="1"/>
    <col min="8193" max="8193" width="5.7109375" customWidth="1"/>
    <col min="8194" max="8194" width="49.7109375" customWidth="1"/>
    <col min="8195" max="8195" width="30.140625" customWidth="1"/>
    <col min="8196" max="8196" width="27.85546875" customWidth="1"/>
    <col min="8197" max="8197" width="31.28515625" customWidth="1"/>
    <col min="8198" max="8198" width="16.140625" customWidth="1"/>
    <col min="8199" max="8199" width="16.42578125" customWidth="1"/>
    <col min="8200" max="8200" width="27.7109375" customWidth="1"/>
    <col min="8201" max="8201" width="16.140625" customWidth="1"/>
    <col min="8449" max="8449" width="5.7109375" customWidth="1"/>
    <col min="8450" max="8450" width="49.7109375" customWidth="1"/>
    <col min="8451" max="8451" width="30.140625" customWidth="1"/>
    <col min="8452" max="8452" width="27.85546875" customWidth="1"/>
    <col min="8453" max="8453" width="31.28515625" customWidth="1"/>
    <col min="8454" max="8454" width="16.140625" customWidth="1"/>
    <col min="8455" max="8455" width="16.42578125" customWidth="1"/>
    <col min="8456" max="8456" width="27.7109375" customWidth="1"/>
    <col min="8457" max="8457" width="16.140625" customWidth="1"/>
    <col min="8705" max="8705" width="5.7109375" customWidth="1"/>
    <col min="8706" max="8706" width="49.7109375" customWidth="1"/>
    <col min="8707" max="8707" width="30.140625" customWidth="1"/>
    <col min="8708" max="8708" width="27.85546875" customWidth="1"/>
    <col min="8709" max="8709" width="31.28515625" customWidth="1"/>
    <col min="8710" max="8710" width="16.140625" customWidth="1"/>
    <col min="8711" max="8711" width="16.42578125" customWidth="1"/>
    <col min="8712" max="8712" width="27.7109375" customWidth="1"/>
    <col min="8713" max="8713" width="16.140625" customWidth="1"/>
    <col min="8961" max="8961" width="5.7109375" customWidth="1"/>
    <col min="8962" max="8962" width="49.7109375" customWidth="1"/>
    <col min="8963" max="8963" width="30.140625" customWidth="1"/>
    <col min="8964" max="8964" width="27.85546875" customWidth="1"/>
    <col min="8965" max="8965" width="31.28515625" customWidth="1"/>
    <col min="8966" max="8966" width="16.140625" customWidth="1"/>
    <col min="8967" max="8967" width="16.42578125" customWidth="1"/>
    <col min="8968" max="8968" width="27.7109375" customWidth="1"/>
    <col min="8969" max="8969" width="16.140625" customWidth="1"/>
    <col min="9217" max="9217" width="5.7109375" customWidth="1"/>
    <col min="9218" max="9218" width="49.7109375" customWidth="1"/>
    <col min="9219" max="9219" width="30.140625" customWidth="1"/>
    <col min="9220" max="9220" width="27.85546875" customWidth="1"/>
    <col min="9221" max="9221" width="31.28515625" customWidth="1"/>
    <col min="9222" max="9222" width="16.140625" customWidth="1"/>
    <col min="9223" max="9223" width="16.42578125" customWidth="1"/>
    <col min="9224" max="9224" width="27.7109375" customWidth="1"/>
    <col min="9225" max="9225" width="16.140625" customWidth="1"/>
    <col min="9473" max="9473" width="5.7109375" customWidth="1"/>
    <col min="9474" max="9474" width="49.7109375" customWidth="1"/>
    <col min="9475" max="9475" width="30.140625" customWidth="1"/>
    <col min="9476" max="9476" width="27.85546875" customWidth="1"/>
    <col min="9477" max="9477" width="31.28515625" customWidth="1"/>
    <col min="9478" max="9478" width="16.140625" customWidth="1"/>
    <col min="9479" max="9479" width="16.42578125" customWidth="1"/>
    <col min="9480" max="9480" width="27.7109375" customWidth="1"/>
    <col min="9481" max="9481" width="16.140625" customWidth="1"/>
    <col min="9729" max="9729" width="5.7109375" customWidth="1"/>
    <col min="9730" max="9730" width="49.7109375" customWidth="1"/>
    <col min="9731" max="9731" width="30.140625" customWidth="1"/>
    <col min="9732" max="9732" width="27.85546875" customWidth="1"/>
    <col min="9733" max="9733" width="31.28515625" customWidth="1"/>
    <col min="9734" max="9734" width="16.140625" customWidth="1"/>
    <col min="9735" max="9735" width="16.42578125" customWidth="1"/>
    <col min="9736" max="9736" width="27.7109375" customWidth="1"/>
    <col min="9737" max="9737" width="16.140625" customWidth="1"/>
    <col min="9985" max="9985" width="5.7109375" customWidth="1"/>
    <col min="9986" max="9986" width="49.7109375" customWidth="1"/>
    <col min="9987" max="9987" width="30.140625" customWidth="1"/>
    <col min="9988" max="9988" width="27.85546875" customWidth="1"/>
    <col min="9989" max="9989" width="31.28515625" customWidth="1"/>
    <col min="9990" max="9990" width="16.140625" customWidth="1"/>
    <col min="9991" max="9991" width="16.42578125" customWidth="1"/>
    <col min="9992" max="9992" width="27.7109375" customWidth="1"/>
    <col min="9993" max="9993" width="16.140625" customWidth="1"/>
    <col min="10241" max="10241" width="5.7109375" customWidth="1"/>
    <col min="10242" max="10242" width="49.7109375" customWidth="1"/>
    <col min="10243" max="10243" width="30.140625" customWidth="1"/>
    <col min="10244" max="10244" width="27.85546875" customWidth="1"/>
    <col min="10245" max="10245" width="31.28515625" customWidth="1"/>
    <col min="10246" max="10246" width="16.140625" customWidth="1"/>
    <col min="10247" max="10247" width="16.42578125" customWidth="1"/>
    <col min="10248" max="10248" width="27.7109375" customWidth="1"/>
    <col min="10249" max="10249" width="16.140625" customWidth="1"/>
    <col min="10497" max="10497" width="5.7109375" customWidth="1"/>
    <col min="10498" max="10498" width="49.7109375" customWidth="1"/>
    <col min="10499" max="10499" width="30.140625" customWidth="1"/>
    <col min="10500" max="10500" width="27.85546875" customWidth="1"/>
    <col min="10501" max="10501" width="31.28515625" customWidth="1"/>
    <col min="10502" max="10502" width="16.140625" customWidth="1"/>
    <col min="10503" max="10503" width="16.42578125" customWidth="1"/>
    <col min="10504" max="10504" width="27.7109375" customWidth="1"/>
    <col min="10505" max="10505" width="16.140625" customWidth="1"/>
    <col min="10753" max="10753" width="5.7109375" customWidth="1"/>
    <col min="10754" max="10754" width="49.7109375" customWidth="1"/>
    <col min="10755" max="10755" width="30.140625" customWidth="1"/>
    <col min="10756" max="10756" width="27.85546875" customWidth="1"/>
    <col min="10757" max="10757" width="31.28515625" customWidth="1"/>
    <col min="10758" max="10758" width="16.140625" customWidth="1"/>
    <col min="10759" max="10759" width="16.42578125" customWidth="1"/>
    <col min="10760" max="10760" width="27.7109375" customWidth="1"/>
    <col min="10761" max="10761" width="16.140625" customWidth="1"/>
    <col min="11009" max="11009" width="5.7109375" customWidth="1"/>
    <col min="11010" max="11010" width="49.7109375" customWidth="1"/>
    <col min="11011" max="11011" width="30.140625" customWidth="1"/>
    <col min="11012" max="11012" width="27.85546875" customWidth="1"/>
    <col min="11013" max="11013" width="31.28515625" customWidth="1"/>
    <col min="11014" max="11014" width="16.140625" customWidth="1"/>
    <col min="11015" max="11015" width="16.42578125" customWidth="1"/>
    <col min="11016" max="11016" width="27.7109375" customWidth="1"/>
    <col min="11017" max="11017" width="16.140625" customWidth="1"/>
    <col min="11265" max="11265" width="5.7109375" customWidth="1"/>
    <col min="11266" max="11266" width="49.7109375" customWidth="1"/>
    <col min="11267" max="11267" width="30.140625" customWidth="1"/>
    <col min="11268" max="11268" width="27.85546875" customWidth="1"/>
    <col min="11269" max="11269" width="31.28515625" customWidth="1"/>
    <col min="11270" max="11270" width="16.140625" customWidth="1"/>
    <col min="11271" max="11271" width="16.42578125" customWidth="1"/>
    <col min="11272" max="11272" width="27.7109375" customWidth="1"/>
    <col min="11273" max="11273" width="16.140625" customWidth="1"/>
    <col min="11521" max="11521" width="5.7109375" customWidth="1"/>
    <col min="11522" max="11522" width="49.7109375" customWidth="1"/>
    <col min="11523" max="11523" width="30.140625" customWidth="1"/>
    <col min="11524" max="11524" width="27.85546875" customWidth="1"/>
    <col min="11525" max="11525" width="31.28515625" customWidth="1"/>
    <col min="11526" max="11526" width="16.140625" customWidth="1"/>
    <col min="11527" max="11527" width="16.42578125" customWidth="1"/>
    <col min="11528" max="11528" width="27.7109375" customWidth="1"/>
    <col min="11529" max="11529" width="16.140625" customWidth="1"/>
    <col min="11777" max="11777" width="5.7109375" customWidth="1"/>
    <col min="11778" max="11778" width="49.7109375" customWidth="1"/>
    <col min="11779" max="11779" width="30.140625" customWidth="1"/>
    <col min="11780" max="11780" width="27.85546875" customWidth="1"/>
    <col min="11781" max="11781" width="31.28515625" customWidth="1"/>
    <col min="11782" max="11782" width="16.140625" customWidth="1"/>
    <col min="11783" max="11783" width="16.42578125" customWidth="1"/>
    <col min="11784" max="11784" width="27.7109375" customWidth="1"/>
    <col min="11785" max="11785" width="16.140625" customWidth="1"/>
    <col min="12033" max="12033" width="5.7109375" customWidth="1"/>
    <col min="12034" max="12034" width="49.7109375" customWidth="1"/>
    <col min="12035" max="12035" width="30.140625" customWidth="1"/>
    <col min="12036" max="12036" width="27.85546875" customWidth="1"/>
    <col min="12037" max="12037" width="31.28515625" customWidth="1"/>
    <col min="12038" max="12038" width="16.140625" customWidth="1"/>
    <col min="12039" max="12039" width="16.42578125" customWidth="1"/>
    <col min="12040" max="12040" width="27.7109375" customWidth="1"/>
    <col min="12041" max="12041" width="16.140625" customWidth="1"/>
    <col min="12289" max="12289" width="5.7109375" customWidth="1"/>
    <col min="12290" max="12290" width="49.7109375" customWidth="1"/>
    <col min="12291" max="12291" width="30.140625" customWidth="1"/>
    <col min="12292" max="12292" width="27.85546875" customWidth="1"/>
    <col min="12293" max="12293" width="31.28515625" customWidth="1"/>
    <col min="12294" max="12294" width="16.140625" customWidth="1"/>
    <col min="12295" max="12295" width="16.42578125" customWidth="1"/>
    <col min="12296" max="12296" width="27.7109375" customWidth="1"/>
    <col min="12297" max="12297" width="16.140625" customWidth="1"/>
    <col min="12545" max="12545" width="5.7109375" customWidth="1"/>
    <col min="12546" max="12546" width="49.7109375" customWidth="1"/>
    <col min="12547" max="12547" width="30.140625" customWidth="1"/>
    <col min="12548" max="12548" width="27.85546875" customWidth="1"/>
    <col min="12549" max="12549" width="31.28515625" customWidth="1"/>
    <col min="12550" max="12550" width="16.140625" customWidth="1"/>
    <col min="12551" max="12551" width="16.42578125" customWidth="1"/>
    <col min="12552" max="12552" width="27.7109375" customWidth="1"/>
    <col min="12553" max="12553" width="16.140625" customWidth="1"/>
    <col min="12801" max="12801" width="5.7109375" customWidth="1"/>
    <col min="12802" max="12802" width="49.7109375" customWidth="1"/>
    <col min="12803" max="12803" width="30.140625" customWidth="1"/>
    <col min="12804" max="12804" width="27.85546875" customWidth="1"/>
    <col min="12805" max="12805" width="31.28515625" customWidth="1"/>
    <col min="12806" max="12806" width="16.140625" customWidth="1"/>
    <col min="12807" max="12807" width="16.42578125" customWidth="1"/>
    <col min="12808" max="12808" width="27.7109375" customWidth="1"/>
    <col min="12809" max="12809" width="16.140625" customWidth="1"/>
    <col min="13057" max="13057" width="5.7109375" customWidth="1"/>
    <col min="13058" max="13058" width="49.7109375" customWidth="1"/>
    <col min="13059" max="13059" width="30.140625" customWidth="1"/>
    <col min="13060" max="13060" width="27.85546875" customWidth="1"/>
    <col min="13061" max="13061" width="31.28515625" customWidth="1"/>
    <col min="13062" max="13062" width="16.140625" customWidth="1"/>
    <col min="13063" max="13063" width="16.42578125" customWidth="1"/>
    <col min="13064" max="13064" width="27.7109375" customWidth="1"/>
    <col min="13065" max="13065" width="16.140625" customWidth="1"/>
    <col min="13313" max="13313" width="5.7109375" customWidth="1"/>
    <col min="13314" max="13314" width="49.7109375" customWidth="1"/>
    <col min="13315" max="13315" width="30.140625" customWidth="1"/>
    <col min="13316" max="13316" width="27.85546875" customWidth="1"/>
    <col min="13317" max="13317" width="31.28515625" customWidth="1"/>
    <col min="13318" max="13318" width="16.140625" customWidth="1"/>
    <col min="13319" max="13319" width="16.42578125" customWidth="1"/>
    <col min="13320" max="13320" width="27.7109375" customWidth="1"/>
    <col min="13321" max="13321" width="16.140625" customWidth="1"/>
    <col min="13569" max="13569" width="5.7109375" customWidth="1"/>
    <col min="13570" max="13570" width="49.7109375" customWidth="1"/>
    <col min="13571" max="13571" width="30.140625" customWidth="1"/>
    <col min="13572" max="13572" width="27.85546875" customWidth="1"/>
    <col min="13573" max="13573" width="31.28515625" customWidth="1"/>
    <col min="13574" max="13574" width="16.140625" customWidth="1"/>
    <col min="13575" max="13575" width="16.42578125" customWidth="1"/>
    <col min="13576" max="13576" width="27.7109375" customWidth="1"/>
    <col min="13577" max="13577" width="16.140625" customWidth="1"/>
    <col min="13825" max="13825" width="5.7109375" customWidth="1"/>
    <col min="13826" max="13826" width="49.7109375" customWidth="1"/>
    <col min="13827" max="13827" width="30.140625" customWidth="1"/>
    <col min="13828" max="13828" width="27.85546875" customWidth="1"/>
    <col min="13829" max="13829" width="31.28515625" customWidth="1"/>
    <col min="13830" max="13830" width="16.140625" customWidth="1"/>
    <col min="13831" max="13831" width="16.42578125" customWidth="1"/>
    <col min="13832" max="13832" width="27.7109375" customWidth="1"/>
    <col min="13833" max="13833" width="16.140625" customWidth="1"/>
    <col min="14081" max="14081" width="5.7109375" customWidth="1"/>
    <col min="14082" max="14082" width="49.7109375" customWidth="1"/>
    <col min="14083" max="14083" width="30.140625" customWidth="1"/>
    <col min="14084" max="14084" width="27.85546875" customWidth="1"/>
    <col min="14085" max="14085" width="31.28515625" customWidth="1"/>
    <col min="14086" max="14086" width="16.140625" customWidth="1"/>
    <col min="14087" max="14087" width="16.42578125" customWidth="1"/>
    <col min="14088" max="14088" width="27.7109375" customWidth="1"/>
    <col min="14089" max="14089" width="16.140625" customWidth="1"/>
    <col min="14337" max="14337" width="5.7109375" customWidth="1"/>
    <col min="14338" max="14338" width="49.7109375" customWidth="1"/>
    <col min="14339" max="14339" width="30.140625" customWidth="1"/>
    <col min="14340" max="14340" width="27.85546875" customWidth="1"/>
    <col min="14341" max="14341" width="31.28515625" customWidth="1"/>
    <col min="14342" max="14342" width="16.140625" customWidth="1"/>
    <col min="14343" max="14343" width="16.42578125" customWidth="1"/>
    <col min="14344" max="14344" width="27.7109375" customWidth="1"/>
    <col min="14345" max="14345" width="16.140625" customWidth="1"/>
    <col min="14593" max="14593" width="5.7109375" customWidth="1"/>
    <col min="14594" max="14594" width="49.7109375" customWidth="1"/>
    <col min="14595" max="14595" width="30.140625" customWidth="1"/>
    <col min="14596" max="14596" width="27.85546875" customWidth="1"/>
    <col min="14597" max="14597" width="31.28515625" customWidth="1"/>
    <col min="14598" max="14598" width="16.140625" customWidth="1"/>
    <col min="14599" max="14599" width="16.42578125" customWidth="1"/>
    <col min="14600" max="14600" width="27.7109375" customWidth="1"/>
    <col min="14601" max="14601" width="16.140625" customWidth="1"/>
    <col min="14849" max="14849" width="5.7109375" customWidth="1"/>
    <col min="14850" max="14850" width="49.7109375" customWidth="1"/>
    <col min="14851" max="14851" width="30.140625" customWidth="1"/>
    <col min="14852" max="14852" width="27.85546875" customWidth="1"/>
    <col min="14853" max="14853" width="31.28515625" customWidth="1"/>
    <col min="14854" max="14854" width="16.140625" customWidth="1"/>
    <col min="14855" max="14855" width="16.42578125" customWidth="1"/>
    <col min="14856" max="14856" width="27.7109375" customWidth="1"/>
    <col min="14857" max="14857" width="16.140625" customWidth="1"/>
    <col min="15105" max="15105" width="5.7109375" customWidth="1"/>
    <col min="15106" max="15106" width="49.7109375" customWidth="1"/>
    <col min="15107" max="15107" width="30.140625" customWidth="1"/>
    <col min="15108" max="15108" width="27.85546875" customWidth="1"/>
    <col min="15109" max="15109" width="31.28515625" customWidth="1"/>
    <col min="15110" max="15110" width="16.140625" customWidth="1"/>
    <col min="15111" max="15111" width="16.42578125" customWidth="1"/>
    <col min="15112" max="15112" width="27.7109375" customWidth="1"/>
    <col min="15113" max="15113" width="16.140625" customWidth="1"/>
    <col min="15361" max="15361" width="5.7109375" customWidth="1"/>
    <col min="15362" max="15362" width="49.7109375" customWidth="1"/>
    <col min="15363" max="15363" width="30.140625" customWidth="1"/>
    <col min="15364" max="15364" width="27.85546875" customWidth="1"/>
    <col min="15365" max="15365" width="31.28515625" customWidth="1"/>
    <col min="15366" max="15366" width="16.140625" customWidth="1"/>
    <col min="15367" max="15367" width="16.42578125" customWidth="1"/>
    <col min="15368" max="15368" width="27.7109375" customWidth="1"/>
    <col min="15369" max="15369" width="16.140625" customWidth="1"/>
    <col min="15617" max="15617" width="5.7109375" customWidth="1"/>
    <col min="15618" max="15618" width="49.7109375" customWidth="1"/>
    <col min="15619" max="15619" width="30.140625" customWidth="1"/>
    <col min="15620" max="15620" width="27.85546875" customWidth="1"/>
    <col min="15621" max="15621" width="31.28515625" customWidth="1"/>
    <col min="15622" max="15622" width="16.140625" customWidth="1"/>
    <col min="15623" max="15623" width="16.42578125" customWidth="1"/>
    <col min="15624" max="15624" width="27.7109375" customWidth="1"/>
    <col min="15625" max="15625" width="16.140625" customWidth="1"/>
    <col min="15873" max="15873" width="5.7109375" customWidth="1"/>
    <col min="15874" max="15874" width="49.7109375" customWidth="1"/>
    <col min="15875" max="15875" width="30.140625" customWidth="1"/>
    <col min="15876" max="15876" width="27.85546875" customWidth="1"/>
    <col min="15877" max="15877" width="31.28515625" customWidth="1"/>
    <col min="15878" max="15878" width="16.140625" customWidth="1"/>
    <col min="15879" max="15879" width="16.42578125" customWidth="1"/>
    <col min="15880" max="15880" width="27.7109375" customWidth="1"/>
    <col min="15881" max="15881" width="16.140625" customWidth="1"/>
    <col min="16129" max="16129" width="5.7109375" customWidth="1"/>
    <col min="16130" max="16130" width="49.7109375" customWidth="1"/>
    <col min="16131" max="16131" width="30.140625" customWidth="1"/>
    <col min="16132" max="16132" width="27.85546875" customWidth="1"/>
    <col min="16133" max="16133" width="31.28515625" customWidth="1"/>
    <col min="16134" max="16134" width="16.140625" customWidth="1"/>
    <col min="16135" max="16135" width="16.42578125" customWidth="1"/>
    <col min="16136" max="16136" width="27.7109375" customWidth="1"/>
    <col min="16137" max="16137" width="16.140625" customWidth="1"/>
  </cols>
  <sheetData>
    <row r="1" spans="1:8">
      <c r="F1" t="s">
        <v>430</v>
      </c>
    </row>
    <row r="2" spans="1:8" ht="55.9" customHeight="1">
      <c r="A2" s="1422" t="s">
        <v>602</v>
      </c>
      <c r="B2" s="1422"/>
      <c r="C2" s="1422"/>
      <c r="D2" s="1422"/>
      <c r="E2" s="1422"/>
      <c r="F2" s="1422"/>
    </row>
    <row r="3" spans="1:8" ht="27" customHeight="1">
      <c r="A3" t="s">
        <v>1137</v>
      </c>
    </row>
    <row r="4" spans="1:8" ht="19.5" customHeight="1">
      <c r="A4" t="s">
        <v>329</v>
      </c>
    </row>
    <row r="5" spans="1:8" ht="39" customHeight="1">
      <c r="A5" s="1422" t="s">
        <v>454</v>
      </c>
      <c r="B5" s="1422"/>
      <c r="C5" s="1422"/>
      <c r="D5" s="1422"/>
    </row>
    <row r="6" spans="1:8" ht="17.25" customHeight="1">
      <c r="A6" t="s">
        <v>281</v>
      </c>
    </row>
    <row r="8" spans="1:8" ht="69" customHeight="1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>
      <c r="A10" s="1422" t="s">
        <v>992</v>
      </c>
      <c r="B10" s="1422"/>
      <c r="C10" s="1422"/>
      <c r="D10" s="1422"/>
      <c r="E10" s="1422"/>
      <c r="F10" s="1422"/>
      <c r="G10" t="s">
        <v>993</v>
      </c>
    </row>
    <row r="11" spans="1:8" ht="43.5" customHeight="1">
      <c r="A11">
        <v>1</v>
      </c>
      <c r="B11" t="s">
        <v>334</v>
      </c>
    </row>
    <row r="12" spans="1:8" ht="65.25" customHeight="1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>
      <c r="B13" s="1422" t="s">
        <v>336</v>
      </c>
      <c r="C13" s="1422"/>
      <c r="D13" s="1422"/>
      <c r="E13" s="1422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>
      <c r="A14" t="s">
        <v>190</v>
      </c>
      <c r="B14" t="s">
        <v>337</v>
      </c>
      <c r="H14">
        <f t="shared" ref="H14:H15" si="0">F14-G14</f>
        <v>0</v>
      </c>
    </row>
    <row r="15" spans="1:8" ht="40.5" customHeight="1">
      <c r="A15" t="s">
        <v>208</v>
      </c>
      <c r="B15" t="s">
        <v>485</v>
      </c>
      <c r="H15">
        <f t="shared" si="0"/>
        <v>0</v>
      </c>
    </row>
    <row r="16" spans="1:8">
      <c r="B16" s="1422" t="s">
        <v>338</v>
      </c>
      <c r="C16" s="1422"/>
      <c r="D16" s="1422"/>
      <c r="E16" s="1422"/>
      <c r="F16">
        <f>SUM(F14:F15)</f>
        <v>0</v>
      </c>
      <c r="G16">
        <f>SUM(G14:G15)</f>
        <v>0</v>
      </c>
      <c r="H16">
        <f>SUM(H14:H15)</f>
        <v>0</v>
      </c>
    </row>
    <row r="17" spans="1:9">
      <c r="A17" s="1422" t="s">
        <v>994</v>
      </c>
      <c r="B17" s="1422"/>
      <c r="C17" s="1422"/>
      <c r="D17" s="1422"/>
      <c r="E17" s="1422"/>
      <c r="F17" s="1422"/>
      <c r="G17" t="s">
        <v>995</v>
      </c>
    </row>
    <row r="18" spans="1:9" ht="43.5" customHeight="1">
      <c r="A18">
        <v>1</v>
      </c>
      <c r="B18" t="s">
        <v>334</v>
      </c>
    </row>
    <row r="19" spans="1:9" ht="65.25" customHeight="1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>
      <c r="B20" s="1422" t="s">
        <v>336</v>
      </c>
      <c r="C20" s="1422"/>
      <c r="D20" s="1422"/>
      <c r="E20" s="1422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>
      <c r="A21" t="s">
        <v>190</v>
      </c>
      <c r="B21" t="s">
        <v>337</v>
      </c>
      <c r="H21">
        <f t="shared" ref="H21:H22" si="1">F21-G21</f>
        <v>0</v>
      </c>
    </row>
    <row r="22" spans="1:9" ht="40.5" customHeight="1">
      <c r="A22" t="s">
        <v>208</v>
      </c>
      <c r="B22" t="s">
        <v>485</v>
      </c>
      <c r="H22">
        <f t="shared" si="1"/>
        <v>0</v>
      </c>
    </row>
    <row r="23" spans="1:9">
      <c r="B23" s="1422" t="s">
        <v>338</v>
      </c>
      <c r="C23" s="1422"/>
      <c r="D23" s="1422"/>
      <c r="E23" s="1422"/>
      <c r="F23">
        <f>SUM(F21:F22)</f>
        <v>0</v>
      </c>
      <c r="G23">
        <f>SUM(G21:G22)</f>
        <v>0</v>
      </c>
      <c r="H23">
        <f>SUM(H21:H22)</f>
        <v>0</v>
      </c>
    </row>
    <row r="24" spans="1:9">
      <c r="A24" s="1422" t="s">
        <v>489</v>
      </c>
      <c r="B24" s="1422"/>
      <c r="C24" s="1422"/>
      <c r="D24" s="1422"/>
      <c r="E24" s="1422"/>
      <c r="F24" s="1422"/>
      <c r="G24" t="s">
        <v>995</v>
      </c>
    </row>
    <row r="25" spans="1:9" ht="43.5" customHeight="1">
      <c r="A25">
        <v>1</v>
      </c>
      <c r="B25" t="s">
        <v>334</v>
      </c>
    </row>
    <row r="26" spans="1:9" ht="65.25" customHeight="1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>
      <c r="B27" s="1422" t="s">
        <v>336</v>
      </c>
      <c r="C27" s="1422"/>
      <c r="D27" s="1422"/>
      <c r="E27" s="1422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>
      <c r="A28" t="s">
        <v>190</v>
      </c>
      <c r="B28" t="s">
        <v>337</v>
      </c>
      <c r="H28">
        <f t="shared" ref="H28:H29" si="2">F28-G28</f>
        <v>0</v>
      </c>
    </row>
    <row r="29" spans="1:9" ht="40.5" customHeight="1">
      <c r="A29" t="s">
        <v>208</v>
      </c>
      <c r="B29" t="s">
        <v>485</v>
      </c>
      <c r="H29">
        <f t="shared" si="2"/>
        <v>0</v>
      </c>
    </row>
    <row r="30" spans="1:9">
      <c r="B30" s="1422" t="s">
        <v>338</v>
      </c>
      <c r="C30" s="1422"/>
      <c r="D30" s="1422"/>
      <c r="E30" s="1422"/>
      <c r="F30">
        <f>SUM(F28:F29)</f>
        <v>0</v>
      </c>
      <c r="G30">
        <f>SUM(G28:G29)</f>
        <v>0</v>
      </c>
      <c r="H30">
        <f>SUM(H28:H29)</f>
        <v>0</v>
      </c>
    </row>
    <row r="31" spans="1:9">
      <c r="G31">
        <f>G13+G20+G27</f>
        <v>0</v>
      </c>
      <c r="H31">
        <f>H13+H20+H27</f>
        <v>0</v>
      </c>
      <c r="I31" t="s">
        <v>336</v>
      </c>
    </row>
    <row r="32" spans="1:9">
      <c r="G32">
        <f>G16+G23+G30</f>
        <v>0</v>
      </c>
      <c r="H32">
        <f>H16+H23+H30</f>
        <v>0</v>
      </c>
      <c r="I32" t="s">
        <v>338</v>
      </c>
    </row>
    <row r="33" spans="1:9">
      <c r="G33">
        <f>G31+G32</f>
        <v>0</v>
      </c>
      <c r="H33">
        <f>H31+H32</f>
        <v>0</v>
      </c>
      <c r="I33" t="s">
        <v>1062</v>
      </c>
    </row>
    <row r="35" spans="1:9" ht="23.25" customHeight="1">
      <c r="A35" t="s">
        <v>667</v>
      </c>
      <c r="E35" t="s">
        <v>1135</v>
      </c>
    </row>
    <row r="36" spans="1:9">
      <c r="C36" t="s">
        <v>131</v>
      </c>
      <c r="E36" t="s">
        <v>132</v>
      </c>
    </row>
    <row r="38" spans="1:9" ht="23.25" customHeight="1">
      <c r="A38" t="s">
        <v>133</v>
      </c>
      <c r="E38" t="s">
        <v>1136</v>
      </c>
    </row>
    <row r="39" spans="1:9">
      <c r="C39" t="s">
        <v>131</v>
      </c>
      <c r="E39" t="s">
        <v>132</v>
      </c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</sheetData>
  <mergeCells count="11">
    <mergeCell ref="B20:E20"/>
    <mergeCell ref="B23:E23"/>
    <mergeCell ref="A24:F24"/>
    <mergeCell ref="B27:E27"/>
    <mergeCell ref="B30:E30"/>
    <mergeCell ref="A2:F2"/>
    <mergeCell ref="A5:D5"/>
    <mergeCell ref="B13:E13"/>
    <mergeCell ref="B16:E16"/>
    <mergeCell ref="A17:F17"/>
    <mergeCell ref="A10:F10"/>
  </mergeCells>
  <pageMargins left="0.78740157480314965" right="0.78740157480314965" top="1.1811023622047245" bottom="0.39370078740157483" header="0.15748031496062992" footer="0.15748031496062992"/>
  <pageSetup paperSize="9" scale="41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Лист229">
    <tabColor rgb="FF9999FF"/>
    <pageSetUpPr fitToPage="1"/>
  </sheetPr>
  <dimension ref="A1:K54"/>
  <sheetViews>
    <sheetView view="pageBreakPreview" zoomScale="80" zoomScaleSheetLayoutView="80" workbookViewId="0">
      <selection activeCell="G53" sqref="G53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12912.4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699" t="s">
        <v>726</v>
      </c>
      <c r="C35" s="255"/>
      <c r="D35" s="202"/>
      <c r="E35" s="519"/>
      <c r="F35" s="202">
        <f>13834.72-922.32</f>
        <v>12912.4</v>
      </c>
      <c r="G35" s="700"/>
      <c r="H35" s="289"/>
      <c r="I35" s="289">
        <f t="shared" si="0"/>
        <v>12912.4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12912.4</v>
      </c>
      <c r="G44" s="694" t="s">
        <v>365</v>
      </c>
      <c r="H44" s="525">
        <f>H12+H18+H26+H33</f>
        <v>0</v>
      </c>
      <c r="I44" s="525">
        <f>SUM(I12:I43)</f>
        <v>12912.4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Лист256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7004.68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699" t="s">
        <v>726</v>
      </c>
      <c r="C35" s="255"/>
      <c r="D35" s="202"/>
      <c r="E35" s="519"/>
      <c r="F35" s="202">
        <v>7004.68</v>
      </c>
      <c r="G35" s="700"/>
      <c r="H35" s="289"/>
      <c r="I35" s="289">
        <f t="shared" si="0"/>
        <v>7004.68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7004.68</v>
      </c>
      <c r="G44" s="694" t="s">
        <v>365</v>
      </c>
      <c r="H44" s="525">
        <f>H12+H18+H26+H33</f>
        <v>0</v>
      </c>
      <c r="I44" s="525">
        <f>SUM(I12:I43)</f>
        <v>7004.68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Лист257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7004.68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699" t="s">
        <v>726</v>
      </c>
      <c r="C35" s="255"/>
      <c r="D35" s="202"/>
      <c r="E35" s="519"/>
      <c r="F35" s="202">
        <v>7004.68</v>
      </c>
      <c r="G35" s="700"/>
      <c r="H35" s="289"/>
      <c r="I35" s="289">
        <f t="shared" si="0"/>
        <v>7004.68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7004.68</v>
      </c>
      <c r="G44" s="694" t="s">
        <v>365</v>
      </c>
      <c r="H44" s="525">
        <f>H12+H18+H26+H33</f>
        <v>0</v>
      </c>
      <c r="I44" s="525">
        <f>SUM(I12:I43)</f>
        <v>7004.68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Лист230">
    <tabColor rgb="FFFF99FF"/>
    <pageSetUpPr fitToPage="1"/>
  </sheetPr>
  <dimension ref="A1:K54"/>
  <sheetViews>
    <sheetView view="pageBreakPreview" zoomScale="80" zoomScaleSheetLayoutView="80" workbookViewId="0">
      <selection activeCell="H56" sqref="H5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208225.5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699" t="s">
        <v>680</v>
      </c>
      <c r="C35" s="255"/>
      <c r="D35" s="202"/>
      <c r="E35" s="519"/>
      <c r="F35" s="202">
        <f>217471.66-9246.16</f>
        <v>208225.5</v>
      </c>
      <c r="G35" s="700">
        <v>208225.5</v>
      </c>
      <c r="H35" s="289">
        <v>208225.5</v>
      </c>
      <c r="I35" s="289">
        <f t="shared" si="0"/>
        <v>0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208225.5</v>
      </c>
      <c r="G44" s="694" t="s">
        <v>365</v>
      </c>
      <c r="H44" s="525">
        <f>H12+H18+H26+H33</f>
        <v>0</v>
      </c>
      <c r="I44" s="525">
        <f>SUM(I12:I43)</f>
        <v>0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8" t="s">
        <v>1227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Лист23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524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358482.6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699" t="s">
        <v>680</v>
      </c>
      <c r="C35" s="255"/>
      <c r="D35" s="202"/>
      <c r="E35" s="519"/>
      <c r="F35" s="202">
        <v>358482.6</v>
      </c>
      <c r="G35" s="700"/>
      <c r="H35" s="289"/>
      <c r="I35" s="289">
        <f t="shared" si="0"/>
        <v>358482.6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358482.6</v>
      </c>
      <c r="G44" s="694" t="s">
        <v>365</v>
      </c>
      <c r="H44" s="525">
        <f>H12+H18+H26+H33</f>
        <v>0</v>
      </c>
      <c r="I44" s="525">
        <f>SUM(I12:I43)</f>
        <v>358482.6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Лист23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1016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666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59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55" t="s">
        <v>282</v>
      </c>
      <c r="B9" s="1455" t="s">
        <v>297</v>
      </c>
      <c r="C9" s="1539" t="s">
        <v>366</v>
      </c>
      <c r="D9" s="1540"/>
      <c r="E9" s="1541" t="s">
        <v>367</v>
      </c>
      <c r="F9" s="1540"/>
    </row>
    <row r="10" spans="1:11" ht="37.5">
      <c r="A10" s="1538"/>
      <c r="B10" s="1538"/>
      <c r="C10" s="696" t="s">
        <v>375</v>
      </c>
      <c r="D10" s="697" t="s">
        <v>376</v>
      </c>
      <c r="E10" s="697" t="s">
        <v>375</v>
      </c>
      <c r="F10" s="697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8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699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358482.6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699" t="s">
        <v>680</v>
      </c>
      <c r="C35" s="255"/>
      <c r="D35" s="202"/>
      <c r="E35" s="519"/>
      <c r="F35" s="202">
        <v>358482.6</v>
      </c>
      <c r="G35" s="700"/>
      <c r="H35" s="289"/>
      <c r="I35" s="289">
        <f t="shared" si="0"/>
        <v>358482.6</v>
      </c>
    </row>
    <row r="36" spans="1:10" hidden="1">
      <c r="A36" s="239"/>
      <c r="B36" s="699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699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699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699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699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699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699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358482.6</v>
      </c>
      <c r="G44" s="694" t="s">
        <v>365</v>
      </c>
      <c r="H44" s="525">
        <f>H12+H18+H26+H33</f>
        <v>0</v>
      </c>
      <c r="I44" s="525">
        <f>SUM(I12:I43)</f>
        <v>358482.6</v>
      </c>
    </row>
    <row r="47" spans="1:10">
      <c r="A47" s="34" t="s">
        <v>667</v>
      </c>
      <c r="B47" s="35"/>
      <c r="C47" s="35"/>
      <c r="D47" s="657"/>
      <c r="E47" s="35"/>
      <c r="F47" s="657" t="s">
        <v>1135</v>
      </c>
      <c r="G47" s="35"/>
      <c r="H47" s="35"/>
      <c r="I47" s="98"/>
      <c r="J47" s="178"/>
    </row>
    <row r="48" spans="1:10" ht="15">
      <c r="A48" s="66"/>
      <c r="B48" s="66"/>
      <c r="C48" s="66"/>
      <c r="D48" s="682" t="s">
        <v>131</v>
      </c>
      <c r="E48" s="66"/>
      <c r="F48" s="682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7"/>
      <c r="E50" s="35"/>
      <c r="F50" s="1024" t="s">
        <v>1217</v>
      </c>
      <c r="G50" s="35"/>
      <c r="H50" s="35"/>
      <c r="I50" s="98"/>
      <c r="J50" s="178"/>
    </row>
    <row r="51" spans="1:10" ht="15">
      <c r="A51" s="66"/>
      <c r="B51" s="66"/>
      <c r="C51" s="66"/>
      <c r="D51" s="682" t="s">
        <v>131</v>
      </c>
      <c r="E51" s="66"/>
      <c r="F51" s="682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Лист233">
    <tabColor rgb="FF6699FF"/>
    <pageSetUpPr fitToPage="1"/>
  </sheetPr>
  <dimension ref="A1:K20"/>
  <sheetViews>
    <sheetView view="pageBreakPreview" zoomScale="70" zoomScaleNormal="75" zoomScaleSheetLayoutView="70" workbookViewId="0">
      <selection activeCell="J11" sqref="J11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432</v>
      </c>
    </row>
    <row r="2" spans="1:11">
      <c r="E2" s="75"/>
    </row>
    <row r="3" spans="1:11" ht="55.9" customHeight="1">
      <c r="A3" s="1452" t="s">
        <v>612</v>
      </c>
      <c r="B3" s="1452"/>
      <c r="C3" s="1452"/>
      <c r="D3" s="1452"/>
      <c r="E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3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7" t="s">
        <v>282</v>
      </c>
      <c r="B9" s="778" t="s">
        <v>297</v>
      </c>
      <c r="C9" s="779" t="s">
        <v>343</v>
      </c>
      <c r="D9" s="779" t="s">
        <v>340</v>
      </c>
      <c r="E9" s="779" t="s">
        <v>344</v>
      </c>
      <c r="F9" s="780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25</v>
      </c>
      <c r="D11" s="351">
        <v>12</v>
      </c>
      <c r="E11" s="352">
        <f>F11/C11/D11</f>
        <v>1401.8326</v>
      </c>
      <c r="F11" s="353">
        <f>386626+11823.78+22100</f>
        <v>420549.78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420549.78</v>
      </c>
      <c r="G14" s="358"/>
    </row>
    <row r="16" spans="1:11" s="35" customFormat="1" ht="23.25" customHeight="1">
      <c r="A16" s="34" t="s">
        <v>667</v>
      </c>
      <c r="C16" s="752"/>
      <c r="E16" s="752" t="s">
        <v>1135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2"/>
      <c r="E19" s="1028" t="s">
        <v>1227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Лист234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432</v>
      </c>
    </row>
    <row r="2" spans="1:11">
      <c r="E2" s="75"/>
    </row>
    <row r="3" spans="1:11" ht="55.9" customHeight="1">
      <c r="A3" s="1452" t="s">
        <v>529</v>
      </c>
      <c r="B3" s="1452"/>
      <c r="C3" s="1452"/>
      <c r="D3" s="1452"/>
      <c r="E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3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7" t="s">
        <v>282</v>
      </c>
      <c r="B9" s="778" t="s">
        <v>297</v>
      </c>
      <c r="C9" s="779" t="s">
        <v>343</v>
      </c>
      <c r="D9" s="779" t="s">
        <v>340</v>
      </c>
      <c r="E9" s="779" t="s">
        <v>344</v>
      </c>
      <c r="F9" s="780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25</v>
      </c>
      <c r="D11" s="351">
        <v>12</v>
      </c>
      <c r="E11" s="352">
        <f>F11/C11/D11</f>
        <v>1400.42</v>
      </c>
      <c r="F11" s="353">
        <v>420126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420126</v>
      </c>
      <c r="G14" s="358"/>
    </row>
    <row r="16" spans="1:11" s="35" customFormat="1" ht="23.25" customHeight="1">
      <c r="A16" s="34" t="s">
        <v>667</v>
      </c>
      <c r="C16" s="752"/>
      <c r="E16" s="752" t="s">
        <v>1135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2"/>
      <c r="E19" s="1024" t="s">
        <v>1217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Лист235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432</v>
      </c>
    </row>
    <row r="2" spans="1:11">
      <c r="E2" s="75"/>
    </row>
    <row r="3" spans="1:11" ht="55.9" customHeight="1">
      <c r="A3" s="1452" t="s">
        <v>1036</v>
      </c>
      <c r="B3" s="1452"/>
      <c r="C3" s="1452"/>
      <c r="D3" s="1452"/>
      <c r="E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3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7" t="s">
        <v>282</v>
      </c>
      <c r="B9" s="778" t="s">
        <v>297</v>
      </c>
      <c r="C9" s="779" t="s">
        <v>343</v>
      </c>
      <c r="D9" s="779" t="s">
        <v>340</v>
      </c>
      <c r="E9" s="779" t="s">
        <v>344</v>
      </c>
      <c r="F9" s="780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25</v>
      </c>
      <c r="D11" s="351">
        <v>12</v>
      </c>
      <c r="E11" s="352">
        <f>F11/C11/D11</f>
        <v>1439.7533333333333</v>
      </c>
      <c r="F11" s="353">
        <v>431926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431926</v>
      </c>
      <c r="G14" s="358"/>
    </row>
    <row r="16" spans="1:11" s="35" customFormat="1" ht="23.25" customHeight="1">
      <c r="A16" s="34" t="s">
        <v>667</v>
      </c>
      <c r="C16" s="752"/>
      <c r="E16" s="752" t="s">
        <v>1135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2"/>
      <c r="E19" s="1024" t="s">
        <v>1217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Лист236">
    <tabColor rgb="FF6699FF"/>
    <pageSetUpPr fitToPage="1"/>
  </sheetPr>
  <dimension ref="A1:K20"/>
  <sheetViews>
    <sheetView view="pageBreakPreview" zoomScale="85" zoomScaleNormal="75" zoomScaleSheetLayoutView="85" workbookViewId="0">
      <selection activeCell="J11" sqref="J11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452" t="s">
        <v>613</v>
      </c>
      <c r="B3" s="1452"/>
      <c r="C3" s="1452"/>
      <c r="D3" s="1452"/>
      <c r="E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7" t="s">
        <v>282</v>
      </c>
      <c r="B9" s="778" t="s">
        <v>297</v>
      </c>
      <c r="C9" s="779" t="s">
        <v>343</v>
      </c>
      <c r="D9" s="779" t="s">
        <v>340</v>
      </c>
      <c r="E9" s="779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1</v>
      </c>
      <c r="D11" s="351">
        <v>12</v>
      </c>
      <c r="E11" s="352">
        <f>F11/C11/D11</f>
        <v>3117.4766666666669</v>
      </c>
      <c r="F11" s="353">
        <f>20500+15309.72+1600</f>
        <v>37409.72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37409.72</v>
      </c>
      <c r="G14" s="358"/>
    </row>
    <row r="16" spans="1:11" s="35" customFormat="1" ht="23.25" customHeight="1">
      <c r="A16" s="34" t="s">
        <v>667</v>
      </c>
      <c r="C16" s="752"/>
      <c r="E16" s="752" t="s">
        <v>1135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2"/>
      <c r="E19" s="1028" t="s">
        <v>1227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B3CC82"/>
    <pageSetUpPr fitToPage="1"/>
  </sheetPr>
  <dimension ref="A1:K96"/>
  <sheetViews>
    <sheetView view="pageBreakPreview" zoomScale="70" zoomScaleNormal="70" zoomScaleSheetLayoutView="70" workbookViewId="0">
      <selection activeCell="D17" sqref="D17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/>
      <c r="F1" s="73" t="s">
        <v>431</v>
      </c>
    </row>
    <row r="2" spans="1:11" ht="55.9" customHeight="1">
      <c r="A2" s="1" t="s">
        <v>980</v>
      </c>
      <c r="D2" s="75"/>
    </row>
    <row r="3" spans="1:11" ht="27" customHeight="1">
      <c r="A3" s="1452" t="s">
        <v>1137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19.5" customHeight="1">
      <c r="A4" s="1437" t="s">
        <v>329</v>
      </c>
      <c r="B4" s="1437"/>
      <c r="C4" s="1437"/>
      <c r="D4" s="1437"/>
      <c r="E4" s="1437"/>
      <c r="F4" s="1453"/>
      <c r="G4" s="1453"/>
      <c r="H4" s="1453"/>
      <c r="I4" s="1453"/>
      <c r="J4" s="12"/>
      <c r="K4" s="12"/>
    </row>
    <row r="5" spans="1:11" s="11" customFormat="1" ht="39.75" customHeight="1">
      <c r="A5" s="14" t="s">
        <v>454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7.25" customHeight="1">
      <c r="A6" s="1438" t="s">
        <v>281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>
      <c r="A7" s="16"/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69" customHeight="1">
      <c r="A8" s="79" t="s">
        <v>282</v>
      </c>
      <c r="B8" s="1" t="s">
        <v>297</v>
      </c>
      <c r="C8" s="1" t="s">
        <v>339</v>
      </c>
      <c r="D8" s="1" t="s">
        <v>340</v>
      </c>
      <c r="E8" s="1" t="s">
        <v>341</v>
      </c>
      <c r="F8" s="73" t="s">
        <v>300</v>
      </c>
    </row>
    <row r="9" spans="1:11" ht="39" customHeight="1">
      <c r="A9" s="80">
        <v>1</v>
      </c>
      <c r="B9" s="80">
        <v>2</v>
      </c>
      <c r="C9" s="81">
        <v>3</v>
      </c>
      <c r="D9" s="81">
        <v>4</v>
      </c>
      <c r="E9" s="82">
        <v>5</v>
      </c>
      <c r="F9" s="73" t="s">
        <v>333</v>
      </c>
      <c r="G9" s="73" t="s">
        <v>302</v>
      </c>
      <c r="H9" s="74" t="s">
        <v>303</v>
      </c>
    </row>
    <row r="10" spans="1:11" s="87" customFormat="1" ht="20.25" customHeight="1">
      <c r="A10" s="99" t="s">
        <v>992</v>
      </c>
      <c r="B10" s="99"/>
      <c r="C10" s="99"/>
      <c r="D10" s="99"/>
      <c r="E10" s="100"/>
      <c r="F10" s="85"/>
      <c r="G10" s="85" t="s">
        <v>993</v>
      </c>
      <c r="H10" s="74"/>
      <c r="I10" s="1"/>
    </row>
    <row r="11" spans="1:11" ht="20.25" customHeight="1">
      <c r="A11" s="88">
        <v>1</v>
      </c>
      <c r="B11" s="89" t="s">
        <v>342</v>
      </c>
      <c r="C11" s="90"/>
      <c r="D11" s="90"/>
      <c r="E11" s="91"/>
      <c r="F11" s="74"/>
      <c r="G11" s="85"/>
      <c r="H11" s="74">
        <f>F11-G11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 t="s">
        <v>305</v>
      </c>
      <c r="F12" s="85">
        <f>SUM(F11:F11)</f>
        <v>0</v>
      </c>
      <c r="G12" s="85">
        <f>SUM(G11:G11)</f>
        <v>0</v>
      </c>
      <c r="H12" s="74">
        <f>SUM(H11:H11)</f>
        <v>0</v>
      </c>
    </row>
    <row r="13" spans="1:11" ht="20.25" customHeight="1">
      <c r="A13" s="1" t="s">
        <v>994</v>
      </c>
      <c r="G13" s="73" t="s">
        <v>995</v>
      </c>
    </row>
    <row r="14" spans="1:11" ht="20.25" customHeight="1">
      <c r="A14" s="1">
        <v>1</v>
      </c>
      <c r="B14" s="1" t="s">
        <v>342</v>
      </c>
      <c r="H14" s="74">
        <f>F14-G14</f>
        <v>0</v>
      </c>
    </row>
    <row r="15" spans="1:11" s="35" customFormat="1">
      <c r="A15" s="34"/>
      <c r="B15" s="35" t="s">
        <v>295</v>
      </c>
      <c r="C15" s="36" t="s">
        <v>305</v>
      </c>
      <c r="D15" s="35" t="s">
        <v>305</v>
      </c>
      <c r="E15" s="36" t="s">
        <v>305</v>
      </c>
      <c r="F15" s="64">
        <f>SUM(F14:F14)</f>
        <v>0</v>
      </c>
      <c r="G15" s="35">
        <f>SUM(G14:G14)</f>
        <v>0</v>
      </c>
      <c r="H15" s="35">
        <f>SUM(H14:H14)</f>
        <v>0</v>
      </c>
      <c r="I15" s="98"/>
    </row>
    <row r="16" spans="1:11" s="66" customFormat="1" ht="20.25" customHeight="1">
      <c r="A16" s="66" t="s">
        <v>489</v>
      </c>
      <c r="C16" s="67"/>
      <c r="E16" s="67"/>
      <c r="F16" s="68"/>
      <c r="G16" s="66" t="s">
        <v>995</v>
      </c>
      <c r="I16" s="68"/>
    </row>
    <row r="17" spans="1:9" s="63" customFormat="1" ht="20.25" customHeight="1">
      <c r="A17" s="63">
        <v>1</v>
      </c>
      <c r="B17" s="63" t="s">
        <v>342</v>
      </c>
      <c r="F17" s="69"/>
      <c r="H17" s="63">
        <f>F17-G17</f>
        <v>0</v>
      </c>
      <c r="I17" s="69"/>
    </row>
    <row r="18" spans="1:9" s="35" customFormat="1">
      <c r="A18" s="34"/>
      <c r="B18" s="35" t="s">
        <v>295</v>
      </c>
      <c r="C18" s="36" t="s">
        <v>305</v>
      </c>
      <c r="D18" s="35" t="s">
        <v>305</v>
      </c>
      <c r="E18" s="36" t="s">
        <v>305</v>
      </c>
      <c r="F18" s="64">
        <f>SUM(F17:F17)</f>
        <v>0</v>
      </c>
      <c r="G18" s="35">
        <f>SUM(G17:G17)</f>
        <v>0</v>
      </c>
      <c r="H18" s="35">
        <f>SUM(H17:H17)</f>
        <v>0</v>
      </c>
      <c r="I18" s="98"/>
    </row>
    <row r="19" spans="1:9" s="66" customFormat="1" ht="12.75">
      <c r="C19" s="67"/>
      <c r="E19" s="67"/>
      <c r="F19" s="68"/>
      <c r="G19" s="66">
        <f>G12+G15+G18</f>
        <v>0</v>
      </c>
      <c r="H19" s="66">
        <f>H12+H15+H18</f>
        <v>0</v>
      </c>
      <c r="I19" s="68"/>
    </row>
    <row r="21" spans="1:9" ht="23.25" customHeight="1">
      <c r="A21" s="1" t="s">
        <v>667</v>
      </c>
      <c r="E21" s="1" t="s">
        <v>1135</v>
      </c>
    </row>
    <row r="22" spans="1:9">
      <c r="C22" s="1" t="s">
        <v>131</v>
      </c>
      <c r="E22" s="1" t="s">
        <v>132</v>
      </c>
    </row>
    <row r="24" spans="1:9" ht="23.25" customHeight="1">
      <c r="A24" s="1" t="s">
        <v>133</v>
      </c>
      <c r="E24" s="1" t="s">
        <v>1136</v>
      </c>
    </row>
    <row r="25" spans="1:9">
      <c r="C25" s="1" t="s">
        <v>131</v>
      </c>
      <c r="E25" s="1" t="s">
        <v>132</v>
      </c>
    </row>
    <row r="72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4" ht="15" hidden="1" customHeight="1"/>
    <row r="95" ht="15" hidden="1" customHeight="1"/>
    <row r="96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Лист237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452" t="s">
        <v>530</v>
      </c>
      <c r="B3" s="1452"/>
      <c r="C3" s="1452"/>
      <c r="D3" s="1452"/>
      <c r="E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7" t="s">
        <v>282</v>
      </c>
      <c r="B9" s="778" t="s">
        <v>297</v>
      </c>
      <c r="C9" s="779" t="s">
        <v>343</v>
      </c>
      <c r="D9" s="779" t="s">
        <v>340</v>
      </c>
      <c r="E9" s="779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1</v>
      </c>
      <c r="D11" s="351">
        <v>12</v>
      </c>
      <c r="E11" s="352">
        <f>F11/C11/D11</f>
        <v>1708.3333333333333</v>
      </c>
      <c r="F11" s="353">
        <v>20500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20500</v>
      </c>
      <c r="G14" s="358"/>
    </row>
    <row r="16" spans="1:11" s="35" customFormat="1" ht="23.25" customHeight="1">
      <c r="A16" s="34" t="s">
        <v>667</v>
      </c>
      <c r="C16" s="752"/>
      <c r="E16" s="752" t="s">
        <v>1135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2"/>
      <c r="E19" s="1024" t="s">
        <v>1217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Лист238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452" t="s">
        <v>1037</v>
      </c>
      <c r="B3" s="1452"/>
      <c r="C3" s="1452"/>
      <c r="D3" s="1452"/>
      <c r="E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7" t="s">
        <v>282</v>
      </c>
      <c r="B9" s="778" t="s">
        <v>297</v>
      </c>
      <c r="C9" s="779" t="s">
        <v>343</v>
      </c>
      <c r="D9" s="779" t="s">
        <v>340</v>
      </c>
      <c r="E9" s="779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1</v>
      </c>
      <c r="D11" s="351">
        <v>12</v>
      </c>
      <c r="E11" s="352">
        <f>F11/C11/D11</f>
        <v>1708.3333333333333</v>
      </c>
      <c r="F11" s="353">
        <v>20500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20500</v>
      </c>
      <c r="G14" s="358"/>
    </row>
    <row r="16" spans="1:11" s="35" customFormat="1" ht="23.25" customHeight="1">
      <c r="A16" s="34" t="s">
        <v>667</v>
      </c>
      <c r="C16" s="752"/>
      <c r="E16" s="752" t="s">
        <v>1135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2"/>
      <c r="E19" s="1024" t="s">
        <v>1217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Лист239">
    <tabColor rgb="FF00FFFF"/>
    <pageSetUpPr fitToPage="1"/>
  </sheetPr>
  <dimension ref="A1:I89"/>
  <sheetViews>
    <sheetView view="pageBreakPreview" zoomScale="80" zoomScaleSheetLayoutView="80" workbookViewId="0"/>
  </sheetViews>
  <sheetFormatPr defaultRowHeight="15"/>
  <cols>
    <col min="1" max="1" width="8" customWidth="1"/>
    <col min="2" max="2" width="118.140625" customWidth="1"/>
    <col min="3" max="4" width="24.28515625" customWidth="1"/>
    <col min="5" max="5" width="19.28515625" customWidth="1"/>
    <col min="6" max="6" width="21.140625" customWidth="1"/>
    <col min="7" max="7" width="26.85546875" customWidth="1"/>
    <col min="8" max="9" width="23.140625" customWidth="1"/>
    <col min="11" max="11" width="12.5703125" bestFit="1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9">
      <c r="F1" t="s">
        <v>435</v>
      </c>
    </row>
    <row r="3" spans="1:9" ht="28.9" customHeight="1">
      <c r="A3" s="1422" t="s">
        <v>551</v>
      </c>
      <c r="B3" s="1422"/>
      <c r="C3" s="1422"/>
      <c r="D3" s="1422"/>
      <c r="E3" s="1422"/>
      <c r="F3" s="1422"/>
    </row>
    <row r="4" spans="1:9" ht="27" customHeight="1">
      <c r="A4" t="s">
        <v>1059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9" ht="75" customHeight="1">
      <c r="A10" s="1422"/>
      <c r="B10" s="1422"/>
      <c r="C10" t="s">
        <v>354</v>
      </c>
      <c r="D10" t="s">
        <v>368</v>
      </c>
      <c r="E10" t="s">
        <v>354</v>
      </c>
      <c r="F10" t="s">
        <v>368</v>
      </c>
    </row>
    <row r="11" spans="1:9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>
      <c r="B13" t="s">
        <v>199</v>
      </c>
      <c r="I13">
        <f t="shared" ref="I13:I76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9:9" hidden="1">
      <c r="I17">
        <f t="shared" si="0"/>
        <v>0</v>
      </c>
    </row>
    <row r="18" spans="9:9" hidden="1">
      <c r="I18">
        <f t="shared" si="0"/>
        <v>0</v>
      </c>
    </row>
    <row r="19" spans="9:9" hidden="1">
      <c r="I19">
        <f t="shared" si="0"/>
        <v>0</v>
      </c>
    </row>
    <row r="20" spans="9:9" hidden="1">
      <c r="I20">
        <f t="shared" si="0"/>
        <v>0</v>
      </c>
    </row>
    <row r="21" spans="9:9" hidden="1">
      <c r="I21">
        <f t="shared" si="0"/>
        <v>0</v>
      </c>
    </row>
    <row r="22" spans="9:9" hidden="1">
      <c r="I22">
        <f t="shared" si="0"/>
        <v>0</v>
      </c>
    </row>
    <row r="23" spans="9:9" hidden="1">
      <c r="I23">
        <f t="shared" si="0"/>
        <v>0</v>
      </c>
    </row>
    <row r="24" spans="9:9" hidden="1">
      <c r="I24">
        <f t="shared" si="0"/>
        <v>0</v>
      </c>
    </row>
    <row r="25" spans="9:9" hidden="1">
      <c r="I25">
        <f t="shared" si="0"/>
        <v>0</v>
      </c>
    </row>
    <row r="26" spans="9:9" hidden="1">
      <c r="I26">
        <f t="shared" si="0"/>
        <v>0</v>
      </c>
    </row>
    <row r="27" spans="9:9" hidden="1">
      <c r="I27">
        <f t="shared" si="0"/>
        <v>0</v>
      </c>
    </row>
    <row r="28" spans="9:9" hidden="1">
      <c r="I28">
        <f t="shared" si="0"/>
        <v>0</v>
      </c>
    </row>
    <row r="29" spans="9:9" ht="20.25" hidden="1" customHeight="1">
      <c r="I29">
        <f t="shared" si="0"/>
        <v>0</v>
      </c>
    </row>
    <row r="30" spans="9:9" ht="20.25" hidden="1" customHeight="1">
      <c r="I30">
        <f t="shared" si="0"/>
        <v>0</v>
      </c>
    </row>
    <row r="31" spans="9:9" ht="22.5" hidden="1" customHeight="1">
      <c r="I31">
        <f t="shared" si="0"/>
        <v>0</v>
      </c>
    </row>
    <row r="32" spans="9:9" ht="22.5" hidden="1" customHeight="1">
      <c r="I32">
        <f t="shared" si="0"/>
        <v>0</v>
      </c>
    </row>
    <row r="33" spans="1:9" ht="22.5" hidden="1" customHeight="1">
      <c r="I33">
        <f t="shared" si="0"/>
        <v>0</v>
      </c>
    </row>
    <row r="34" spans="1:9" hidden="1">
      <c r="I34">
        <f t="shared" si="0"/>
        <v>0</v>
      </c>
    </row>
    <row r="35" spans="1:9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>
      <c r="B36" t="s">
        <v>199</v>
      </c>
      <c r="I36">
        <f t="shared" si="0"/>
        <v>0</v>
      </c>
    </row>
    <row r="37" spans="1:9" ht="21" hidden="1" customHeight="1">
      <c r="D37" t="s">
        <v>371</v>
      </c>
      <c r="I37">
        <f t="shared" si="0"/>
        <v>0</v>
      </c>
    </row>
    <row r="38" spans="1:9" hidden="1">
      <c r="I38">
        <f t="shared" si="0"/>
        <v>0</v>
      </c>
    </row>
    <row r="39" spans="1:9" hidden="1">
      <c r="I39">
        <f t="shared" si="0"/>
        <v>0</v>
      </c>
    </row>
    <row r="40" spans="1:9" hidden="1">
      <c r="I40">
        <f t="shared" si="0"/>
        <v>0</v>
      </c>
    </row>
    <row r="41" spans="1:9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>
      <c r="B42" t="s">
        <v>199</v>
      </c>
      <c r="I42">
        <f t="shared" si="0"/>
        <v>0</v>
      </c>
    </row>
    <row r="43" spans="1:9" ht="23.45" customHeight="1">
      <c r="I43">
        <f>D43-H43</f>
        <v>0</v>
      </c>
    </row>
    <row r="44" spans="1:9" ht="23.45" customHeight="1">
      <c r="I44">
        <f>D44-H44</f>
        <v>0</v>
      </c>
    </row>
    <row r="45" spans="1:9" ht="23.45" customHeight="1">
      <c r="I45">
        <f t="shared" ref="I45:I49" si="1">D45-H45</f>
        <v>0</v>
      </c>
    </row>
    <row r="46" spans="1:9" ht="23.45" customHeight="1">
      <c r="I46">
        <f t="shared" si="1"/>
        <v>0</v>
      </c>
    </row>
    <row r="47" spans="1:9" ht="23.45" customHeight="1">
      <c r="I47">
        <f t="shared" si="1"/>
        <v>0</v>
      </c>
    </row>
    <row r="48" spans="1:9" ht="23.45" customHeight="1">
      <c r="I48">
        <f t="shared" si="1"/>
        <v>0</v>
      </c>
    </row>
    <row r="49" spans="1:9" ht="24" customHeight="1">
      <c r="I49">
        <f t="shared" si="1"/>
        <v>0</v>
      </c>
    </row>
    <row r="50" spans="1:9" ht="20.25" customHeight="1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>
      <c r="B51" t="s">
        <v>199</v>
      </c>
      <c r="I51">
        <f t="shared" si="0"/>
        <v>0</v>
      </c>
    </row>
    <row r="52" spans="1:9" hidden="1">
      <c r="I52">
        <f t="shared" si="0"/>
        <v>0</v>
      </c>
    </row>
    <row r="53" spans="1:9" hidden="1">
      <c r="I53">
        <f t="shared" si="0"/>
        <v>0</v>
      </c>
    </row>
    <row r="54" spans="1:9" hidden="1">
      <c r="I54">
        <f t="shared" si="0"/>
        <v>0</v>
      </c>
    </row>
    <row r="55" spans="1:9" hidden="1">
      <c r="I55">
        <f t="shared" si="0"/>
        <v>0</v>
      </c>
    </row>
    <row r="56" spans="1:9" hidden="1">
      <c r="I56">
        <f t="shared" si="0"/>
        <v>0</v>
      </c>
    </row>
    <row r="57" spans="1:9" hidden="1">
      <c r="I57">
        <f t="shared" si="0"/>
        <v>0</v>
      </c>
    </row>
    <row r="58" spans="1:9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>
      <c r="B59" t="s">
        <v>199</v>
      </c>
      <c r="I59">
        <f t="shared" si="0"/>
        <v>0</v>
      </c>
    </row>
    <row r="60" spans="1:9" hidden="1">
      <c r="I60">
        <f t="shared" si="0"/>
        <v>0</v>
      </c>
    </row>
    <row r="61" spans="1:9" hidden="1">
      <c r="I61">
        <f t="shared" si="0"/>
        <v>0</v>
      </c>
    </row>
    <row r="62" spans="1:9" hidden="1">
      <c r="I62">
        <f t="shared" si="0"/>
        <v>0</v>
      </c>
    </row>
    <row r="63" spans="1:9" hidden="1">
      <c r="I63">
        <f t="shared" si="0"/>
        <v>0</v>
      </c>
    </row>
    <row r="64" spans="1:9" hidden="1">
      <c r="I64">
        <f t="shared" si="0"/>
        <v>0</v>
      </c>
    </row>
    <row r="65" spans="9:9" hidden="1">
      <c r="I65">
        <f t="shared" si="0"/>
        <v>0</v>
      </c>
    </row>
    <row r="66" spans="9:9" hidden="1"/>
    <row r="67" spans="9:9" hidden="1">
      <c r="I67">
        <f t="shared" si="0"/>
        <v>0</v>
      </c>
    </row>
    <row r="68" spans="9:9" hidden="1">
      <c r="I68">
        <f t="shared" si="0"/>
        <v>0</v>
      </c>
    </row>
    <row r="69" spans="9:9" hidden="1">
      <c r="I69">
        <f t="shared" si="0"/>
        <v>0</v>
      </c>
    </row>
    <row r="70" spans="9:9" hidden="1">
      <c r="I70">
        <f t="shared" si="0"/>
        <v>0</v>
      </c>
    </row>
    <row r="71" spans="9:9" hidden="1">
      <c r="I71">
        <f t="shared" si="0"/>
        <v>0</v>
      </c>
    </row>
    <row r="72" spans="9:9" hidden="1">
      <c r="I72">
        <f t="shared" si="0"/>
        <v>0</v>
      </c>
    </row>
    <row r="73" spans="9:9" hidden="1">
      <c r="I73">
        <f t="shared" si="0"/>
        <v>0</v>
      </c>
    </row>
    <row r="74" spans="9:9" hidden="1">
      <c r="I74">
        <f t="shared" si="0"/>
        <v>0</v>
      </c>
    </row>
    <row r="75" spans="9:9" hidden="1">
      <c r="I75">
        <f t="shared" si="0"/>
        <v>0</v>
      </c>
    </row>
    <row r="76" spans="9:9" hidden="1">
      <c r="I76">
        <f t="shared" si="0"/>
        <v>0</v>
      </c>
    </row>
    <row r="77" spans="9:9" hidden="1">
      <c r="I77">
        <f t="shared" ref="I77:I80" si="2">F77-H77</f>
        <v>0</v>
      </c>
    </row>
    <row r="78" spans="9:9" hidden="1">
      <c r="I78">
        <f t="shared" si="2"/>
        <v>0</v>
      </c>
    </row>
    <row r="79" spans="9:9" hidden="1">
      <c r="I79">
        <f t="shared" si="2"/>
        <v>0</v>
      </c>
    </row>
    <row r="80" spans="9:9" hidden="1">
      <c r="I80">
        <f t="shared" si="2"/>
        <v>0</v>
      </c>
    </row>
    <row r="81" spans="1:9" hidden="1"/>
    <row r="82" spans="1:9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>
      <c r="A85" t="s">
        <v>1060</v>
      </c>
      <c r="E85" t="s">
        <v>1135</v>
      </c>
    </row>
    <row r="86" spans="1:9">
      <c r="C86" t="s">
        <v>131</v>
      </c>
      <c r="E86" t="s">
        <v>132</v>
      </c>
    </row>
    <row r="88" spans="1:9">
      <c r="A88" t="s">
        <v>133</v>
      </c>
      <c r="E88" t="s">
        <v>1136</v>
      </c>
    </row>
    <row r="89" spans="1:9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Лист240">
    <tabColor rgb="FF00FFFF"/>
    <pageSetUpPr fitToPage="1"/>
  </sheetPr>
  <dimension ref="A1:I51"/>
  <sheetViews>
    <sheetView view="pageBreakPreview" zoomScale="80" zoomScaleSheetLayoutView="80" workbookViewId="0"/>
  </sheetViews>
  <sheetFormatPr defaultRowHeight="15"/>
  <cols>
    <col min="1" max="1" width="8.140625" customWidth="1"/>
    <col min="2" max="2" width="85.140625" customWidth="1"/>
    <col min="3" max="4" width="18.140625" customWidth="1"/>
    <col min="5" max="5" width="28.140625" customWidth="1"/>
    <col min="6" max="6" width="31.140625" customWidth="1"/>
    <col min="7" max="7" width="29.140625" customWidth="1"/>
    <col min="8" max="9" width="22.85546875" customWidth="1"/>
    <col min="10" max="10" width="17.570312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9">
      <c r="F1" t="s">
        <v>436</v>
      </c>
    </row>
    <row r="3" spans="1:9" ht="20.45" customHeight="1">
      <c r="A3" s="1422" t="s">
        <v>587</v>
      </c>
      <c r="B3" s="1422"/>
      <c r="C3" s="1422"/>
      <c r="D3" s="1422"/>
      <c r="E3" s="1422"/>
      <c r="F3" s="1422"/>
    </row>
    <row r="4" spans="1:9" ht="27" customHeight="1">
      <c r="A4" t="s">
        <v>1059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9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>
      <c r="B13" t="s">
        <v>378</v>
      </c>
      <c r="I13">
        <f t="shared" ref="I13:I42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1:9" hidden="1">
      <c r="I17">
        <f t="shared" si="0"/>
        <v>0</v>
      </c>
    </row>
    <row r="18" spans="1:9" ht="21.6" customHeight="1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>
      <c r="B19" t="s">
        <v>199</v>
      </c>
      <c r="I19">
        <f t="shared" si="0"/>
        <v>0</v>
      </c>
    </row>
    <row r="20" spans="1:9" hidden="1">
      <c r="I20">
        <f t="shared" si="0"/>
        <v>0</v>
      </c>
    </row>
    <row r="21" spans="1:9" hidden="1">
      <c r="I21">
        <f t="shared" si="0"/>
        <v>0</v>
      </c>
    </row>
    <row r="22" spans="1:9" hidden="1">
      <c r="I22">
        <f t="shared" si="0"/>
        <v>0</v>
      </c>
    </row>
    <row r="23" spans="1:9" hidden="1">
      <c r="I23">
        <f t="shared" si="0"/>
        <v>0</v>
      </c>
    </row>
    <row r="24" spans="1:9" hidden="1">
      <c r="I24">
        <f t="shared" si="0"/>
        <v>0</v>
      </c>
    </row>
    <row r="25" spans="1:9" hidden="1">
      <c r="I25">
        <f t="shared" si="0"/>
        <v>0</v>
      </c>
    </row>
    <row r="26" spans="1:9" ht="21.6" customHeight="1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>
      <c r="B27" t="s">
        <v>199</v>
      </c>
      <c r="I27">
        <f t="shared" si="0"/>
        <v>0</v>
      </c>
    </row>
    <row r="28" spans="1:9" hidden="1">
      <c r="I28">
        <f t="shared" si="0"/>
        <v>0</v>
      </c>
    </row>
    <row r="29" spans="1:9" hidden="1">
      <c r="I29">
        <f t="shared" si="0"/>
        <v>0</v>
      </c>
    </row>
    <row r="30" spans="1:9" hidden="1">
      <c r="I30">
        <f t="shared" si="0"/>
        <v>0</v>
      </c>
    </row>
    <row r="31" spans="1:9" hidden="1">
      <c r="I31">
        <f t="shared" si="0"/>
        <v>0</v>
      </c>
    </row>
    <row r="32" spans="1:9" hidden="1">
      <c r="I32">
        <f t="shared" si="0"/>
        <v>0</v>
      </c>
    </row>
    <row r="33" spans="1:9" ht="21.6" customHeight="1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>
      <c r="B34" t="s">
        <v>199</v>
      </c>
      <c r="I34">
        <f t="shared" si="0"/>
        <v>0</v>
      </c>
    </row>
    <row r="35" spans="1:9">
      <c r="I35">
        <f t="shared" si="0"/>
        <v>0</v>
      </c>
    </row>
    <row r="36" spans="1:9">
      <c r="I36">
        <f t="shared" si="0"/>
        <v>0</v>
      </c>
    </row>
    <row r="37" spans="1:9">
      <c r="I37">
        <f t="shared" si="0"/>
        <v>0</v>
      </c>
    </row>
    <row r="38" spans="1:9">
      <c r="I38">
        <f t="shared" si="0"/>
        <v>0</v>
      </c>
    </row>
    <row r="39" spans="1:9">
      <c r="I39">
        <f t="shared" si="0"/>
        <v>0</v>
      </c>
    </row>
    <row r="40" spans="1:9">
      <c r="I40">
        <f t="shared" si="0"/>
        <v>0</v>
      </c>
    </row>
    <row r="41" spans="1:9">
      <c r="I41">
        <f t="shared" si="0"/>
        <v>0</v>
      </c>
    </row>
    <row r="42" spans="1:9">
      <c r="I42">
        <f t="shared" si="0"/>
        <v>0</v>
      </c>
    </row>
    <row r="44" spans="1:9" ht="21" customHeight="1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>
      <c r="A47" t="s">
        <v>1060</v>
      </c>
      <c r="F47" t="s">
        <v>1135</v>
      </c>
    </row>
    <row r="48" spans="1:9">
      <c r="D48" t="s">
        <v>131</v>
      </c>
      <c r="F48" t="s">
        <v>132</v>
      </c>
    </row>
    <row r="50" spans="1:6">
      <c r="A50" t="s">
        <v>133</v>
      </c>
      <c r="F50" t="s">
        <v>1136</v>
      </c>
    </row>
    <row r="51" spans="1:6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Лист241">
    <tabColor rgb="FF00FFFF"/>
    <pageSetUpPr fitToPage="1"/>
  </sheetPr>
  <dimension ref="A1:G35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30.28515625" customWidth="1"/>
    <col min="6" max="6" width="20.5703125" customWidth="1"/>
    <col min="7" max="7" width="22.7109375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7">
      <c r="D1" t="s">
        <v>438</v>
      </c>
    </row>
    <row r="3" spans="1:7" ht="20.45" customHeight="1">
      <c r="A3" s="1422" t="s">
        <v>691</v>
      </c>
      <c r="B3" s="1422"/>
      <c r="C3" s="1422"/>
      <c r="D3" s="1422"/>
    </row>
    <row r="4" spans="1:7" ht="27" customHeight="1">
      <c r="A4" t="s">
        <v>1059</v>
      </c>
    </row>
    <row r="5" spans="1:7" ht="19.5" customHeight="1">
      <c r="A5" t="s">
        <v>382</v>
      </c>
    </row>
    <row r="6" spans="1:7" ht="18" customHeight="1">
      <c r="A6" t="s">
        <v>491</v>
      </c>
    </row>
    <row r="7" spans="1:7" ht="17.25" customHeight="1">
      <c r="A7" t="s">
        <v>281</v>
      </c>
    </row>
    <row r="9" spans="1:7" ht="18.75" customHeight="1">
      <c r="A9" s="1422" t="s">
        <v>282</v>
      </c>
      <c r="B9" s="1422" t="s">
        <v>297</v>
      </c>
      <c r="C9" s="1422" t="s">
        <v>375</v>
      </c>
      <c r="D9" s="1422" t="s">
        <v>376</v>
      </c>
    </row>
    <row r="10" spans="1:7" ht="37.5" customHeight="1">
      <c r="A10" s="1422"/>
      <c r="B10" s="1422"/>
      <c r="C10" s="1422"/>
      <c r="D10" s="1422"/>
    </row>
    <row r="11" spans="1:7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>
      <c r="A12">
        <v>1</v>
      </c>
      <c r="G12">
        <f>D12-F12</f>
        <v>0</v>
      </c>
    </row>
    <row r="13" spans="1:7">
      <c r="G13">
        <f t="shared" ref="G13:G27" si="0">D13-F13</f>
        <v>0</v>
      </c>
    </row>
    <row r="14" spans="1:7">
      <c r="G14">
        <f t="shared" si="0"/>
        <v>0</v>
      </c>
    </row>
    <row r="15" spans="1:7">
      <c r="G15">
        <f t="shared" si="0"/>
        <v>0</v>
      </c>
    </row>
    <row r="16" spans="1:7">
      <c r="G16">
        <f t="shared" si="0"/>
        <v>0</v>
      </c>
    </row>
    <row r="17" spans="1:7">
      <c r="G17">
        <f t="shared" si="0"/>
        <v>0</v>
      </c>
    </row>
    <row r="18" spans="1:7">
      <c r="G18">
        <f t="shared" si="0"/>
        <v>0</v>
      </c>
    </row>
    <row r="19" spans="1:7">
      <c r="G19">
        <f t="shared" si="0"/>
        <v>0</v>
      </c>
    </row>
    <row r="20" spans="1:7">
      <c r="G20">
        <f t="shared" si="0"/>
        <v>0</v>
      </c>
    </row>
    <row r="21" spans="1:7">
      <c r="G21">
        <f t="shared" si="0"/>
        <v>0</v>
      </c>
    </row>
    <row r="22" spans="1:7">
      <c r="G22">
        <f t="shared" si="0"/>
        <v>0</v>
      </c>
    </row>
    <row r="23" spans="1:7">
      <c r="G23">
        <f t="shared" si="0"/>
        <v>0</v>
      </c>
    </row>
    <row r="24" spans="1:7">
      <c r="G24">
        <f t="shared" si="0"/>
        <v>0</v>
      </c>
    </row>
    <row r="25" spans="1:7">
      <c r="G25">
        <f t="shared" si="0"/>
        <v>0</v>
      </c>
    </row>
    <row r="26" spans="1:7">
      <c r="G26">
        <f t="shared" si="0"/>
        <v>0</v>
      </c>
    </row>
    <row r="27" spans="1:7">
      <c r="G27">
        <f t="shared" si="0"/>
        <v>0</v>
      </c>
    </row>
    <row r="29" spans="1:7" ht="21" customHeight="1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/>
    <row r="31" spans="1:7" ht="18" customHeight="1">
      <c r="A31" t="s">
        <v>1060</v>
      </c>
      <c r="D31" t="s">
        <v>1135</v>
      </c>
    </row>
    <row r="32" spans="1:7">
      <c r="C32" t="s">
        <v>131</v>
      </c>
      <c r="D32" t="s">
        <v>132</v>
      </c>
    </row>
    <row r="34" spans="1:4">
      <c r="A34" t="s">
        <v>133</v>
      </c>
      <c r="D34" t="s">
        <v>1136</v>
      </c>
    </row>
    <row r="35" spans="1:4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Лист242">
    <tabColor rgb="FF00FFFF"/>
    <pageSetUpPr fitToPage="1"/>
  </sheetPr>
  <dimension ref="A1:K65"/>
  <sheetViews>
    <sheetView view="pageBreakPreview" zoomScale="90" zoomScaleNormal="75" zoomScaleSheetLayoutView="90" workbookViewId="0">
      <selection activeCell="G23" sqref="G23"/>
    </sheetView>
  </sheetViews>
  <sheetFormatPr defaultRowHeight="15"/>
  <cols>
    <col min="1" max="1" width="7" style="1116" customWidth="1"/>
    <col min="2" max="2" width="68" style="1116" customWidth="1"/>
    <col min="3" max="3" width="20.28515625" style="1116" customWidth="1"/>
    <col min="4" max="4" width="25.140625" style="1116" customWidth="1"/>
    <col min="5" max="5" width="30.7109375" style="1116" customWidth="1"/>
    <col min="6" max="6" width="24.5703125" style="534" customWidth="1"/>
    <col min="7" max="8" width="20" style="534" customWidth="1"/>
    <col min="9" max="9" width="13.28515625" style="491" customWidth="1"/>
    <col min="10" max="256" width="9.140625" style="1116"/>
    <col min="257" max="257" width="7" style="1116" customWidth="1"/>
    <col min="258" max="258" width="68" style="1116" customWidth="1"/>
    <col min="259" max="259" width="20.28515625" style="1116" customWidth="1"/>
    <col min="260" max="260" width="25.140625" style="1116" customWidth="1"/>
    <col min="261" max="261" width="30.7109375" style="1116" customWidth="1"/>
    <col min="262" max="264" width="16" style="1116" customWidth="1"/>
    <col min="265" max="265" width="13.28515625" style="1116" customWidth="1"/>
    <col min="266" max="512" width="9.140625" style="1116"/>
    <col min="513" max="513" width="7" style="1116" customWidth="1"/>
    <col min="514" max="514" width="68" style="1116" customWidth="1"/>
    <col min="515" max="515" width="20.28515625" style="1116" customWidth="1"/>
    <col min="516" max="516" width="25.140625" style="1116" customWidth="1"/>
    <col min="517" max="517" width="30.7109375" style="1116" customWidth="1"/>
    <col min="518" max="520" width="16" style="1116" customWidth="1"/>
    <col min="521" max="521" width="13.28515625" style="1116" customWidth="1"/>
    <col min="522" max="768" width="9.140625" style="1116"/>
    <col min="769" max="769" width="7" style="1116" customWidth="1"/>
    <col min="770" max="770" width="68" style="1116" customWidth="1"/>
    <col min="771" max="771" width="20.28515625" style="1116" customWidth="1"/>
    <col min="772" max="772" width="25.140625" style="1116" customWidth="1"/>
    <col min="773" max="773" width="30.7109375" style="1116" customWidth="1"/>
    <col min="774" max="776" width="16" style="1116" customWidth="1"/>
    <col min="777" max="777" width="13.28515625" style="1116" customWidth="1"/>
    <col min="778" max="1024" width="9.140625" style="1116"/>
    <col min="1025" max="1025" width="7" style="1116" customWidth="1"/>
    <col min="1026" max="1026" width="68" style="1116" customWidth="1"/>
    <col min="1027" max="1027" width="20.28515625" style="1116" customWidth="1"/>
    <col min="1028" max="1028" width="25.140625" style="1116" customWidth="1"/>
    <col min="1029" max="1029" width="30.7109375" style="1116" customWidth="1"/>
    <col min="1030" max="1032" width="16" style="1116" customWidth="1"/>
    <col min="1033" max="1033" width="13.28515625" style="1116" customWidth="1"/>
    <col min="1034" max="1280" width="9.140625" style="1116"/>
    <col min="1281" max="1281" width="7" style="1116" customWidth="1"/>
    <col min="1282" max="1282" width="68" style="1116" customWidth="1"/>
    <col min="1283" max="1283" width="20.28515625" style="1116" customWidth="1"/>
    <col min="1284" max="1284" width="25.140625" style="1116" customWidth="1"/>
    <col min="1285" max="1285" width="30.7109375" style="1116" customWidth="1"/>
    <col min="1286" max="1288" width="16" style="1116" customWidth="1"/>
    <col min="1289" max="1289" width="13.28515625" style="1116" customWidth="1"/>
    <col min="1290" max="1536" width="9.140625" style="1116"/>
    <col min="1537" max="1537" width="7" style="1116" customWidth="1"/>
    <col min="1538" max="1538" width="68" style="1116" customWidth="1"/>
    <col min="1539" max="1539" width="20.28515625" style="1116" customWidth="1"/>
    <col min="1540" max="1540" width="25.140625" style="1116" customWidth="1"/>
    <col min="1541" max="1541" width="30.7109375" style="1116" customWidth="1"/>
    <col min="1542" max="1544" width="16" style="1116" customWidth="1"/>
    <col min="1545" max="1545" width="13.28515625" style="1116" customWidth="1"/>
    <col min="1546" max="1792" width="9.140625" style="1116"/>
    <col min="1793" max="1793" width="7" style="1116" customWidth="1"/>
    <col min="1794" max="1794" width="68" style="1116" customWidth="1"/>
    <col min="1795" max="1795" width="20.28515625" style="1116" customWidth="1"/>
    <col min="1796" max="1796" width="25.140625" style="1116" customWidth="1"/>
    <col min="1797" max="1797" width="30.7109375" style="1116" customWidth="1"/>
    <col min="1798" max="1800" width="16" style="1116" customWidth="1"/>
    <col min="1801" max="1801" width="13.28515625" style="1116" customWidth="1"/>
    <col min="1802" max="2048" width="9.140625" style="1116"/>
    <col min="2049" max="2049" width="7" style="1116" customWidth="1"/>
    <col min="2050" max="2050" width="68" style="1116" customWidth="1"/>
    <col min="2051" max="2051" width="20.28515625" style="1116" customWidth="1"/>
    <col min="2052" max="2052" width="25.140625" style="1116" customWidth="1"/>
    <col min="2053" max="2053" width="30.7109375" style="1116" customWidth="1"/>
    <col min="2054" max="2056" width="16" style="1116" customWidth="1"/>
    <col min="2057" max="2057" width="13.28515625" style="1116" customWidth="1"/>
    <col min="2058" max="2304" width="9.140625" style="1116"/>
    <col min="2305" max="2305" width="7" style="1116" customWidth="1"/>
    <col min="2306" max="2306" width="68" style="1116" customWidth="1"/>
    <col min="2307" max="2307" width="20.28515625" style="1116" customWidth="1"/>
    <col min="2308" max="2308" width="25.140625" style="1116" customWidth="1"/>
    <col min="2309" max="2309" width="30.7109375" style="1116" customWidth="1"/>
    <col min="2310" max="2312" width="16" style="1116" customWidth="1"/>
    <col min="2313" max="2313" width="13.28515625" style="1116" customWidth="1"/>
    <col min="2314" max="2560" width="9.140625" style="1116"/>
    <col min="2561" max="2561" width="7" style="1116" customWidth="1"/>
    <col min="2562" max="2562" width="68" style="1116" customWidth="1"/>
    <col min="2563" max="2563" width="20.28515625" style="1116" customWidth="1"/>
    <col min="2564" max="2564" width="25.140625" style="1116" customWidth="1"/>
    <col min="2565" max="2565" width="30.7109375" style="1116" customWidth="1"/>
    <col min="2566" max="2568" width="16" style="1116" customWidth="1"/>
    <col min="2569" max="2569" width="13.28515625" style="1116" customWidth="1"/>
    <col min="2570" max="2816" width="9.140625" style="1116"/>
    <col min="2817" max="2817" width="7" style="1116" customWidth="1"/>
    <col min="2818" max="2818" width="68" style="1116" customWidth="1"/>
    <col min="2819" max="2819" width="20.28515625" style="1116" customWidth="1"/>
    <col min="2820" max="2820" width="25.140625" style="1116" customWidth="1"/>
    <col min="2821" max="2821" width="30.7109375" style="1116" customWidth="1"/>
    <col min="2822" max="2824" width="16" style="1116" customWidth="1"/>
    <col min="2825" max="2825" width="13.28515625" style="1116" customWidth="1"/>
    <col min="2826" max="3072" width="9.140625" style="1116"/>
    <col min="3073" max="3073" width="7" style="1116" customWidth="1"/>
    <col min="3074" max="3074" width="68" style="1116" customWidth="1"/>
    <col min="3075" max="3075" width="20.28515625" style="1116" customWidth="1"/>
    <col min="3076" max="3076" width="25.140625" style="1116" customWidth="1"/>
    <col min="3077" max="3077" width="30.7109375" style="1116" customWidth="1"/>
    <col min="3078" max="3080" width="16" style="1116" customWidth="1"/>
    <col min="3081" max="3081" width="13.28515625" style="1116" customWidth="1"/>
    <col min="3082" max="3328" width="9.140625" style="1116"/>
    <col min="3329" max="3329" width="7" style="1116" customWidth="1"/>
    <col min="3330" max="3330" width="68" style="1116" customWidth="1"/>
    <col min="3331" max="3331" width="20.28515625" style="1116" customWidth="1"/>
    <col min="3332" max="3332" width="25.140625" style="1116" customWidth="1"/>
    <col min="3333" max="3333" width="30.7109375" style="1116" customWidth="1"/>
    <col min="3334" max="3336" width="16" style="1116" customWidth="1"/>
    <col min="3337" max="3337" width="13.28515625" style="1116" customWidth="1"/>
    <col min="3338" max="3584" width="9.140625" style="1116"/>
    <col min="3585" max="3585" width="7" style="1116" customWidth="1"/>
    <col min="3586" max="3586" width="68" style="1116" customWidth="1"/>
    <col min="3587" max="3587" width="20.28515625" style="1116" customWidth="1"/>
    <col min="3588" max="3588" width="25.140625" style="1116" customWidth="1"/>
    <col min="3589" max="3589" width="30.7109375" style="1116" customWidth="1"/>
    <col min="3590" max="3592" width="16" style="1116" customWidth="1"/>
    <col min="3593" max="3593" width="13.28515625" style="1116" customWidth="1"/>
    <col min="3594" max="3840" width="9.140625" style="1116"/>
    <col min="3841" max="3841" width="7" style="1116" customWidth="1"/>
    <col min="3842" max="3842" width="68" style="1116" customWidth="1"/>
    <col min="3843" max="3843" width="20.28515625" style="1116" customWidth="1"/>
    <col min="3844" max="3844" width="25.140625" style="1116" customWidth="1"/>
    <col min="3845" max="3845" width="30.7109375" style="1116" customWidth="1"/>
    <col min="3846" max="3848" width="16" style="1116" customWidth="1"/>
    <col min="3849" max="3849" width="13.28515625" style="1116" customWidth="1"/>
    <col min="3850" max="4096" width="9.140625" style="1116"/>
    <col min="4097" max="4097" width="7" style="1116" customWidth="1"/>
    <col min="4098" max="4098" width="68" style="1116" customWidth="1"/>
    <col min="4099" max="4099" width="20.28515625" style="1116" customWidth="1"/>
    <col min="4100" max="4100" width="25.140625" style="1116" customWidth="1"/>
    <col min="4101" max="4101" width="30.7109375" style="1116" customWidth="1"/>
    <col min="4102" max="4104" width="16" style="1116" customWidth="1"/>
    <col min="4105" max="4105" width="13.28515625" style="1116" customWidth="1"/>
    <col min="4106" max="4352" width="9.140625" style="1116"/>
    <col min="4353" max="4353" width="7" style="1116" customWidth="1"/>
    <col min="4354" max="4354" width="68" style="1116" customWidth="1"/>
    <col min="4355" max="4355" width="20.28515625" style="1116" customWidth="1"/>
    <col min="4356" max="4356" width="25.140625" style="1116" customWidth="1"/>
    <col min="4357" max="4357" width="30.7109375" style="1116" customWidth="1"/>
    <col min="4358" max="4360" width="16" style="1116" customWidth="1"/>
    <col min="4361" max="4361" width="13.28515625" style="1116" customWidth="1"/>
    <col min="4362" max="4608" width="9.140625" style="1116"/>
    <col min="4609" max="4609" width="7" style="1116" customWidth="1"/>
    <col min="4610" max="4610" width="68" style="1116" customWidth="1"/>
    <col min="4611" max="4611" width="20.28515625" style="1116" customWidth="1"/>
    <col min="4612" max="4612" width="25.140625" style="1116" customWidth="1"/>
    <col min="4613" max="4613" width="30.7109375" style="1116" customWidth="1"/>
    <col min="4614" max="4616" width="16" style="1116" customWidth="1"/>
    <col min="4617" max="4617" width="13.28515625" style="1116" customWidth="1"/>
    <col min="4618" max="4864" width="9.140625" style="1116"/>
    <col min="4865" max="4865" width="7" style="1116" customWidth="1"/>
    <col min="4866" max="4866" width="68" style="1116" customWidth="1"/>
    <col min="4867" max="4867" width="20.28515625" style="1116" customWidth="1"/>
    <col min="4868" max="4868" width="25.140625" style="1116" customWidth="1"/>
    <col min="4869" max="4869" width="30.7109375" style="1116" customWidth="1"/>
    <col min="4870" max="4872" width="16" style="1116" customWidth="1"/>
    <col min="4873" max="4873" width="13.28515625" style="1116" customWidth="1"/>
    <col min="4874" max="5120" width="9.140625" style="1116"/>
    <col min="5121" max="5121" width="7" style="1116" customWidth="1"/>
    <col min="5122" max="5122" width="68" style="1116" customWidth="1"/>
    <col min="5123" max="5123" width="20.28515625" style="1116" customWidth="1"/>
    <col min="5124" max="5124" width="25.140625" style="1116" customWidth="1"/>
    <col min="5125" max="5125" width="30.7109375" style="1116" customWidth="1"/>
    <col min="5126" max="5128" width="16" style="1116" customWidth="1"/>
    <col min="5129" max="5129" width="13.28515625" style="1116" customWidth="1"/>
    <col min="5130" max="5376" width="9.140625" style="1116"/>
    <col min="5377" max="5377" width="7" style="1116" customWidth="1"/>
    <col min="5378" max="5378" width="68" style="1116" customWidth="1"/>
    <col min="5379" max="5379" width="20.28515625" style="1116" customWidth="1"/>
    <col min="5380" max="5380" width="25.140625" style="1116" customWidth="1"/>
    <col min="5381" max="5381" width="30.7109375" style="1116" customWidth="1"/>
    <col min="5382" max="5384" width="16" style="1116" customWidth="1"/>
    <col min="5385" max="5385" width="13.28515625" style="1116" customWidth="1"/>
    <col min="5386" max="5632" width="9.140625" style="1116"/>
    <col min="5633" max="5633" width="7" style="1116" customWidth="1"/>
    <col min="5634" max="5634" width="68" style="1116" customWidth="1"/>
    <col min="5635" max="5635" width="20.28515625" style="1116" customWidth="1"/>
    <col min="5636" max="5636" width="25.140625" style="1116" customWidth="1"/>
    <col min="5637" max="5637" width="30.7109375" style="1116" customWidth="1"/>
    <col min="5638" max="5640" width="16" style="1116" customWidth="1"/>
    <col min="5641" max="5641" width="13.28515625" style="1116" customWidth="1"/>
    <col min="5642" max="5888" width="9.140625" style="1116"/>
    <col min="5889" max="5889" width="7" style="1116" customWidth="1"/>
    <col min="5890" max="5890" width="68" style="1116" customWidth="1"/>
    <col min="5891" max="5891" width="20.28515625" style="1116" customWidth="1"/>
    <col min="5892" max="5892" width="25.140625" style="1116" customWidth="1"/>
    <col min="5893" max="5893" width="30.7109375" style="1116" customWidth="1"/>
    <col min="5894" max="5896" width="16" style="1116" customWidth="1"/>
    <col min="5897" max="5897" width="13.28515625" style="1116" customWidth="1"/>
    <col min="5898" max="6144" width="9.140625" style="1116"/>
    <col min="6145" max="6145" width="7" style="1116" customWidth="1"/>
    <col min="6146" max="6146" width="68" style="1116" customWidth="1"/>
    <col min="6147" max="6147" width="20.28515625" style="1116" customWidth="1"/>
    <col min="6148" max="6148" width="25.140625" style="1116" customWidth="1"/>
    <col min="6149" max="6149" width="30.7109375" style="1116" customWidth="1"/>
    <col min="6150" max="6152" width="16" style="1116" customWidth="1"/>
    <col min="6153" max="6153" width="13.28515625" style="1116" customWidth="1"/>
    <col min="6154" max="6400" width="9.140625" style="1116"/>
    <col min="6401" max="6401" width="7" style="1116" customWidth="1"/>
    <col min="6402" max="6402" width="68" style="1116" customWidth="1"/>
    <col min="6403" max="6403" width="20.28515625" style="1116" customWidth="1"/>
    <col min="6404" max="6404" width="25.140625" style="1116" customWidth="1"/>
    <col min="6405" max="6405" width="30.7109375" style="1116" customWidth="1"/>
    <col min="6406" max="6408" width="16" style="1116" customWidth="1"/>
    <col min="6409" max="6409" width="13.28515625" style="1116" customWidth="1"/>
    <col min="6410" max="6656" width="9.140625" style="1116"/>
    <col min="6657" max="6657" width="7" style="1116" customWidth="1"/>
    <col min="6658" max="6658" width="68" style="1116" customWidth="1"/>
    <col min="6659" max="6659" width="20.28515625" style="1116" customWidth="1"/>
    <col min="6660" max="6660" width="25.140625" style="1116" customWidth="1"/>
    <col min="6661" max="6661" width="30.7109375" style="1116" customWidth="1"/>
    <col min="6662" max="6664" width="16" style="1116" customWidth="1"/>
    <col min="6665" max="6665" width="13.28515625" style="1116" customWidth="1"/>
    <col min="6666" max="6912" width="9.140625" style="1116"/>
    <col min="6913" max="6913" width="7" style="1116" customWidth="1"/>
    <col min="6914" max="6914" width="68" style="1116" customWidth="1"/>
    <col min="6915" max="6915" width="20.28515625" style="1116" customWidth="1"/>
    <col min="6916" max="6916" width="25.140625" style="1116" customWidth="1"/>
    <col min="6917" max="6917" width="30.7109375" style="1116" customWidth="1"/>
    <col min="6918" max="6920" width="16" style="1116" customWidth="1"/>
    <col min="6921" max="6921" width="13.28515625" style="1116" customWidth="1"/>
    <col min="6922" max="7168" width="9.140625" style="1116"/>
    <col min="7169" max="7169" width="7" style="1116" customWidth="1"/>
    <col min="7170" max="7170" width="68" style="1116" customWidth="1"/>
    <col min="7171" max="7171" width="20.28515625" style="1116" customWidth="1"/>
    <col min="7172" max="7172" width="25.140625" style="1116" customWidth="1"/>
    <col min="7173" max="7173" width="30.7109375" style="1116" customWidth="1"/>
    <col min="7174" max="7176" width="16" style="1116" customWidth="1"/>
    <col min="7177" max="7177" width="13.28515625" style="1116" customWidth="1"/>
    <col min="7178" max="7424" width="9.140625" style="1116"/>
    <col min="7425" max="7425" width="7" style="1116" customWidth="1"/>
    <col min="7426" max="7426" width="68" style="1116" customWidth="1"/>
    <col min="7427" max="7427" width="20.28515625" style="1116" customWidth="1"/>
    <col min="7428" max="7428" width="25.140625" style="1116" customWidth="1"/>
    <col min="7429" max="7429" width="30.7109375" style="1116" customWidth="1"/>
    <col min="7430" max="7432" width="16" style="1116" customWidth="1"/>
    <col min="7433" max="7433" width="13.28515625" style="1116" customWidth="1"/>
    <col min="7434" max="7680" width="9.140625" style="1116"/>
    <col min="7681" max="7681" width="7" style="1116" customWidth="1"/>
    <col min="7682" max="7682" width="68" style="1116" customWidth="1"/>
    <col min="7683" max="7683" width="20.28515625" style="1116" customWidth="1"/>
    <col min="7684" max="7684" width="25.140625" style="1116" customWidth="1"/>
    <col min="7685" max="7685" width="30.7109375" style="1116" customWidth="1"/>
    <col min="7686" max="7688" width="16" style="1116" customWidth="1"/>
    <col min="7689" max="7689" width="13.28515625" style="1116" customWidth="1"/>
    <col min="7690" max="7936" width="9.140625" style="1116"/>
    <col min="7937" max="7937" width="7" style="1116" customWidth="1"/>
    <col min="7938" max="7938" width="68" style="1116" customWidth="1"/>
    <col min="7939" max="7939" width="20.28515625" style="1116" customWidth="1"/>
    <col min="7940" max="7940" width="25.140625" style="1116" customWidth="1"/>
    <col min="7941" max="7941" width="30.7109375" style="1116" customWidth="1"/>
    <col min="7942" max="7944" width="16" style="1116" customWidth="1"/>
    <col min="7945" max="7945" width="13.28515625" style="1116" customWidth="1"/>
    <col min="7946" max="8192" width="9.140625" style="1116"/>
    <col min="8193" max="8193" width="7" style="1116" customWidth="1"/>
    <col min="8194" max="8194" width="68" style="1116" customWidth="1"/>
    <col min="8195" max="8195" width="20.28515625" style="1116" customWidth="1"/>
    <col min="8196" max="8196" width="25.140625" style="1116" customWidth="1"/>
    <col min="8197" max="8197" width="30.7109375" style="1116" customWidth="1"/>
    <col min="8198" max="8200" width="16" style="1116" customWidth="1"/>
    <col min="8201" max="8201" width="13.28515625" style="1116" customWidth="1"/>
    <col min="8202" max="8448" width="9.140625" style="1116"/>
    <col min="8449" max="8449" width="7" style="1116" customWidth="1"/>
    <col min="8450" max="8450" width="68" style="1116" customWidth="1"/>
    <col min="8451" max="8451" width="20.28515625" style="1116" customWidth="1"/>
    <col min="8452" max="8452" width="25.140625" style="1116" customWidth="1"/>
    <col min="8453" max="8453" width="30.7109375" style="1116" customWidth="1"/>
    <col min="8454" max="8456" width="16" style="1116" customWidth="1"/>
    <col min="8457" max="8457" width="13.28515625" style="1116" customWidth="1"/>
    <col min="8458" max="8704" width="9.140625" style="1116"/>
    <col min="8705" max="8705" width="7" style="1116" customWidth="1"/>
    <col min="8706" max="8706" width="68" style="1116" customWidth="1"/>
    <col min="8707" max="8707" width="20.28515625" style="1116" customWidth="1"/>
    <col min="8708" max="8708" width="25.140625" style="1116" customWidth="1"/>
    <col min="8709" max="8709" width="30.7109375" style="1116" customWidth="1"/>
    <col min="8710" max="8712" width="16" style="1116" customWidth="1"/>
    <col min="8713" max="8713" width="13.28515625" style="1116" customWidth="1"/>
    <col min="8714" max="8960" width="9.140625" style="1116"/>
    <col min="8961" max="8961" width="7" style="1116" customWidth="1"/>
    <col min="8962" max="8962" width="68" style="1116" customWidth="1"/>
    <col min="8963" max="8963" width="20.28515625" style="1116" customWidth="1"/>
    <col min="8964" max="8964" width="25.140625" style="1116" customWidth="1"/>
    <col min="8965" max="8965" width="30.7109375" style="1116" customWidth="1"/>
    <col min="8966" max="8968" width="16" style="1116" customWidth="1"/>
    <col min="8969" max="8969" width="13.28515625" style="1116" customWidth="1"/>
    <col min="8970" max="9216" width="9.140625" style="1116"/>
    <col min="9217" max="9217" width="7" style="1116" customWidth="1"/>
    <col min="9218" max="9218" width="68" style="1116" customWidth="1"/>
    <col min="9219" max="9219" width="20.28515625" style="1116" customWidth="1"/>
    <col min="9220" max="9220" width="25.140625" style="1116" customWidth="1"/>
    <col min="9221" max="9221" width="30.7109375" style="1116" customWidth="1"/>
    <col min="9222" max="9224" width="16" style="1116" customWidth="1"/>
    <col min="9225" max="9225" width="13.28515625" style="1116" customWidth="1"/>
    <col min="9226" max="9472" width="9.140625" style="1116"/>
    <col min="9473" max="9473" width="7" style="1116" customWidth="1"/>
    <col min="9474" max="9474" width="68" style="1116" customWidth="1"/>
    <col min="9475" max="9475" width="20.28515625" style="1116" customWidth="1"/>
    <col min="9476" max="9476" width="25.140625" style="1116" customWidth="1"/>
    <col min="9477" max="9477" width="30.7109375" style="1116" customWidth="1"/>
    <col min="9478" max="9480" width="16" style="1116" customWidth="1"/>
    <col min="9481" max="9481" width="13.28515625" style="1116" customWidth="1"/>
    <col min="9482" max="9728" width="9.140625" style="1116"/>
    <col min="9729" max="9729" width="7" style="1116" customWidth="1"/>
    <col min="9730" max="9730" width="68" style="1116" customWidth="1"/>
    <col min="9731" max="9731" width="20.28515625" style="1116" customWidth="1"/>
    <col min="9732" max="9732" width="25.140625" style="1116" customWidth="1"/>
    <col min="9733" max="9733" width="30.7109375" style="1116" customWidth="1"/>
    <col min="9734" max="9736" width="16" style="1116" customWidth="1"/>
    <col min="9737" max="9737" width="13.28515625" style="1116" customWidth="1"/>
    <col min="9738" max="9984" width="9.140625" style="1116"/>
    <col min="9985" max="9985" width="7" style="1116" customWidth="1"/>
    <col min="9986" max="9986" width="68" style="1116" customWidth="1"/>
    <col min="9987" max="9987" width="20.28515625" style="1116" customWidth="1"/>
    <col min="9988" max="9988" width="25.140625" style="1116" customWidth="1"/>
    <col min="9989" max="9989" width="30.7109375" style="1116" customWidth="1"/>
    <col min="9990" max="9992" width="16" style="1116" customWidth="1"/>
    <col min="9993" max="9993" width="13.28515625" style="1116" customWidth="1"/>
    <col min="9994" max="10240" width="9.140625" style="1116"/>
    <col min="10241" max="10241" width="7" style="1116" customWidth="1"/>
    <col min="10242" max="10242" width="68" style="1116" customWidth="1"/>
    <col min="10243" max="10243" width="20.28515625" style="1116" customWidth="1"/>
    <col min="10244" max="10244" width="25.140625" style="1116" customWidth="1"/>
    <col min="10245" max="10245" width="30.7109375" style="1116" customWidth="1"/>
    <col min="10246" max="10248" width="16" style="1116" customWidth="1"/>
    <col min="10249" max="10249" width="13.28515625" style="1116" customWidth="1"/>
    <col min="10250" max="10496" width="9.140625" style="1116"/>
    <col min="10497" max="10497" width="7" style="1116" customWidth="1"/>
    <col min="10498" max="10498" width="68" style="1116" customWidth="1"/>
    <col min="10499" max="10499" width="20.28515625" style="1116" customWidth="1"/>
    <col min="10500" max="10500" width="25.140625" style="1116" customWidth="1"/>
    <col min="10501" max="10501" width="30.7109375" style="1116" customWidth="1"/>
    <col min="10502" max="10504" width="16" style="1116" customWidth="1"/>
    <col min="10505" max="10505" width="13.28515625" style="1116" customWidth="1"/>
    <col min="10506" max="10752" width="9.140625" style="1116"/>
    <col min="10753" max="10753" width="7" style="1116" customWidth="1"/>
    <col min="10754" max="10754" width="68" style="1116" customWidth="1"/>
    <col min="10755" max="10755" width="20.28515625" style="1116" customWidth="1"/>
    <col min="10756" max="10756" width="25.140625" style="1116" customWidth="1"/>
    <col min="10757" max="10757" width="30.7109375" style="1116" customWidth="1"/>
    <col min="10758" max="10760" width="16" style="1116" customWidth="1"/>
    <col min="10761" max="10761" width="13.28515625" style="1116" customWidth="1"/>
    <col min="10762" max="11008" width="9.140625" style="1116"/>
    <col min="11009" max="11009" width="7" style="1116" customWidth="1"/>
    <col min="11010" max="11010" width="68" style="1116" customWidth="1"/>
    <col min="11011" max="11011" width="20.28515625" style="1116" customWidth="1"/>
    <col min="11012" max="11012" width="25.140625" style="1116" customWidth="1"/>
    <col min="11013" max="11013" width="30.7109375" style="1116" customWidth="1"/>
    <col min="11014" max="11016" width="16" style="1116" customWidth="1"/>
    <col min="11017" max="11017" width="13.28515625" style="1116" customWidth="1"/>
    <col min="11018" max="11264" width="9.140625" style="1116"/>
    <col min="11265" max="11265" width="7" style="1116" customWidth="1"/>
    <col min="11266" max="11266" width="68" style="1116" customWidth="1"/>
    <col min="11267" max="11267" width="20.28515625" style="1116" customWidth="1"/>
    <col min="11268" max="11268" width="25.140625" style="1116" customWidth="1"/>
    <col min="11269" max="11269" width="30.7109375" style="1116" customWidth="1"/>
    <col min="11270" max="11272" width="16" style="1116" customWidth="1"/>
    <col min="11273" max="11273" width="13.28515625" style="1116" customWidth="1"/>
    <col min="11274" max="11520" width="9.140625" style="1116"/>
    <col min="11521" max="11521" width="7" style="1116" customWidth="1"/>
    <col min="11522" max="11522" width="68" style="1116" customWidth="1"/>
    <col min="11523" max="11523" width="20.28515625" style="1116" customWidth="1"/>
    <col min="11524" max="11524" width="25.140625" style="1116" customWidth="1"/>
    <col min="11525" max="11525" width="30.7109375" style="1116" customWidth="1"/>
    <col min="11526" max="11528" width="16" style="1116" customWidth="1"/>
    <col min="11529" max="11529" width="13.28515625" style="1116" customWidth="1"/>
    <col min="11530" max="11776" width="9.140625" style="1116"/>
    <col min="11777" max="11777" width="7" style="1116" customWidth="1"/>
    <col min="11778" max="11778" width="68" style="1116" customWidth="1"/>
    <col min="11779" max="11779" width="20.28515625" style="1116" customWidth="1"/>
    <col min="11780" max="11780" width="25.140625" style="1116" customWidth="1"/>
    <col min="11781" max="11781" width="30.7109375" style="1116" customWidth="1"/>
    <col min="11782" max="11784" width="16" style="1116" customWidth="1"/>
    <col min="11785" max="11785" width="13.28515625" style="1116" customWidth="1"/>
    <col min="11786" max="12032" width="9.140625" style="1116"/>
    <col min="12033" max="12033" width="7" style="1116" customWidth="1"/>
    <col min="12034" max="12034" width="68" style="1116" customWidth="1"/>
    <col min="12035" max="12035" width="20.28515625" style="1116" customWidth="1"/>
    <col min="12036" max="12036" width="25.140625" style="1116" customWidth="1"/>
    <col min="12037" max="12037" width="30.7109375" style="1116" customWidth="1"/>
    <col min="12038" max="12040" width="16" style="1116" customWidth="1"/>
    <col min="12041" max="12041" width="13.28515625" style="1116" customWidth="1"/>
    <col min="12042" max="12288" width="9.140625" style="1116"/>
    <col min="12289" max="12289" width="7" style="1116" customWidth="1"/>
    <col min="12290" max="12290" width="68" style="1116" customWidth="1"/>
    <col min="12291" max="12291" width="20.28515625" style="1116" customWidth="1"/>
    <col min="12292" max="12292" width="25.140625" style="1116" customWidth="1"/>
    <col min="12293" max="12293" width="30.7109375" style="1116" customWidth="1"/>
    <col min="12294" max="12296" width="16" style="1116" customWidth="1"/>
    <col min="12297" max="12297" width="13.28515625" style="1116" customWidth="1"/>
    <col min="12298" max="12544" width="9.140625" style="1116"/>
    <col min="12545" max="12545" width="7" style="1116" customWidth="1"/>
    <col min="12546" max="12546" width="68" style="1116" customWidth="1"/>
    <col min="12547" max="12547" width="20.28515625" style="1116" customWidth="1"/>
    <col min="12548" max="12548" width="25.140625" style="1116" customWidth="1"/>
    <col min="12549" max="12549" width="30.7109375" style="1116" customWidth="1"/>
    <col min="12550" max="12552" width="16" style="1116" customWidth="1"/>
    <col min="12553" max="12553" width="13.28515625" style="1116" customWidth="1"/>
    <col min="12554" max="12800" width="9.140625" style="1116"/>
    <col min="12801" max="12801" width="7" style="1116" customWidth="1"/>
    <col min="12802" max="12802" width="68" style="1116" customWidth="1"/>
    <col min="12803" max="12803" width="20.28515625" style="1116" customWidth="1"/>
    <col min="12804" max="12804" width="25.140625" style="1116" customWidth="1"/>
    <col min="12805" max="12805" width="30.7109375" style="1116" customWidth="1"/>
    <col min="12806" max="12808" width="16" style="1116" customWidth="1"/>
    <col min="12809" max="12809" width="13.28515625" style="1116" customWidth="1"/>
    <col min="12810" max="13056" width="9.140625" style="1116"/>
    <col min="13057" max="13057" width="7" style="1116" customWidth="1"/>
    <col min="13058" max="13058" width="68" style="1116" customWidth="1"/>
    <col min="13059" max="13059" width="20.28515625" style="1116" customWidth="1"/>
    <col min="13060" max="13060" width="25.140625" style="1116" customWidth="1"/>
    <col min="13061" max="13061" width="30.7109375" style="1116" customWidth="1"/>
    <col min="13062" max="13064" width="16" style="1116" customWidth="1"/>
    <col min="13065" max="13065" width="13.28515625" style="1116" customWidth="1"/>
    <col min="13066" max="13312" width="9.140625" style="1116"/>
    <col min="13313" max="13313" width="7" style="1116" customWidth="1"/>
    <col min="13314" max="13314" width="68" style="1116" customWidth="1"/>
    <col min="13315" max="13315" width="20.28515625" style="1116" customWidth="1"/>
    <col min="13316" max="13316" width="25.140625" style="1116" customWidth="1"/>
    <col min="13317" max="13317" width="30.7109375" style="1116" customWidth="1"/>
    <col min="13318" max="13320" width="16" style="1116" customWidth="1"/>
    <col min="13321" max="13321" width="13.28515625" style="1116" customWidth="1"/>
    <col min="13322" max="13568" width="9.140625" style="1116"/>
    <col min="13569" max="13569" width="7" style="1116" customWidth="1"/>
    <col min="13570" max="13570" width="68" style="1116" customWidth="1"/>
    <col min="13571" max="13571" width="20.28515625" style="1116" customWidth="1"/>
    <col min="13572" max="13572" width="25.140625" style="1116" customWidth="1"/>
    <col min="13573" max="13573" width="30.7109375" style="1116" customWidth="1"/>
    <col min="13574" max="13576" width="16" style="1116" customWidth="1"/>
    <col min="13577" max="13577" width="13.28515625" style="1116" customWidth="1"/>
    <col min="13578" max="13824" width="9.140625" style="1116"/>
    <col min="13825" max="13825" width="7" style="1116" customWidth="1"/>
    <col min="13826" max="13826" width="68" style="1116" customWidth="1"/>
    <col min="13827" max="13827" width="20.28515625" style="1116" customWidth="1"/>
    <col min="13828" max="13828" width="25.140625" style="1116" customWidth="1"/>
    <col min="13829" max="13829" width="30.7109375" style="1116" customWidth="1"/>
    <col min="13830" max="13832" width="16" style="1116" customWidth="1"/>
    <col min="13833" max="13833" width="13.28515625" style="1116" customWidth="1"/>
    <col min="13834" max="14080" width="9.140625" style="1116"/>
    <col min="14081" max="14081" width="7" style="1116" customWidth="1"/>
    <col min="14082" max="14082" width="68" style="1116" customWidth="1"/>
    <col min="14083" max="14083" width="20.28515625" style="1116" customWidth="1"/>
    <col min="14084" max="14084" width="25.140625" style="1116" customWidth="1"/>
    <col min="14085" max="14085" width="30.7109375" style="1116" customWidth="1"/>
    <col min="14086" max="14088" width="16" style="1116" customWidth="1"/>
    <col min="14089" max="14089" width="13.28515625" style="1116" customWidth="1"/>
    <col min="14090" max="14336" width="9.140625" style="1116"/>
    <col min="14337" max="14337" width="7" style="1116" customWidth="1"/>
    <col min="14338" max="14338" width="68" style="1116" customWidth="1"/>
    <col min="14339" max="14339" width="20.28515625" style="1116" customWidth="1"/>
    <col min="14340" max="14340" width="25.140625" style="1116" customWidth="1"/>
    <col min="14341" max="14341" width="30.7109375" style="1116" customWidth="1"/>
    <col min="14342" max="14344" width="16" style="1116" customWidth="1"/>
    <col min="14345" max="14345" width="13.28515625" style="1116" customWidth="1"/>
    <col min="14346" max="14592" width="9.140625" style="1116"/>
    <col min="14593" max="14593" width="7" style="1116" customWidth="1"/>
    <col min="14594" max="14594" width="68" style="1116" customWidth="1"/>
    <col min="14595" max="14595" width="20.28515625" style="1116" customWidth="1"/>
    <col min="14596" max="14596" width="25.140625" style="1116" customWidth="1"/>
    <col min="14597" max="14597" width="30.7109375" style="1116" customWidth="1"/>
    <col min="14598" max="14600" width="16" style="1116" customWidth="1"/>
    <col min="14601" max="14601" width="13.28515625" style="1116" customWidth="1"/>
    <col min="14602" max="14848" width="9.140625" style="1116"/>
    <col min="14849" max="14849" width="7" style="1116" customWidth="1"/>
    <col min="14850" max="14850" width="68" style="1116" customWidth="1"/>
    <col min="14851" max="14851" width="20.28515625" style="1116" customWidth="1"/>
    <col min="14852" max="14852" width="25.140625" style="1116" customWidth="1"/>
    <col min="14853" max="14853" width="30.7109375" style="1116" customWidth="1"/>
    <col min="14854" max="14856" width="16" style="1116" customWidth="1"/>
    <col min="14857" max="14857" width="13.28515625" style="1116" customWidth="1"/>
    <col min="14858" max="15104" width="9.140625" style="1116"/>
    <col min="15105" max="15105" width="7" style="1116" customWidth="1"/>
    <col min="15106" max="15106" width="68" style="1116" customWidth="1"/>
    <col min="15107" max="15107" width="20.28515625" style="1116" customWidth="1"/>
    <col min="15108" max="15108" width="25.140625" style="1116" customWidth="1"/>
    <col min="15109" max="15109" width="30.7109375" style="1116" customWidth="1"/>
    <col min="15110" max="15112" width="16" style="1116" customWidth="1"/>
    <col min="15113" max="15113" width="13.28515625" style="1116" customWidth="1"/>
    <col min="15114" max="15360" width="9.140625" style="1116"/>
    <col min="15361" max="15361" width="7" style="1116" customWidth="1"/>
    <col min="15362" max="15362" width="68" style="1116" customWidth="1"/>
    <col min="15363" max="15363" width="20.28515625" style="1116" customWidth="1"/>
    <col min="15364" max="15364" width="25.140625" style="1116" customWidth="1"/>
    <col min="15365" max="15365" width="30.7109375" style="1116" customWidth="1"/>
    <col min="15366" max="15368" width="16" style="1116" customWidth="1"/>
    <col min="15369" max="15369" width="13.28515625" style="1116" customWidth="1"/>
    <col min="15370" max="15616" width="9.140625" style="1116"/>
    <col min="15617" max="15617" width="7" style="1116" customWidth="1"/>
    <col min="15618" max="15618" width="68" style="1116" customWidth="1"/>
    <col min="15619" max="15619" width="20.28515625" style="1116" customWidth="1"/>
    <col min="15620" max="15620" width="25.140625" style="1116" customWidth="1"/>
    <col min="15621" max="15621" width="30.7109375" style="1116" customWidth="1"/>
    <col min="15622" max="15624" width="16" style="1116" customWidth="1"/>
    <col min="15625" max="15625" width="13.28515625" style="1116" customWidth="1"/>
    <col min="15626" max="15872" width="9.140625" style="1116"/>
    <col min="15873" max="15873" width="7" style="1116" customWidth="1"/>
    <col min="15874" max="15874" width="68" style="1116" customWidth="1"/>
    <col min="15875" max="15875" width="20.28515625" style="1116" customWidth="1"/>
    <col min="15876" max="15876" width="25.140625" style="1116" customWidth="1"/>
    <col min="15877" max="15877" width="30.7109375" style="1116" customWidth="1"/>
    <col min="15878" max="15880" width="16" style="1116" customWidth="1"/>
    <col min="15881" max="15881" width="13.28515625" style="1116" customWidth="1"/>
    <col min="15882" max="16128" width="9.140625" style="1116"/>
    <col min="16129" max="16129" width="7" style="1116" customWidth="1"/>
    <col min="16130" max="16130" width="68" style="1116" customWidth="1"/>
    <col min="16131" max="16131" width="20.28515625" style="1116" customWidth="1"/>
    <col min="16132" max="16132" width="25.140625" style="1116" customWidth="1"/>
    <col min="16133" max="16133" width="30.7109375" style="1116" customWidth="1"/>
    <col min="16134" max="16136" width="16" style="1116" customWidth="1"/>
    <col min="16137" max="16137" width="13.28515625" style="1116" customWidth="1"/>
    <col min="16138" max="16384" width="9.140625" style="1116"/>
  </cols>
  <sheetData>
    <row r="1" spans="1:11">
      <c r="E1" s="72" t="s">
        <v>439</v>
      </c>
    </row>
    <row r="3" spans="1:11" ht="21" customHeight="1">
      <c r="A3" s="1462" t="s">
        <v>607</v>
      </c>
      <c r="B3" s="1462"/>
      <c r="C3" s="1462"/>
      <c r="D3" s="1462"/>
      <c r="E3" s="146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117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18.75">
      <c r="A8" s="79"/>
    </row>
    <row r="9" spans="1:11" s="304" customFormat="1" ht="37.5">
      <c r="A9" s="735" t="s">
        <v>282</v>
      </c>
      <c r="B9" s="735" t="s">
        <v>297</v>
      </c>
      <c r="C9" s="735" t="s">
        <v>383</v>
      </c>
      <c r="D9" s="735" t="s">
        <v>384</v>
      </c>
      <c r="E9" s="735" t="s">
        <v>608</v>
      </c>
      <c r="F9" s="283"/>
      <c r="G9" s="283"/>
      <c r="H9" s="283"/>
    </row>
    <row r="10" spans="1:11" s="306" customFormat="1" ht="18.75">
      <c r="A10" s="735">
        <v>1</v>
      </c>
      <c r="B10" s="735">
        <v>2</v>
      </c>
      <c r="C10" s="735">
        <v>3</v>
      </c>
      <c r="D10" s="735">
        <v>4</v>
      </c>
      <c r="E10" s="1118">
        <v>5</v>
      </c>
      <c r="F10" s="1119" t="s">
        <v>357</v>
      </c>
      <c r="G10" s="1120" t="s">
        <v>302</v>
      </c>
      <c r="H10" s="1120" t="s">
        <v>303</v>
      </c>
    </row>
    <row r="11" spans="1:11" s="306" customFormat="1" ht="18.75">
      <c r="A11" s="1073">
        <v>1</v>
      </c>
      <c r="B11" s="1121" t="s">
        <v>1245</v>
      </c>
      <c r="C11" s="1122"/>
      <c r="D11" s="1123"/>
      <c r="E11" s="1124">
        <v>250000</v>
      </c>
      <c r="F11" s="1125">
        <f>250000</f>
        <v>250000</v>
      </c>
      <c r="G11" s="641">
        <f>250000</f>
        <v>250000</v>
      </c>
      <c r="H11" s="641">
        <f>E11-G11</f>
        <v>0</v>
      </c>
    </row>
    <row r="12" spans="1:11" ht="18.75">
      <c r="A12" s="1073">
        <v>2</v>
      </c>
      <c r="B12" s="1081"/>
      <c r="C12" s="1078"/>
      <c r="D12" s="1123"/>
      <c r="E12" s="1126"/>
      <c r="F12" s="1125"/>
      <c r="G12" s="641"/>
      <c r="H12" s="641">
        <f>E12-G12</f>
        <v>0</v>
      </c>
      <c r="I12" s="1116"/>
    </row>
    <row r="13" spans="1:11" ht="18.75">
      <c r="A13" s="1073">
        <v>3</v>
      </c>
      <c r="B13" s="1081"/>
      <c r="C13" s="1078"/>
      <c r="D13" s="1123"/>
      <c r="E13" s="1126"/>
      <c r="F13" s="1125"/>
      <c r="G13" s="641"/>
      <c r="H13" s="641">
        <f>E13-G13</f>
        <v>0</v>
      </c>
      <c r="I13" s="1116"/>
    </row>
    <row r="14" spans="1:11" ht="18.75">
      <c r="A14" s="1073">
        <v>4</v>
      </c>
      <c r="B14" s="1081"/>
      <c r="C14" s="1078"/>
      <c r="D14" s="1123"/>
      <c r="E14" s="1126"/>
      <c r="F14" s="1125"/>
      <c r="G14" s="641"/>
      <c r="H14" s="641">
        <f>E14-G14</f>
        <v>0</v>
      </c>
      <c r="I14" s="1116"/>
    </row>
    <row r="15" spans="1:11" ht="18.75">
      <c r="A15" s="1073">
        <v>5</v>
      </c>
      <c r="B15" s="1081"/>
      <c r="C15" s="1078"/>
      <c r="D15" s="1123"/>
      <c r="E15" s="1126"/>
      <c r="F15" s="1125"/>
      <c r="G15" s="641"/>
      <c r="H15" s="641">
        <f t="shared" ref="H15:H19" si="0">E15-G15</f>
        <v>0</v>
      </c>
      <c r="I15" s="1116"/>
    </row>
    <row r="16" spans="1:11" ht="18.75">
      <c r="A16" s="1073">
        <v>6</v>
      </c>
      <c r="B16" s="1081"/>
      <c r="C16" s="1078"/>
      <c r="D16" s="1123"/>
      <c r="E16" s="1126"/>
      <c r="F16" s="1125"/>
      <c r="G16" s="641"/>
      <c r="H16" s="641">
        <f t="shared" si="0"/>
        <v>0</v>
      </c>
      <c r="I16" s="1116"/>
    </row>
    <row r="17" spans="1:10" ht="18.75">
      <c r="A17" s="1073">
        <v>7</v>
      </c>
      <c r="B17" s="1081"/>
      <c r="C17" s="1078"/>
      <c r="D17" s="1123"/>
      <c r="E17" s="1126"/>
      <c r="F17" s="1125"/>
      <c r="G17" s="641"/>
      <c r="H17" s="641">
        <f t="shared" si="0"/>
        <v>0</v>
      </c>
      <c r="I17" s="1116"/>
    </row>
    <row r="18" spans="1:10" ht="18.75">
      <c r="A18" s="1073"/>
      <c r="B18" s="1081"/>
      <c r="C18" s="1078"/>
      <c r="D18" s="1123"/>
      <c r="E18" s="1126"/>
      <c r="F18" s="1125"/>
      <c r="G18" s="641"/>
      <c r="H18" s="641">
        <f t="shared" si="0"/>
        <v>0</v>
      </c>
      <c r="I18" s="1116"/>
    </row>
    <row r="19" spans="1:10" ht="18.75">
      <c r="A19" s="1073"/>
      <c r="B19" s="1081"/>
      <c r="C19" s="1078"/>
      <c r="D19" s="1123"/>
      <c r="E19" s="1126"/>
      <c r="F19" s="1125"/>
      <c r="G19" s="641"/>
      <c r="H19" s="641">
        <f t="shared" si="0"/>
        <v>0</v>
      </c>
      <c r="I19" s="1116"/>
    </row>
    <row r="20" spans="1:10" s="314" customFormat="1" ht="18.75">
      <c r="A20" s="1127"/>
      <c r="B20" s="745" t="s">
        <v>295</v>
      </c>
      <c r="C20" s="1128" t="s">
        <v>305</v>
      </c>
      <c r="D20" s="1128" t="s">
        <v>305</v>
      </c>
      <c r="E20" s="1129">
        <f>SUM(E11:E19)</f>
        <v>250000</v>
      </c>
      <c r="F20" s="1130" t="s">
        <v>365</v>
      </c>
      <c r="G20" s="941">
        <f>SUM(G11:G19)</f>
        <v>250000</v>
      </c>
      <c r="H20" s="941">
        <f>SUM(H11:H19)</f>
        <v>0</v>
      </c>
    </row>
    <row r="21" spans="1:10" ht="18.75">
      <c r="F21" s="179"/>
      <c r="G21" s="179"/>
      <c r="H21" s="179"/>
      <c r="I21" s="1116"/>
    </row>
    <row r="22" spans="1:10" ht="18.75">
      <c r="F22" s="179"/>
      <c r="G22" s="179"/>
      <c r="H22" s="179"/>
      <c r="I22" s="1116"/>
    </row>
    <row r="23" spans="1:10" s="179" customFormat="1" ht="18.75">
      <c r="A23" s="1136" t="s">
        <v>667</v>
      </c>
      <c r="B23" s="1115"/>
      <c r="C23" s="1113"/>
      <c r="D23" s="1"/>
      <c r="E23" s="1113" t="s">
        <v>1135</v>
      </c>
      <c r="I23" s="1116"/>
      <c r="J23" s="1116"/>
    </row>
    <row r="24" spans="1:10" s="179" customFormat="1" ht="19.5">
      <c r="A24" s="178"/>
      <c r="B24" s="66"/>
      <c r="C24" s="1131" t="s">
        <v>131</v>
      </c>
      <c r="D24" s="303"/>
      <c r="E24" s="1131" t="s">
        <v>132</v>
      </c>
      <c r="I24" s="1116"/>
      <c r="J24" s="1116"/>
    </row>
    <row r="25" spans="1:10" s="179" customFormat="1" ht="18.75">
      <c r="A25" s="66"/>
      <c r="B25" s="63"/>
      <c r="C25" s="63"/>
      <c r="D25" s="178"/>
      <c r="E25" s="63"/>
      <c r="I25" s="1116"/>
      <c r="J25" s="1116"/>
    </row>
    <row r="26" spans="1:10" s="179" customFormat="1" ht="18.75">
      <c r="A26" s="1114" t="s">
        <v>133</v>
      </c>
      <c r="B26" s="1115"/>
      <c r="C26" s="1113"/>
      <c r="D26" s="178"/>
      <c r="E26" s="1113" t="s">
        <v>1227</v>
      </c>
      <c r="I26" s="1116"/>
      <c r="J26" s="1116"/>
    </row>
    <row r="27" spans="1:10" s="179" customFormat="1" ht="18.75">
      <c r="A27" s="178"/>
      <c r="B27" s="66"/>
      <c r="C27" s="1131" t="s">
        <v>131</v>
      </c>
      <c r="D27" s="178"/>
      <c r="E27" s="1131" t="s">
        <v>132</v>
      </c>
      <c r="I27" s="1116"/>
      <c r="J27" s="1116"/>
    </row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3" ht="15" hidden="1" customHeight="1"/>
    <row r="64" ht="15" hidden="1" customHeight="1"/>
    <row r="65" ht="15" hidden="1" customHeight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Лист243">
    <tabColor rgb="FF00FFFF"/>
    <pageSetUpPr fitToPage="1"/>
  </sheetPr>
  <dimension ref="A1:G31"/>
  <sheetViews>
    <sheetView view="pageBreakPreview" zoomScale="90" zoomScaleSheetLayoutView="9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5.140625" customWidth="1"/>
    <col min="5" max="5" width="27.5703125" customWidth="1"/>
    <col min="6" max="8" width="24.42578125" customWidth="1"/>
    <col min="9" max="9" width="17.140625" customWidth="1"/>
    <col min="257" max="257" width="7.28515625" customWidth="1"/>
    <col min="258" max="258" width="91.28515625" customWidth="1"/>
    <col min="259" max="259" width="20.28515625" customWidth="1"/>
    <col min="260" max="260" width="22.7109375" customWidth="1"/>
    <col min="261" max="261" width="27.5703125" customWidth="1"/>
    <col min="262" max="264" width="24.42578125" customWidth="1"/>
    <col min="265" max="265" width="17.140625" customWidth="1"/>
    <col min="513" max="513" width="7.28515625" customWidth="1"/>
    <col min="514" max="514" width="91.28515625" customWidth="1"/>
    <col min="515" max="515" width="20.28515625" customWidth="1"/>
    <col min="516" max="516" width="22.7109375" customWidth="1"/>
    <col min="517" max="517" width="27.5703125" customWidth="1"/>
    <col min="518" max="520" width="24.42578125" customWidth="1"/>
    <col min="521" max="521" width="17.140625" customWidth="1"/>
    <col min="769" max="769" width="7.28515625" customWidth="1"/>
    <col min="770" max="770" width="91.28515625" customWidth="1"/>
    <col min="771" max="771" width="20.28515625" customWidth="1"/>
    <col min="772" max="772" width="22.7109375" customWidth="1"/>
    <col min="773" max="773" width="27.5703125" customWidth="1"/>
    <col min="774" max="776" width="24.42578125" customWidth="1"/>
    <col min="777" max="777" width="17.140625" customWidth="1"/>
    <col min="1025" max="1025" width="7.28515625" customWidth="1"/>
    <col min="1026" max="1026" width="91.28515625" customWidth="1"/>
    <col min="1027" max="1027" width="20.28515625" customWidth="1"/>
    <col min="1028" max="1028" width="22.7109375" customWidth="1"/>
    <col min="1029" max="1029" width="27.5703125" customWidth="1"/>
    <col min="1030" max="1032" width="24.42578125" customWidth="1"/>
    <col min="1033" max="1033" width="17.140625" customWidth="1"/>
    <col min="1281" max="1281" width="7.28515625" customWidth="1"/>
    <col min="1282" max="1282" width="91.28515625" customWidth="1"/>
    <col min="1283" max="1283" width="20.28515625" customWidth="1"/>
    <col min="1284" max="1284" width="22.7109375" customWidth="1"/>
    <col min="1285" max="1285" width="27.5703125" customWidth="1"/>
    <col min="1286" max="1288" width="24.42578125" customWidth="1"/>
    <col min="1289" max="1289" width="17.140625" customWidth="1"/>
    <col min="1537" max="1537" width="7.28515625" customWidth="1"/>
    <col min="1538" max="1538" width="91.28515625" customWidth="1"/>
    <col min="1539" max="1539" width="20.28515625" customWidth="1"/>
    <col min="1540" max="1540" width="22.7109375" customWidth="1"/>
    <col min="1541" max="1541" width="27.5703125" customWidth="1"/>
    <col min="1542" max="1544" width="24.42578125" customWidth="1"/>
    <col min="1545" max="1545" width="17.140625" customWidth="1"/>
    <col min="1793" max="1793" width="7.28515625" customWidth="1"/>
    <col min="1794" max="1794" width="91.28515625" customWidth="1"/>
    <col min="1795" max="1795" width="20.28515625" customWidth="1"/>
    <col min="1796" max="1796" width="22.7109375" customWidth="1"/>
    <col min="1797" max="1797" width="27.5703125" customWidth="1"/>
    <col min="1798" max="1800" width="24.42578125" customWidth="1"/>
    <col min="1801" max="1801" width="17.140625" customWidth="1"/>
    <col min="2049" max="2049" width="7.28515625" customWidth="1"/>
    <col min="2050" max="2050" width="91.28515625" customWidth="1"/>
    <col min="2051" max="2051" width="20.28515625" customWidth="1"/>
    <col min="2052" max="2052" width="22.7109375" customWidth="1"/>
    <col min="2053" max="2053" width="27.5703125" customWidth="1"/>
    <col min="2054" max="2056" width="24.42578125" customWidth="1"/>
    <col min="2057" max="2057" width="17.140625" customWidth="1"/>
    <col min="2305" max="2305" width="7.28515625" customWidth="1"/>
    <col min="2306" max="2306" width="91.28515625" customWidth="1"/>
    <col min="2307" max="2307" width="20.28515625" customWidth="1"/>
    <col min="2308" max="2308" width="22.7109375" customWidth="1"/>
    <col min="2309" max="2309" width="27.5703125" customWidth="1"/>
    <col min="2310" max="2312" width="24.42578125" customWidth="1"/>
    <col min="2313" max="2313" width="17.140625" customWidth="1"/>
    <col min="2561" max="2561" width="7.28515625" customWidth="1"/>
    <col min="2562" max="2562" width="91.28515625" customWidth="1"/>
    <col min="2563" max="2563" width="20.28515625" customWidth="1"/>
    <col min="2564" max="2564" width="22.7109375" customWidth="1"/>
    <col min="2565" max="2565" width="27.5703125" customWidth="1"/>
    <col min="2566" max="2568" width="24.42578125" customWidth="1"/>
    <col min="2569" max="2569" width="17.140625" customWidth="1"/>
    <col min="2817" max="2817" width="7.28515625" customWidth="1"/>
    <col min="2818" max="2818" width="91.28515625" customWidth="1"/>
    <col min="2819" max="2819" width="20.28515625" customWidth="1"/>
    <col min="2820" max="2820" width="22.7109375" customWidth="1"/>
    <col min="2821" max="2821" width="27.5703125" customWidth="1"/>
    <col min="2822" max="2824" width="24.42578125" customWidth="1"/>
    <col min="2825" max="2825" width="17.140625" customWidth="1"/>
    <col min="3073" max="3073" width="7.28515625" customWidth="1"/>
    <col min="3074" max="3074" width="91.28515625" customWidth="1"/>
    <col min="3075" max="3075" width="20.28515625" customWidth="1"/>
    <col min="3076" max="3076" width="22.7109375" customWidth="1"/>
    <col min="3077" max="3077" width="27.5703125" customWidth="1"/>
    <col min="3078" max="3080" width="24.42578125" customWidth="1"/>
    <col min="3081" max="3081" width="17.140625" customWidth="1"/>
    <col min="3329" max="3329" width="7.28515625" customWidth="1"/>
    <col min="3330" max="3330" width="91.28515625" customWidth="1"/>
    <col min="3331" max="3331" width="20.28515625" customWidth="1"/>
    <col min="3332" max="3332" width="22.7109375" customWidth="1"/>
    <col min="3333" max="3333" width="27.5703125" customWidth="1"/>
    <col min="3334" max="3336" width="24.42578125" customWidth="1"/>
    <col min="3337" max="3337" width="17.140625" customWidth="1"/>
    <col min="3585" max="3585" width="7.28515625" customWidth="1"/>
    <col min="3586" max="3586" width="91.28515625" customWidth="1"/>
    <col min="3587" max="3587" width="20.28515625" customWidth="1"/>
    <col min="3588" max="3588" width="22.7109375" customWidth="1"/>
    <col min="3589" max="3589" width="27.5703125" customWidth="1"/>
    <col min="3590" max="3592" width="24.42578125" customWidth="1"/>
    <col min="3593" max="3593" width="17.140625" customWidth="1"/>
    <col min="3841" max="3841" width="7.28515625" customWidth="1"/>
    <col min="3842" max="3842" width="91.28515625" customWidth="1"/>
    <col min="3843" max="3843" width="20.28515625" customWidth="1"/>
    <col min="3844" max="3844" width="22.7109375" customWidth="1"/>
    <col min="3845" max="3845" width="27.5703125" customWidth="1"/>
    <col min="3846" max="3848" width="24.42578125" customWidth="1"/>
    <col min="3849" max="3849" width="17.140625" customWidth="1"/>
    <col min="4097" max="4097" width="7.28515625" customWidth="1"/>
    <col min="4098" max="4098" width="91.28515625" customWidth="1"/>
    <col min="4099" max="4099" width="20.28515625" customWidth="1"/>
    <col min="4100" max="4100" width="22.7109375" customWidth="1"/>
    <col min="4101" max="4101" width="27.5703125" customWidth="1"/>
    <col min="4102" max="4104" width="24.42578125" customWidth="1"/>
    <col min="4105" max="4105" width="17.140625" customWidth="1"/>
    <col min="4353" max="4353" width="7.28515625" customWidth="1"/>
    <col min="4354" max="4354" width="91.28515625" customWidth="1"/>
    <col min="4355" max="4355" width="20.28515625" customWidth="1"/>
    <col min="4356" max="4356" width="22.7109375" customWidth="1"/>
    <col min="4357" max="4357" width="27.5703125" customWidth="1"/>
    <col min="4358" max="4360" width="24.42578125" customWidth="1"/>
    <col min="4361" max="4361" width="17.140625" customWidth="1"/>
    <col min="4609" max="4609" width="7.28515625" customWidth="1"/>
    <col min="4610" max="4610" width="91.28515625" customWidth="1"/>
    <col min="4611" max="4611" width="20.28515625" customWidth="1"/>
    <col min="4612" max="4612" width="22.7109375" customWidth="1"/>
    <col min="4613" max="4613" width="27.5703125" customWidth="1"/>
    <col min="4614" max="4616" width="24.42578125" customWidth="1"/>
    <col min="4617" max="4617" width="17.140625" customWidth="1"/>
    <col min="4865" max="4865" width="7.28515625" customWidth="1"/>
    <col min="4866" max="4866" width="91.28515625" customWidth="1"/>
    <col min="4867" max="4867" width="20.28515625" customWidth="1"/>
    <col min="4868" max="4868" width="22.7109375" customWidth="1"/>
    <col min="4869" max="4869" width="27.5703125" customWidth="1"/>
    <col min="4870" max="4872" width="24.42578125" customWidth="1"/>
    <col min="4873" max="4873" width="17.140625" customWidth="1"/>
    <col min="5121" max="5121" width="7.28515625" customWidth="1"/>
    <col min="5122" max="5122" width="91.28515625" customWidth="1"/>
    <col min="5123" max="5123" width="20.28515625" customWidth="1"/>
    <col min="5124" max="5124" width="22.7109375" customWidth="1"/>
    <col min="5125" max="5125" width="27.5703125" customWidth="1"/>
    <col min="5126" max="5128" width="24.42578125" customWidth="1"/>
    <col min="5129" max="5129" width="17.140625" customWidth="1"/>
    <col min="5377" max="5377" width="7.28515625" customWidth="1"/>
    <col min="5378" max="5378" width="91.28515625" customWidth="1"/>
    <col min="5379" max="5379" width="20.28515625" customWidth="1"/>
    <col min="5380" max="5380" width="22.7109375" customWidth="1"/>
    <col min="5381" max="5381" width="27.5703125" customWidth="1"/>
    <col min="5382" max="5384" width="24.42578125" customWidth="1"/>
    <col min="5385" max="5385" width="17.140625" customWidth="1"/>
    <col min="5633" max="5633" width="7.28515625" customWidth="1"/>
    <col min="5634" max="5634" width="91.28515625" customWidth="1"/>
    <col min="5635" max="5635" width="20.28515625" customWidth="1"/>
    <col min="5636" max="5636" width="22.7109375" customWidth="1"/>
    <col min="5637" max="5637" width="27.5703125" customWidth="1"/>
    <col min="5638" max="5640" width="24.42578125" customWidth="1"/>
    <col min="5641" max="5641" width="17.140625" customWidth="1"/>
    <col min="5889" max="5889" width="7.28515625" customWidth="1"/>
    <col min="5890" max="5890" width="91.28515625" customWidth="1"/>
    <col min="5891" max="5891" width="20.28515625" customWidth="1"/>
    <col min="5892" max="5892" width="22.7109375" customWidth="1"/>
    <col min="5893" max="5893" width="27.5703125" customWidth="1"/>
    <col min="5894" max="5896" width="24.42578125" customWidth="1"/>
    <col min="5897" max="5897" width="17.140625" customWidth="1"/>
    <col min="6145" max="6145" width="7.28515625" customWidth="1"/>
    <col min="6146" max="6146" width="91.28515625" customWidth="1"/>
    <col min="6147" max="6147" width="20.28515625" customWidth="1"/>
    <col min="6148" max="6148" width="22.7109375" customWidth="1"/>
    <col min="6149" max="6149" width="27.5703125" customWidth="1"/>
    <col min="6150" max="6152" width="24.42578125" customWidth="1"/>
    <col min="6153" max="6153" width="17.140625" customWidth="1"/>
    <col min="6401" max="6401" width="7.28515625" customWidth="1"/>
    <col min="6402" max="6402" width="91.28515625" customWidth="1"/>
    <col min="6403" max="6403" width="20.28515625" customWidth="1"/>
    <col min="6404" max="6404" width="22.7109375" customWidth="1"/>
    <col min="6405" max="6405" width="27.5703125" customWidth="1"/>
    <col min="6406" max="6408" width="24.42578125" customWidth="1"/>
    <col min="6409" max="6409" width="17.140625" customWidth="1"/>
    <col min="6657" max="6657" width="7.28515625" customWidth="1"/>
    <col min="6658" max="6658" width="91.28515625" customWidth="1"/>
    <col min="6659" max="6659" width="20.28515625" customWidth="1"/>
    <col min="6660" max="6660" width="22.7109375" customWidth="1"/>
    <col min="6661" max="6661" width="27.5703125" customWidth="1"/>
    <col min="6662" max="6664" width="24.42578125" customWidth="1"/>
    <col min="6665" max="6665" width="17.140625" customWidth="1"/>
    <col min="6913" max="6913" width="7.28515625" customWidth="1"/>
    <col min="6914" max="6914" width="91.28515625" customWidth="1"/>
    <col min="6915" max="6915" width="20.28515625" customWidth="1"/>
    <col min="6916" max="6916" width="22.7109375" customWidth="1"/>
    <col min="6917" max="6917" width="27.5703125" customWidth="1"/>
    <col min="6918" max="6920" width="24.42578125" customWidth="1"/>
    <col min="6921" max="6921" width="17.140625" customWidth="1"/>
    <col min="7169" max="7169" width="7.28515625" customWidth="1"/>
    <col min="7170" max="7170" width="91.28515625" customWidth="1"/>
    <col min="7171" max="7171" width="20.28515625" customWidth="1"/>
    <col min="7172" max="7172" width="22.7109375" customWidth="1"/>
    <col min="7173" max="7173" width="27.5703125" customWidth="1"/>
    <col min="7174" max="7176" width="24.42578125" customWidth="1"/>
    <col min="7177" max="7177" width="17.140625" customWidth="1"/>
    <col min="7425" max="7425" width="7.28515625" customWidth="1"/>
    <col min="7426" max="7426" width="91.28515625" customWidth="1"/>
    <col min="7427" max="7427" width="20.28515625" customWidth="1"/>
    <col min="7428" max="7428" width="22.7109375" customWidth="1"/>
    <col min="7429" max="7429" width="27.5703125" customWidth="1"/>
    <col min="7430" max="7432" width="24.42578125" customWidth="1"/>
    <col min="7433" max="7433" width="17.140625" customWidth="1"/>
    <col min="7681" max="7681" width="7.28515625" customWidth="1"/>
    <col min="7682" max="7682" width="91.28515625" customWidth="1"/>
    <col min="7683" max="7683" width="20.28515625" customWidth="1"/>
    <col min="7684" max="7684" width="22.7109375" customWidth="1"/>
    <col min="7685" max="7685" width="27.5703125" customWidth="1"/>
    <col min="7686" max="7688" width="24.42578125" customWidth="1"/>
    <col min="7689" max="7689" width="17.140625" customWidth="1"/>
    <col min="7937" max="7937" width="7.28515625" customWidth="1"/>
    <col min="7938" max="7938" width="91.28515625" customWidth="1"/>
    <col min="7939" max="7939" width="20.28515625" customWidth="1"/>
    <col min="7940" max="7940" width="22.7109375" customWidth="1"/>
    <col min="7941" max="7941" width="27.5703125" customWidth="1"/>
    <col min="7942" max="7944" width="24.42578125" customWidth="1"/>
    <col min="7945" max="7945" width="17.140625" customWidth="1"/>
    <col min="8193" max="8193" width="7.28515625" customWidth="1"/>
    <col min="8194" max="8194" width="91.28515625" customWidth="1"/>
    <col min="8195" max="8195" width="20.28515625" customWidth="1"/>
    <col min="8196" max="8196" width="22.7109375" customWidth="1"/>
    <col min="8197" max="8197" width="27.5703125" customWidth="1"/>
    <col min="8198" max="8200" width="24.42578125" customWidth="1"/>
    <col min="8201" max="8201" width="17.140625" customWidth="1"/>
    <col min="8449" max="8449" width="7.28515625" customWidth="1"/>
    <col min="8450" max="8450" width="91.28515625" customWidth="1"/>
    <col min="8451" max="8451" width="20.28515625" customWidth="1"/>
    <col min="8452" max="8452" width="22.7109375" customWidth="1"/>
    <col min="8453" max="8453" width="27.5703125" customWidth="1"/>
    <col min="8454" max="8456" width="24.42578125" customWidth="1"/>
    <col min="8457" max="8457" width="17.140625" customWidth="1"/>
    <col min="8705" max="8705" width="7.28515625" customWidth="1"/>
    <col min="8706" max="8706" width="91.28515625" customWidth="1"/>
    <col min="8707" max="8707" width="20.28515625" customWidth="1"/>
    <col min="8708" max="8708" width="22.7109375" customWidth="1"/>
    <col min="8709" max="8709" width="27.5703125" customWidth="1"/>
    <col min="8710" max="8712" width="24.42578125" customWidth="1"/>
    <col min="8713" max="8713" width="17.140625" customWidth="1"/>
    <col min="8961" max="8961" width="7.28515625" customWidth="1"/>
    <col min="8962" max="8962" width="91.28515625" customWidth="1"/>
    <col min="8963" max="8963" width="20.28515625" customWidth="1"/>
    <col min="8964" max="8964" width="22.7109375" customWidth="1"/>
    <col min="8965" max="8965" width="27.5703125" customWidth="1"/>
    <col min="8966" max="8968" width="24.42578125" customWidth="1"/>
    <col min="8969" max="8969" width="17.140625" customWidth="1"/>
    <col min="9217" max="9217" width="7.28515625" customWidth="1"/>
    <col min="9218" max="9218" width="91.28515625" customWidth="1"/>
    <col min="9219" max="9219" width="20.28515625" customWidth="1"/>
    <col min="9220" max="9220" width="22.7109375" customWidth="1"/>
    <col min="9221" max="9221" width="27.5703125" customWidth="1"/>
    <col min="9222" max="9224" width="24.42578125" customWidth="1"/>
    <col min="9225" max="9225" width="17.140625" customWidth="1"/>
    <col min="9473" max="9473" width="7.28515625" customWidth="1"/>
    <col min="9474" max="9474" width="91.28515625" customWidth="1"/>
    <col min="9475" max="9475" width="20.28515625" customWidth="1"/>
    <col min="9476" max="9476" width="22.7109375" customWidth="1"/>
    <col min="9477" max="9477" width="27.5703125" customWidth="1"/>
    <col min="9478" max="9480" width="24.42578125" customWidth="1"/>
    <col min="9481" max="9481" width="17.140625" customWidth="1"/>
    <col min="9729" max="9729" width="7.28515625" customWidth="1"/>
    <col min="9730" max="9730" width="91.28515625" customWidth="1"/>
    <col min="9731" max="9731" width="20.28515625" customWidth="1"/>
    <col min="9732" max="9732" width="22.7109375" customWidth="1"/>
    <col min="9733" max="9733" width="27.5703125" customWidth="1"/>
    <col min="9734" max="9736" width="24.42578125" customWidth="1"/>
    <col min="9737" max="9737" width="17.140625" customWidth="1"/>
    <col min="9985" max="9985" width="7.28515625" customWidth="1"/>
    <col min="9986" max="9986" width="91.28515625" customWidth="1"/>
    <col min="9987" max="9987" width="20.28515625" customWidth="1"/>
    <col min="9988" max="9988" width="22.7109375" customWidth="1"/>
    <col min="9989" max="9989" width="27.5703125" customWidth="1"/>
    <col min="9990" max="9992" width="24.42578125" customWidth="1"/>
    <col min="9993" max="9993" width="17.140625" customWidth="1"/>
    <col min="10241" max="10241" width="7.28515625" customWidth="1"/>
    <col min="10242" max="10242" width="91.28515625" customWidth="1"/>
    <col min="10243" max="10243" width="20.28515625" customWidth="1"/>
    <col min="10244" max="10244" width="22.7109375" customWidth="1"/>
    <col min="10245" max="10245" width="27.5703125" customWidth="1"/>
    <col min="10246" max="10248" width="24.42578125" customWidth="1"/>
    <col min="10249" max="10249" width="17.140625" customWidth="1"/>
    <col min="10497" max="10497" width="7.28515625" customWidth="1"/>
    <col min="10498" max="10498" width="91.28515625" customWidth="1"/>
    <col min="10499" max="10499" width="20.28515625" customWidth="1"/>
    <col min="10500" max="10500" width="22.7109375" customWidth="1"/>
    <col min="10501" max="10501" width="27.5703125" customWidth="1"/>
    <col min="10502" max="10504" width="24.42578125" customWidth="1"/>
    <col min="10505" max="10505" width="17.140625" customWidth="1"/>
    <col min="10753" max="10753" width="7.28515625" customWidth="1"/>
    <col min="10754" max="10754" width="91.28515625" customWidth="1"/>
    <col min="10755" max="10755" width="20.28515625" customWidth="1"/>
    <col min="10756" max="10756" width="22.7109375" customWidth="1"/>
    <col min="10757" max="10757" width="27.5703125" customWidth="1"/>
    <col min="10758" max="10760" width="24.42578125" customWidth="1"/>
    <col min="10761" max="10761" width="17.140625" customWidth="1"/>
    <col min="11009" max="11009" width="7.28515625" customWidth="1"/>
    <col min="11010" max="11010" width="91.28515625" customWidth="1"/>
    <col min="11011" max="11011" width="20.28515625" customWidth="1"/>
    <col min="11012" max="11012" width="22.7109375" customWidth="1"/>
    <col min="11013" max="11013" width="27.5703125" customWidth="1"/>
    <col min="11014" max="11016" width="24.42578125" customWidth="1"/>
    <col min="11017" max="11017" width="17.140625" customWidth="1"/>
    <col min="11265" max="11265" width="7.28515625" customWidth="1"/>
    <col min="11266" max="11266" width="91.28515625" customWidth="1"/>
    <col min="11267" max="11267" width="20.28515625" customWidth="1"/>
    <col min="11268" max="11268" width="22.7109375" customWidth="1"/>
    <col min="11269" max="11269" width="27.5703125" customWidth="1"/>
    <col min="11270" max="11272" width="24.42578125" customWidth="1"/>
    <col min="11273" max="11273" width="17.140625" customWidth="1"/>
    <col min="11521" max="11521" width="7.28515625" customWidth="1"/>
    <col min="11522" max="11522" width="91.28515625" customWidth="1"/>
    <col min="11523" max="11523" width="20.28515625" customWidth="1"/>
    <col min="11524" max="11524" width="22.7109375" customWidth="1"/>
    <col min="11525" max="11525" width="27.5703125" customWidth="1"/>
    <col min="11526" max="11528" width="24.42578125" customWidth="1"/>
    <col min="11529" max="11529" width="17.140625" customWidth="1"/>
    <col min="11777" max="11777" width="7.28515625" customWidth="1"/>
    <col min="11778" max="11778" width="91.28515625" customWidth="1"/>
    <col min="11779" max="11779" width="20.28515625" customWidth="1"/>
    <col min="11780" max="11780" width="22.7109375" customWidth="1"/>
    <col min="11781" max="11781" width="27.5703125" customWidth="1"/>
    <col min="11782" max="11784" width="24.42578125" customWidth="1"/>
    <col min="11785" max="11785" width="17.140625" customWidth="1"/>
    <col min="12033" max="12033" width="7.28515625" customWidth="1"/>
    <col min="12034" max="12034" width="91.28515625" customWidth="1"/>
    <col min="12035" max="12035" width="20.28515625" customWidth="1"/>
    <col min="12036" max="12036" width="22.7109375" customWidth="1"/>
    <col min="12037" max="12037" width="27.5703125" customWidth="1"/>
    <col min="12038" max="12040" width="24.42578125" customWidth="1"/>
    <col min="12041" max="12041" width="17.140625" customWidth="1"/>
    <col min="12289" max="12289" width="7.28515625" customWidth="1"/>
    <col min="12290" max="12290" width="91.28515625" customWidth="1"/>
    <col min="12291" max="12291" width="20.28515625" customWidth="1"/>
    <col min="12292" max="12292" width="22.7109375" customWidth="1"/>
    <col min="12293" max="12293" width="27.5703125" customWidth="1"/>
    <col min="12294" max="12296" width="24.42578125" customWidth="1"/>
    <col min="12297" max="12297" width="17.140625" customWidth="1"/>
    <col min="12545" max="12545" width="7.28515625" customWidth="1"/>
    <col min="12546" max="12546" width="91.28515625" customWidth="1"/>
    <col min="12547" max="12547" width="20.28515625" customWidth="1"/>
    <col min="12548" max="12548" width="22.7109375" customWidth="1"/>
    <col min="12549" max="12549" width="27.5703125" customWidth="1"/>
    <col min="12550" max="12552" width="24.42578125" customWidth="1"/>
    <col min="12553" max="12553" width="17.140625" customWidth="1"/>
    <col min="12801" max="12801" width="7.28515625" customWidth="1"/>
    <col min="12802" max="12802" width="91.28515625" customWidth="1"/>
    <col min="12803" max="12803" width="20.28515625" customWidth="1"/>
    <col min="12804" max="12804" width="22.7109375" customWidth="1"/>
    <col min="12805" max="12805" width="27.5703125" customWidth="1"/>
    <col min="12806" max="12808" width="24.42578125" customWidth="1"/>
    <col min="12809" max="12809" width="17.140625" customWidth="1"/>
    <col min="13057" max="13057" width="7.28515625" customWidth="1"/>
    <col min="13058" max="13058" width="91.28515625" customWidth="1"/>
    <col min="13059" max="13059" width="20.28515625" customWidth="1"/>
    <col min="13060" max="13060" width="22.7109375" customWidth="1"/>
    <col min="13061" max="13061" width="27.5703125" customWidth="1"/>
    <col min="13062" max="13064" width="24.42578125" customWidth="1"/>
    <col min="13065" max="13065" width="17.140625" customWidth="1"/>
    <col min="13313" max="13313" width="7.28515625" customWidth="1"/>
    <col min="13314" max="13314" width="91.28515625" customWidth="1"/>
    <col min="13315" max="13315" width="20.28515625" customWidth="1"/>
    <col min="13316" max="13316" width="22.7109375" customWidth="1"/>
    <col min="13317" max="13317" width="27.5703125" customWidth="1"/>
    <col min="13318" max="13320" width="24.42578125" customWidth="1"/>
    <col min="13321" max="13321" width="17.140625" customWidth="1"/>
    <col min="13569" max="13569" width="7.28515625" customWidth="1"/>
    <col min="13570" max="13570" width="91.28515625" customWidth="1"/>
    <col min="13571" max="13571" width="20.28515625" customWidth="1"/>
    <col min="13572" max="13572" width="22.7109375" customWidth="1"/>
    <col min="13573" max="13573" width="27.5703125" customWidth="1"/>
    <col min="13574" max="13576" width="24.42578125" customWidth="1"/>
    <col min="13577" max="13577" width="17.140625" customWidth="1"/>
    <col min="13825" max="13825" width="7.28515625" customWidth="1"/>
    <col min="13826" max="13826" width="91.28515625" customWidth="1"/>
    <col min="13827" max="13827" width="20.28515625" customWidth="1"/>
    <col min="13828" max="13828" width="22.7109375" customWidth="1"/>
    <col min="13829" max="13829" width="27.5703125" customWidth="1"/>
    <col min="13830" max="13832" width="24.42578125" customWidth="1"/>
    <col min="13833" max="13833" width="17.140625" customWidth="1"/>
    <col min="14081" max="14081" width="7.28515625" customWidth="1"/>
    <col min="14082" max="14082" width="91.28515625" customWidth="1"/>
    <col min="14083" max="14083" width="20.28515625" customWidth="1"/>
    <col min="14084" max="14084" width="22.7109375" customWidth="1"/>
    <col min="14085" max="14085" width="27.5703125" customWidth="1"/>
    <col min="14086" max="14088" width="24.42578125" customWidth="1"/>
    <col min="14089" max="14089" width="17.140625" customWidth="1"/>
    <col min="14337" max="14337" width="7.28515625" customWidth="1"/>
    <col min="14338" max="14338" width="91.28515625" customWidth="1"/>
    <col min="14339" max="14339" width="20.28515625" customWidth="1"/>
    <col min="14340" max="14340" width="22.7109375" customWidth="1"/>
    <col min="14341" max="14341" width="27.5703125" customWidth="1"/>
    <col min="14342" max="14344" width="24.42578125" customWidth="1"/>
    <col min="14345" max="14345" width="17.140625" customWidth="1"/>
    <col min="14593" max="14593" width="7.28515625" customWidth="1"/>
    <col min="14594" max="14594" width="91.28515625" customWidth="1"/>
    <col min="14595" max="14595" width="20.28515625" customWidth="1"/>
    <col min="14596" max="14596" width="22.7109375" customWidth="1"/>
    <col min="14597" max="14597" width="27.5703125" customWidth="1"/>
    <col min="14598" max="14600" width="24.42578125" customWidth="1"/>
    <col min="14601" max="14601" width="17.140625" customWidth="1"/>
    <col min="14849" max="14849" width="7.28515625" customWidth="1"/>
    <col min="14850" max="14850" width="91.28515625" customWidth="1"/>
    <col min="14851" max="14851" width="20.28515625" customWidth="1"/>
    <col min="14852" max="14852" width="22.7109375" customWidth="1"/>
    <col min="14853" max="14853" width="27.5703125" customWidth="1"/>
    <col min="14854" max="14856" width="24.42578125" customWidth="1"/>
    <col min="14857" max="14857" width="17.140625" customWidth="1"/>
    <col min="15105" max="15105" width="7.28515625" customWidth="1"/>
    <col min="15106" max="15106" width="91.28515625" customWidth="1"/>
    <col min="15107" max="15107" width="20.28515625" customWidth="1"/>
    <col min="15108" max="15108" width="22.7109375" customWidth="1"/>
    <col min="15109" max="15109" width="27.5703125" customWidth="1"/>
    <col min="15110" max="15112" width="24.42578125" customWidth="1"/>
    <col min="15113" max="15113" width="17.140625" customWidth="1"/>
    <col min="15361" max="15361" width="7.28515625" customWidth="1"/>
    <col min="15362" max="15362" width="91.28515625" customWidth="1"/>
    <col min="15363" max="15363" width="20.28515625" customWidth="1"/>
    <col min="15364" max="15364" width="22.7109375" customWidth="1"/>
    <col min="15365" max="15365" width="27.5703125" customWidth="1"/>
    <col min="15366" max="15368" width="24.42578125" customWidth="1"/>
    <col min="15369" max="15369" width="17.140625" customWidth="1"/>
    <col min="15617" max="15617" width="7.28515625" customWidth="1"/>
    <col min="15618" max="15618" width="91.28515625" customWidth="1"/>
    <col min="15619" max="15619" width="20.28515625" customWidth="1"/>
    <col min="15620" max="15620" width="22.7109375" customWidth="1"/>
    <col min="15621" max="15621" width="27.5703125" customWidth="1"/>
    <col min="15622" max="15624" width="24.42578125" customWidth="1"/>
    <col min="15625" max="15625" width="17.140625" customWidth="1"/>
    <col min="15873" max="15873" width="7.28515625" customWidth="1"/>
    <col min="15874" max="15874" width="91.28515625" customWidth="1"/>
    <col min="15875" max="15875" width="20.28515625" customWidth="1"/>
    <col min="15876" max="15876" width="22.7109375" customWidth="1"/>
    <col min="15877" max="15877" width="27.5703125" customWidth="1"/>
    <col min="15878" max="15880" width="24.42578125" customWidth="1"/>
    <col min="15881" max="15881" width="17.140625" customWidth="1"/>
    <col min="16129" max="16129" width="7.28515625" customWidth="1"/>
    <col min="16130" max="16130" width="91.28515625" customWidth="1"/>
    <col min="16131" max="16131" width="20.28515625" customWidth="1"/>
    <col min="16132" max="16132" width="22.7109375" customWidth="1"/>
    <col min="16133" max="16133" width="27.5703125" customWidth="1"/>
    <col min="16134" max="16136" width="24.42578125" customWidth="1"/>
    <col min="16137" max="16137" width="17.140625" customWidth="1"/>
  </cols>
  <sheetData>
    <row r="1" spans="1:7">
      <c r="D1" t="s">
        <v>444</v>
      </c>
    </row>
    <row r="2" spans="1:7" ht="12.75" customHeight="1"/>
    <row r="3" spans="1:7" ht="29.25" customHeight="1">
      <c r="A3" s="1422" t="s">
        <v>987</v>
      </c>
      <c r="B3" s="1422"/>
      <c r="C3" s="1422"/>
      <c r="D3" s="1422"/>
    </row>
    <row r="4" spans="1:7" ht="27" customHeight="1">
      <c r="A4" t="s">
        <v>1059</v>
      </c>
    </row>
    <row r="5" spans="1:7" ht="19.5" customHeight="1">
      <c r="A5" t="s">
        <v>345</v>
      </c>
    </row>
    <row r="6" spans="1:7" ht="18" customHeight="1">
      <c r="A6" t="s">
        <v>491</v>
      </c>
    </row>
    <row r="7" spans="1:7" ht="17.25" customHeight="1">
      <c r="A7" t="s">
        <v>281</v>
      </c>
    </row>
    <row r="9" spans="1:7" ht="15.75" customHeight="1">
      <c r="A9" s="1422" t="s">
        <v>282</v>
      </c>
      <c r="B9" s="1422" t="s">
        <v>385</v>
      </c>
      <c r="C9" s="1422" t="s">
        <v>261</v>
      </c>
      <c r="D9" s="1422" t="s">
        <v>349</v>
      </c>
    </row>
    <row r="10" spans="1:7" ht="15.75" customHeight="1">
      <c r="A10" s="1422"/>
      <c r="B10" s="1422"/>
      <c r="C10" s="1422"/>
      <c r="D10" s="1422"/>
    </row>
    <row r="11" spans="1:7" ht="15.75" customHeight="1">
      <c r="A11" s="1422"/>
      <c r="B11" s="1422"/>
      <c r="C11" s="1422"/>
      <c r="D11" s="1422"/>
    </row>
    <row r="12" spans="1:7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>
      <c r="A13">
        <v>1</v>
      </c>
      <c r="G13">
        <f>D13-F13</f>
        <v>0</v>
      </c>
    </row>
    <row r="14" spans="1:7">
      <c r="A14">
        <v>2</v>
      </c>
      <c r="G14">
        <f t="shared" ref="G14:G23" si="0">D14-F14</f>
        <v>0</v>
      </c>
    </row>
    <row r="15" spans="1:7">
      <c r="A15">
        <v>3</v>
      </c>
      <c r="G15">
        <f t="shared" si="0"/>
        <v>0</v>
      </c>
    </row>
    <row r="16" spans="1:7">
      <c r="A16">
        <v>4</v>
      </c>
      <c r="G16">
        <f t="shared" si="0"/>
        <v>0</v>
      </c>
    </row>
    <row r="17" spans="1:7">
      <c r="A17">
        <v>5</v>
      </c>
      <c r="G17">
        <f t="shared" si="0"/>
        <v>0</v>
      </c>
    </row>
    <row r="18" spans="1:7">
      <c r="A18">
        <v>6</v>
      </c>
      <c r="G18">
        <f t="shared" si="0"/>
        <v>0</v>
      </c>
    </row>
    <row r="19" spans="1:7">
      <c r="A19">
        <v>7</v>
      </c>
      <c r="G19">
        <f t="shared" si="0"/>
        <v>0</v>
      </c>
    </row>
    <row r="20" spans="1:7">
      <c r="A20">
        <v>8</v>
      </c>
      <c r="G20">
        <f t="shared" si="0"/>
        <v>0</v>
      </c>
    </row>
    <row r="21" spans="1:7">
      <c r="A21">
        <v>9</v>
      </c>
      <c r="G21">
        <f t="shared" si="0"/>
        <v>0</v>
      </c>
    </row>
    <row r="22" spans="1:7">
      <c r="A22">
        <v>10</v>
      </c>
      <c r="G22">
        <f t="shared" si="0"/>
        <v>0</v>
      </c>
    </row>
    <row r="23" spans="1:7">
      <c r="G23">
        <f t="shared" si="0"/>
        <v>0</v>
      </c>
    </row>
    <row r="24" spans="1:7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>
      <c r="A27" t="s">
        <v>1060</v>
      </c>
      <c r="D27" t="s">
        <v>1135</v>
      </c>
    </row>
    <row r="28" spans="1:7">
      <c r="C28" t="s">
        <v>131</v>
      </c>
      <c r="D28" t="s">
        <v>132</v>
      </c>
    </row>
    <row r="30" spans="1:7">
      <c r="A30" t="s">
        <v>133</v>
      </c>
      <c r="D30" t="s">
        <v>1136</v>
      </c>
    </row>
    <row r="31" spans="1:7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Лист244">
    <tabColor rgb="FFCCCCFF"/>
    <pageSetUpPr fitToPage="1"/>
  </sheetPr>
  <dimension ref="A1:H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customWidth="1"/>
    <col min="7" max="8" width="20" customWidth="1"/>
    <col min="9" max="9" width="13.28515625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8">
      <c r="E1" t="s">
        <v>439</v>
      </c>
    </row>
    <row r="3" spans="1:8" ht="21" customHeight="1">
      <c r="A3" s="1422" t="s">
        <v>607</v>
      </c>
      <c r="B3" s="1422"/>
      <c r="C3" s="1422"/>
      <c r="D3" s="1422"/>
      <c r="E3" s="1422"/>
    </row>
    <row r="4" spans="1:8" ht="27" customHeight="1">
      <c r="A4" t="s">
        <v>1137</v>
      </c>
    </row>
    <row r="5" spans="1:8" ht="19.5" customHeight="1">
      <c r="A5" t="s">
        <v>345</v>
      </c>
    </row>
    <row r="6" spans="1:8" ht="18" customHeight="1">
      <c r="A6" t="s">
        <v>490</v>
      </c>
    </row>
    <row r="7" spans="1:8" ht="17.25" customHeight="1">
      <c r="A7" t="s">
        <v>281</v>
      </c>
    </row>
    <row r="9" spans="1:8">
      <c r="A9" t="s">
        <v>282</v>
      </c>
      <c r="B9" t="s">
        <v>297</v>
      </c>
      <c r="C9" t="s">
        <v>383</v>
      </c>
      <c r="D9" t="s">
        <v>384</v>
      </c>
      <c r="E9" t="s">
        <v>608</v>
      </c>
    </row>
    <row r="10" spans="1:8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>
      <c r="A11">
        <v>1</v>
      </c>
      <c r="H11">
        <f>E11-G11</f>
        <v>0</v>
      </c>
    </row>
    <row r="12" spans="1:8">
      <c r="A12">
        <v>2</v>
      </c>
      <c r="H12">
        <f>E12-G12</f>
        <v>0</v>
      </c>
    </row>
    <row r="13" spans="1:8">
      <c r="A13">
        <v>3</v>
      </c>
      <c r="H13">
        <f>E13-G13</f>
        <v>0</v>
      </c>
    </row>
    <row r="14" spans="1:8">
      <c r="A14">
        <v>4</v>
      </c>
      <c r="H14">
        <f>E14-G14</f>
        <v>0</v>
      </c>
    </row>
    <row r="15" spans="1:8">
      <c r="A15">
        <v>5</v>
      </c>
      <c r="H15">
        <f t="shared" ref="H15:H19" si="0">E15-G15</f>
        <v>0</v>
      </c>
    </row>
    <row r="16" spans="1:8">
      <c r="A16">
        <v>6</v>
      </c>
      <c r="H16">
        <f t="shared" si="0"/>
        <v>0</v>
      </c>
    </row>
    <row r="17" spans="1:8">
      <c r="A17">
        <v>7</v>
      </c>
      <c r="H17">
        <f t="shared" si="0"/>
        <v>0</v>
      </c>
    </row>
    <row r="18" spans="1:8">
      <c r="H18">
        <f t="shared" si="0"/>
        <v>0</v>
      </c>
    </row>
    <row r="19" spans="1:8">
      <c r="H19">
        <f t="shared" si="0"/>
        <v>0</v>
      </c>
    </row>
    <row r="20" spans="1:8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>
      <c r="A23" t="s">
        <v>667</v>
      </c>
      <c r="E23" t="s">
        <v>1135</v>
      </c>
    </row>
    <row r="24" spans="1:8">
      <c r="C24" t="s">
        <v>131</v>
      </c>
      <c r="E24" t="s">
        <v>132</v>
      </c>
    </row>
    <row r="26" spans="1:8">
      <c r="A26" t="s">
        <v>133</v>
      </c>
      <c r="E26" t="s">
        <v>1136</v>
      </c>
    </row>
    <row r="27" spans="1:8">
      <c r="C27" t="s">
        <v>131</v>
      </c>
      <c r="E27" t="s">
        <v>132</v>
      </c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Лист245">
    <tabColor rgb="FFCC99FF"/>
    <pageSetUpPr fitToPage="1"/>
  </sheetPr>
  <dimension ref="A1:H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customWidth="1"/>
    <col min="7" max="8" width="20" customWidth="1"/>
    <col min="9" max="9" width="13.28515625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8">
      <c r="E1" t="s">
        <v>439</v>
      </c>
    </row>
    <row r="3" spans="1:8" ht="21" customHeight="1">
      <c r="A3" s="1422" t="s">
        <v>607</v>
      </c>
      <c r="B3" s="1422"/>
      <c r="C3" s="1422"/>
      <c r="D3" s="1422"/>
      <c r="E3" s="1422"/>
    </row>
    <row r="4" spans="1:8" ht="27" customHeight="1">
      <c r="A4" t="s">
        <v>1137</v>
      </c>
    </row>
    <row r="5" spans="1:8" ht="19.5" customHeight="1">
      <c r="A5" t="s">
        <v>345</v>
      </c>
    </row>
    <row r="6" spans="1:8" ht="18" customHeight="1">
      <c r="A6" t="s">
        <v>491</v>
      </c>
    </row>
    <row r="7" spans="1:8" ht="17.25" customHeight="1">
      <c r="A7" t="s">
        <v>281</v>
      </c>
    </row>
    <row r="9" spans="1:8">
      <c r="A9" t="s">
        <v>282</v>
      </c>
      <c r="B9" t="s">
        <v>297</v>
      </c>
      <c r="C9" t="s">
        <v>383</v>
      </c>
      <c r="D9" t="s">
        <v>384</v>
      </c>
      <c r="E9" t="s">
        <v>608</v>
      </c>
    </row>
    <row r="10" spans="1:8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>
      <c r="A11">
        <v>1</v>
      </c>
      <c r="H11">
        <f>E11-G11</f>
        <v>0</v>
      </c>
    </row>
    <row r="12" spans="1:8">
      <c r="A12">
        <v>2</v>
      </c>
      <c r="H12">
        <f>E12-G12</f>
        <v>0</v>
      </c>
    </row>
    <row r="13" spans="1:8">
      <c r="A13">
        <v>3</v>
      </c>
      <c r="H13">
        <f>E13-G13</f>
        <v>0</v>
      </c>
    </row>
    <row r="14" spans="1:8">
      <c r="A14">
        <v>4</v>
      </c>
      <c r="H14">
        <f>E14-G14</f>
        <v>0</v>
      </c>
    </row>
    <row r="15" spans="1:8">
      <c r="A15">
        <v>5</v>
      </c>
      <c r="H15">
        <f t="shared" ref="H15:H19" si="0">E15-G15</f>
        <v>0</v>
      </c>
    </row>
    <row r="16" spans="1:8">
      <c r="A16">
        <v>6</v>
      </c>
      <c r="H16">
        <f t="shared" si="0"/>
        <v>0</v>
      </c>
    </row>
    <row r="17" spans="1:8">
      <c r="A17">
        <v>7</v>
      </c>
      <c r="H17">
        <f t="shared" si="0"/>
        <v>0</v>
      </c>
    </row>
    <row r="18" spans="1:8">
      <c r="H18">
        <f t="shared" si="0"/>
        <v>0</v>
      </c>
    </row>
    <row r="19" spans="1:8">
      <c r="H19">
        <f t="shared" si="0"/>
        <v>0</v>
      </c>
    </row>
    <row r="20" spans="1:8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>
      <c r="A23" t="s">
        <v>667</v>
      </c>
      <c r="E23" t="s">
        <v>1135</v>
      </c>
    </row>
    <row r="24" spans="1:8">
      <c r="C24" t="s">
        <v>131</v>
      </c>
      <c r="E24" t="s">
        <v>132</v>
      </c>
    </row>
    <row r="26" spans="1:8">
      <c r="A26" t="s">
        <v>133</v>
      </c>
      <c r="E26" t="s">
        <v>1136</v>
      </c>
    </row>
    <row r="27" spans="1:8">
      <c r="C27" t="s">
        <v>131</v>
      </c>
      <c r="E27" t="s">
        <v>132</v>
      </c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Лист246">
    <tabColor rgb="FFCCFF33"/>
    <pageSetUpPr fitToPage="1"/>
  </sheetPr>
  <dimension ref="A1:K89"/>
  <sheetViews>
    <sheetView view="pageBreakPreview" topLeftCell="B1" zoomScale="80" zoomScaleSheetLayoutView="80" workbookViewId="0">
      <selection activeCell="C9" sqref="C9"/>
    </sheetView>
  </sheetViews>
  <sheetFormatPr defaultRowHeight="15"/>
  <cols>
    <col min="1" max="1" width="8" style="1215" customWidth="1"/>
    <col min="2" max="2" width="118.140625" style="1215" customWidth="1"/>
    <col min="3" max="4" width="24.28515625" style="1215" customWidth="1"/>
    <col min="5" max="5" width="19.28515625" style="1215" customWidth="1"/>
    <col min="6" max="6" width="21.140625" style="1215" customWidth="1"/>
    <col min="7" max="7" width="26.85546875" style="1215" customWidth="1"/>
    <col min="8" max="9" width="23.140625" style="1215" customWidth="1"/>
    <col min="10" max="10" width="9.140625" style="1215"/>
    <col min="11" max="11" width="12.5703125" style="1215" bestFit="1" customWidth="1"/>
    <col min="12" max="256" width="9.140625" style="1215"/>
    <col min="257" max="257" width="8" style="1215" customWidth="1"/>
    <col min="258" max="258" width="118.140625" style="1215" customWidth="1"/>
    <col min="259" max="259" width="21.42578125" style="1215" customWidth="1"/>
    <col min="260" max="260" width="24" style="1215" customWidth="1"/>
    <col min="261" max="261" width="29" style="1215" customWidth="1"/>
    <col min="262" max="262" width="34" style="1215" customWidth="1"/>
    <col min="263" max="264" width="21.28515625" style="1215" customWidth="1"/>
    <col min="265" max="265" width="14.5703125" style="1215" customWidth="1"/>
    <col min="266" max="266" width="9.140625" style="1215"/>
    <col min="267" max="267" width="12.5703125" style="1215" bestFit="1" customWidth="1"/>
    <col min="268" max="512" width="9.140625" style="1215"/>
    <col min="513" max="513" width="8" style="1215" customWidth="1"/>
    <col min="514" max="514" width="118.140625" style="1215" customWidth="1"/>
    <col min="515" max="515" width="21.42578125" style="1215" customWidth="1"/>
    <col min="516" max="516" width="24" style="1215" customWidth="1"/>
    <col min="517" max="517" width="29" style="1215" customWidth="1"/>
    <col min="518" max="518" width="34" style="1215" customWidth="1"/>
    <col min="519" max="520" width="21.28515625" style="1215" customWidth="1"/>
    <col min="521" max="521" width="14.5703125" style="1215" customWidth="1"/>
    <col min="522" max="522" width="9.140625" style="1215"/>
    <col min="523" max="523" width="12.5703125" style="1215" bestFit="1" customWidth="1"/>
    <col min="524" max="768" width="9.140625" style="1215"/>
    <col min="769" max="769" width="8" style="1215" customWidth="1"/>
    <col min="770" max="770" width="118.140625" style="1215" customWidth="1"/>
    <col min="771" max="771" width="21.42578125" style="1215" customWidth="1"/>
    <col min="772" max="772" width="24" style="1215" customWidth="1"/>
    <col min="773" max="773" width="29" style="1215" customWidth="1"/>
    <col min="774" max="774" width="34" style="1215" customWidth="1"/>
    <col min="775" max="776" width="21.28515625" style="1215" customWidth="1"/>
    <col min="777" max="777" width="14.5703125" style="1215" customWidth="1"/>
    <col min="778" max="778" width="9.140625" style="1215"/>
    <col min="779" max="779" width="12.5703125" style="1215" bestFit="1" customWidth="1"/>
    <col min="780" max="1024" width="9.140625" style="1215"/>
    <col min="1025" max="1025" width="8" style="1215" customWidth="1"/>
    <col min="1026" max="1026" width="118.140625" style="1215" customWidth="1"/>
    <col min="1027" max="1027" width="21.42578125" style="1215" customWidth="1"/>
    <col min="1028" max="1028" width="24" style="1215" customWidth="1"/>
    <col min="1029" max="1029" width="29" style="1215" customWidth="1"/>
    <col min="1030" max="1030" width="34" style="1215" customWidth="1"/>
    <col min="1031" max="1032" width="21.28515625" style="1215" customWidth="1"/>
    <col min="1033" max="1033" width="14.5703125" style="1215" customWidth="1"/>
    <col min="1034" max="1034" width="9.140625" style="1215"/>
    <col min="1035" max="1035" width="12.5703125" style="1215" bestFit="1" customWidth="1"/>
    <col min="1036" max="1280" width="9.140625" style="1215"/>
    <col min="1281" max="1281" width="8" style="1215" customWidth="1"/>
    <col min="1282" max="1282" width="118.140625" style="1215" customWidth="1"/>
    <col min="1283" max="1283" width="21.42578125" style="1215" customWidth="1"/>
    <col min="1284" max="1284" width="24" style="1215" customWidth="1"/>
    <col min="1285" max="1285" width="29" style="1215" customWidth="1"/>
    <col min="1286" max="1286" width="34" style="1215" customWidth="1"/>
    <col min="1287" max="1288" width="21.28515625" style="1215" customWidth="1"/>
    <col min="1289" max="1289" width="14.5703125" style="1215" customWidth="1"/>
    <col min="1290" max="1290" width="9.140625" style="1215"/>
    <col min="1291" max="1291" width="12.5703125" style="1215" bestFit="1" customWidth="1"/>
    <col min="1292" max="1536" width="9.140625" style="1215"/>
    <col min="1537" max="1537" width="8" style="1215" customWidth="1"/>
    <col min="1538" max="1538" width="118.140625" style="1215" customWidth="1"/>
    <col min="1539" max="1539" width="21.42578125" style="1215" customWidth="1"/>
    <col min="1540" max="1540" width="24" style="1215" customWidth="1"/>
    <col min="1541" max="1541" width="29" style="1215" customWidth="1"/>
    <col min="1542" max="1542" width="34" style="1215" customWidth="1"/>
    <col min="1543" max="1544" width="21.28515625" style="1215" customWidth="1"/>
    <col min="1545" max="1545" width="14.5703125" style="1215" customWidth="1"/>
    <col min="1546" max="1546" width="9.140625" style="1215"/>
    <col min="1547" max="1547" width="12.5703125" style="1215" bestFit="1" customWidth="1"/>
    <col min="1548" max="1792" width="9.140625" style="1215"/>
    <col min="1793" max="1793" width="8" style="1215" customWidth="1"/>
    <col min="1794" max="1794" width="118.140625" style="1215" customWidth="1"/>
    <col min="1795" max="1795" width="21.42578125" style="1215" customWidth="1"/>
    <col min="1796" max="1796" width="24" style="1215" customWidth="1"/>
    <col min="1797" max="1797" width="29" style="1215" customWidth="1"/>
    <col min="1798" max="1798" width="34" style="1215" customWidth="1"/>
    <col min="1799" max="1800" width="21.28515625" style="1215" customWidth="1"/>
    <col min="1801" max="1801" width="14.5703125" style="1215" customWidth="1"/>
    <col min="1802" max="1802" width="9.140625" style="1215"/>
    <col min="1803" max="1803" width="12.5703125" style="1215" bestFit="1" customWidth="1"/>
    <col min="1804" max="2048" width="9.140625" style="1215"/>
    <col min="2049" max="2049" width="8" style="1215" customWidth="1"/>
    <col min="2050" max="2050" width="118.140625" style="1215" customWidth="1"/>
    <col min="2051" max="2051" width="21.42578125" style="1215" customWidth="1"/>
    <col min="2052" max="2052" width="24" style="1215" customWidth="1"/>
    <col min="2053" max="2053" width="29" style="1215" customWidth="1"/>
    <col min="2054" max="2054" width="34" style="1215" customWidth="1"/>
    <col min="2055" max="2056" width="21.28515625" style="1215" customWidth="1"/>
    <col min="2057" max="2057" width="14.5703125" style="1215" customWidth="1"/>
    <col min="2058" max="2058" width="9.140625" style="1215"/>
    <col min="2059" max="2059" width="12.5703125" style="1215" bestFit="1" customWidth="1"/>
    <col min="2060" max="2304" width="9.140625" style="1215"/>
    <col min="2305" max="2305" width="8" style="1215" customWidth="1"/>
    <col min="2306" max="2306" width="118.140625" style="1215" customWidth="1"/>
    <col min="2307" max="2307" width="21.42578125" style="1215" customWidth="1"/>
    <col min="2308" max="2308" width="24" style="1215" customWidth="1"/>
    <col min="2309" max="2309" width="29" style="1215" customWidth="1"/>
    <col min="2310" max="2310" width="34" style="1215" customWidth="1"/>
    <col min="2311" max="2312" width="21.28515625" style="1215" customWidth="1"/>
    <col min="2313" max="2313" width="14.5703125" style="1215" customWidth="1"/>
    <col min="2314" max="2314" width="9.140625" style="1215"/>
    <col min="2315" max="2315" width="12.5703125" style="1215" bestFit="1" customWidth="1"/>
    <col min="2316" max="2560" width="9.140625" style="1215"/>
    <col min="2561" max="2561" width="8" style="1215" customWidth="1"/>
    <col min="2562" max="2562" width="118.140625" style="1215" customWidth="1"/>
    <col min="2563" max="2563" width="21.42578125" style="1215" customWidth="1"/>
    <col min="2564" max="2564" width="24" style="1215" customWidth="1"/>
    <col min="2565" max="2565" width="29" style="1215" customWidth="1"/>
    <col min="2566" max="2566" width="34" style="1215" customWidth="1"/>
    <col min="2567" max="2568" width="21.28515625" style="1215" customWidth="1"/>
    <col min="2569" max="2569" width="14.5703125" style="1215" customWidth="1"/>
    <col min="2570" max="2570" width="9.140625" style="1215"/>
    <col min="2571" max="2571" width="12.5703125" style="1215" bestFit="1" customWidth="1"/>
    <col min="2572" max="2816" width="9.140625" style="1215"/>
    <col min="2817" max="2817" width="8" style="1215" customWidth="1"/>
    <col min="2818" max="2818" width="118.140625" style="1215" customWidth="1"/>
    <col min="2819" max="2819" width="21.42578125" style="1215" customWidth="1"/>
    <col min="2820" max="2820" width="24" style="1215" customWidth="1"/>
    <col min="2821" max="2821" width="29" style="1215" customWidth="1"/>
    <col min="2822" max="2822" width="34" style="1215" customWidth="1"/>
    <col min="2823" max="2824" width="21.28515625" style="1215" customWidth="1"/>
    <col min="2825" max="2825" width="14.5703125" style="1215" customWidth="1"/>
    <col min="2826" max="2826" width="9.140625" style="1215"/>
    <col min="2827" max="2827" width="12.5703125" style="1215" bestFit="1" customWidth="1"/>
    <col min="2828" max="3072" width="9.140625" style="1215"/>
    <col min="3073" max="3073" width="8" style="1215" customWidth="1"/>
    <col min="3074" max="3074" width="118.140625" style="1215" customWidth="1"/>
    <col min="3075" max="3075" width="21.42578125" style="1215" customWidth="1"/>
    <col min="3076" max="3076" width="24" style="1215" customWidth="1"/>
    <col min="3077" max="3077" width="29" style="1215" customWidth="1"/>
    <col min="3078" max="3078" width="34" style="1215" customWidth="1"/>
    <col min="3079" max="3080" width="21.28515625" style="1215" customWidth="1"/>
    <col min="3081" max="3081" width="14.5703125" style="1215" customWidth="1"/>
    <col min="3082" max="3082" width="9.140625" style="1215"/>
    <col min="3083" max="3083" width="12.5703125" style="1215" bestFit="1" customWidth="1"/>
    <col min="3084" max="3328" width="9.140625" style="1215"/>
    <col min="3329" max="3329" width="8" style="1215" customWidth="1"/>
    <col min="3330" max="3330" width="118.140625" style="1215" customWidth="1"/>
    <col min="3331" max="3331" width="21.42578125" style="1215" customWidth="1"/>
    <col min="3332" max="3332" width="24" style="1215" customWidth="1"/>
    <col min="3333" max="3333" width="29" style="1215" customWidth="1"/>
    <col min="3334" max="3334" width="34" style="1215" customWidth="1"/>
    <col min="3335" max="3336" width="21.28515625" style="1215" customWidth="1"/>
    <col min="3337" max="3337" width="14.5703125" style="1215" customWidth="1"/>
    <col min="3338" max="3338" width="9.140625" style="1215"/>
    <col min="3339" max="3339" width="12.5703125" style="1215" bestFit="1" customWidth="1"/>
    <col min="3340" max="3584" width="9.140625" style="1215"/>
    <col min="3585" max="3585" width="8" style="1215" customWidth="1"/>
    <col min="3586" max="3586" width="118.140625" style="1215" customWidth="1"/>
    <col min="3587" max="3587" width="21.42578125" style="1215" customWidth="1"/>
    <col min="3588" max="3588" width="24" style="1215" customWidth="1"/>
    <col min="3589" max="3589" width="29" style="1215" customWidth="1"/>
    <col min="3590" max="3590" width="34" style="1215" customWidth="1"/>
    <col min="3591" max="3592" width="21.28515625" style="1215" customWidth="1"/>
    <col min="3593" max="3593" width="14.5703125" style="1215" customWidth="1"/>
    <col min="3594" max="3594" width="9.140625" style="1215"/>
    <col min="3595" max="3595" width="12.5703125" style="1215" bestFit="1" customWidth="1"/>
    <col min="3596" max="3840" width="9.140625" style="1215"/>
    <col min="3841" max="3841" width="8" style="1215" customWidth="1"/>
    <col min="3842" max="3842" width="118.140625" style="1215" customWidth="1"/>
    <col min="3843" max="3843" width="21.42578125" style="1215" customWidth="1"/>
    <col min="3844" max="3844" width="24" style="1215" customWidth="1"/>
    <col min="3845" max="3845" width="29" style="1215" customWidth="1"/>
    <col min="3846" max="3846" width="34" style="1215" customWidth="1"/>
    <col min="3847" max="3848" width="21.28515625" style="1215" customWidth="1"/>
    <col min="3849" max="3849" width="14.5703125" style="1215" customWidth="1"/>
    <col min="3850" max="3850" width="9.140625" style="1215"/>
    <col min="3851" max="3851" width="12.5703125" style="1215" bestFit="1" customWidth="1"/>
    <col min="3852" max="4096" width="9.140625" style="1215"/>
    <col min="4097" max="4097" width="8" style="1215" customWidth="1"/>
    <col min="4098" max="4098" width="118.140625" style="1215" customWidth="1"/>
    <col min="4099" max="4099" width="21.42578125" style="1215" customWidth="1"/>
    <col min="4100" max="4100" width="24" style="1215" customWidth="1"/>
    <col min="4101" max="4101" width="29" style="1215" customWidth="1"/>
    <col min="4102" max="4102" width="34" style="1215" customWidth="1"/>
    <col min="4103" max="4104" width="21.28515625" style="1215" customWidth="1"/>
    <col min="4105" max="4105" width="14.5703125" style="1215" customWidth="1"/>
    <col min="4106" max="4106" width="9.140625" style="1215"/>
    <col min="4107" max="4107" width="12.5703125" style="1215" bestFit="1" customWidth="1"/>
    <col min="4108" max="4352" width="9.140625" style="1215"/>
    <col min="4353" max="4353" width="8" style="1215" customWidth="1"/>
    <col min="4354" max="4354" width="118.140625" style="1215" customWidth="1"/>
    <col min="4355" max="4355" width="21.42578125" style="1215" customWidth="1"/>
    <col min="4356" max="4356" width="24" style="1215" customWidth="1"/>
    <col min="4357" max="4357" width="29" style="1215" customWidth="1"/>
    <col min="4358" max="4358" width="34" style="1215" customWidth="1"/>
    <col min="4359" max="4360" width="21.28515625" style="1215" customWidth="1"/>
    <col min="4361" max="4361" width="14.5703125" style="1215" customWidth="1"/>
    <col min="4362" max="4362" width="9.140625" style="1215"/>
    <col min="4363" max="4363" width="12.5703125" style="1215" bestFit="1" customWidth="1"/>
    <col min="4364" max="4608" width="9.140625" style="1215"/>
    <col min="4609" max="4609" width="8" style="1215" customWidth="1"/>
    <col min="4610" max="4610" width="118.140625" style="1215" customWidth="1"/>
    <col min="4611" max="4611" width="21.42578125" style="1215" customWidth="1"/>
    <col min="4612" max="4612" width="24" style="1215" customWidth="1"/>
    <col min="4613" max="4613" width="29" style="1215" customWidth="1"/>
    <col min="4614" max="4614" width="34" style="1215" customWidth="1"/>
    <col min="4615" max="4616" width="21.28515625" style="1215" customWidth="1"/>
    <col min="4617" max="4617" width="14.5703125" style="1215" customWidth="1"/>
    <col min="4618" max="4618" width="9.140625" style="1215"/>
    <col min="4619" max="4619" width="12.5703125" style="1215" bestFit="1" customWidth="1"/>
    <col min="4620" max="4864" width="9.140625" style="1215"/>
    <col min="4865" max="4865" width="8" style="1215" customWidth="1"/>
    <col min="4866" max="4866" width="118.140625" style="1215" customWidth="1"/>
    <col min="4867" max="4867" width="21.42578125" style="1215" customWidth="1"/>
    <col min="4868" max="4868" width="24" style="1215" customWidth="1"/>
    <col min="4869" max="4869" width="29" style="1215" customWidth="1"/>
    <col min="4870" max="4870" width="34" style="1215" customWidth="1"/>
    <col min="4871" max="4872" width="21.28515625" style="1215" customWidth="1"/>
    <col min="4873" max="4873" width="14.5703125" style="1215" customWidth="1"/>
    <col min="4874" max="4874" width="9.140625" style="1215"/>
    <col min="4875" max="4875" width="12.5703125" style="1215" bestFit="1" customWidth="1"/>
    <col min="4876" max="5120" width="9.140625" style="1215"/>
    <col min="5121" max="5121" width="8" style="1215" customWidth="1"/>
    <col min="5122" max="5122" width="118.140625" style="1215" customWidth="1"/>
    <col min="5123" max="5123" width="21.42578125" style="1215" customWidth="1"/>
    <col min="5124" max="5124" width="24" style="1215" customWidth="1"/>
    <col min="5125" max="5125" width="29" style="1215" customWidth="1"/>
    <col min="5126" max="5126" width="34" style="1215" customWidth="1"/>
    <col min="5127" max="5128" width="21.28515625" style="1215" customWidth="1"/>
    <col min="5129" max="5129" width="14.5703125" style="1215" customWidth="1"/>
    <col min="5130" max="5130" width="9.140625" style="1215"/>
    <col min="5131" max="5131" width="12.5703125" style="1215" bestFit="1" customWidth="1"/>
    <col min="5132" max="5376" width="9.140625" style="1215"/>
    <col min="5377" max="5377" width="8" style="1215" customWidth="1"/>
    <col min="5378" max="5378" width="118.140625" style="1215" customWidth="1"/>
    <col min="5379" max="5379" width="21.42578125" style="1215" customWidth="1"/>
    <col min="5380" max="5380" width="24" style="1215" customWidth="1"/>
    <col min="5381" max="5381" width="29" style="1215" customWidth="1"/>
    <col min="5382" max="5382" width="34" style="1215" customWidth="1"/>
    <col min="5383" max="5384" width="21.28515625" style="1215" customWidth="1"/>
    <col min="5385" max="5385" width="14.5703125" style="1215" customWidth="1"/>
    <col min="5386" max="5386" width="9.140625" style="1215"/>
    <col min="5387" max="5387" width="12.5703125" style="1215" bestFit="1" customWidth="1"/>
    <col min="5388" max="5632" width="9.140625" style="1215"/>
    <col min="5633" max="5633" width="8" style="1215" customWidth="1"/>
    <col min="5634" max="5634" width="118.140625" style="1215" customWidth="1"/>
    <col min="5635" max="5635" width="21.42578125" style="1215" customWidth="1"/>
    <col min="5636" max="5636" width="24" style="1215" customWidth="1"/>
    <col min="5637" max="5637" width="29" style="1215" customWidth="1"/>
    <col min="5638" max="5638" width="34" style="1215" customWidth="1"/>
    <col min="5639" max="5640" width="21.28515625" style="1215" customWidth="1"/>
    <col min="5641" max="5641" width="14.5703125" style="1215" customWidth="1"/>
    <col min="5642" max="5642" width="9.140625" style="1215"/>
    <col min="5643" max="5643" width="12.5703125" style="1215" bestFit="1" customWidth="1"/>
    <col min="5644" max="5888" width="9.140625" style="1215"/>
    <col min="5889" max="5889" width="8" style="1215" customWidth="1"/>
    <col min="5890" max="5890" width="118.140625" style="1215" customWidth="1"/>
    <col min="5891" max="5891" width="21.42578125" style="1215" customWidth="1"/>
    <col min="5892" max="5892" width="24" style="1215" customWidth="1"/>
    <col min="5893" max="5893" width="29" style="1215" customWidth="1"/>
    <col min="5894" max="5894" width="34" style="1215" customWidth="1"/>
    <col min="5895" max="5896" width="21.28515625" style="1215" customWidth="1"/>
    <col min="5897" max="5897" width="14.5703125" style="1215" customWidth="1"/>
    <col min="5898" max="5898" width="9.140625" style="1215"/>
    <col min="5899" max="5899" width="12.5703125" style="1215" bestFit="1" customWidth="1"/>
    <col min="5900" max="6144" width="9.140625" style="1215"/>
    <col min="6145" max="6145" width="8" style="1215" customWidth="1"/>
    <col min="6146" max="6146" width="118.140625" style="1215" customWidth="1"/>
    <col min="6147" max="6147" width="21.42578125" style="1215" customWidth="1"/>
    <col min="6148" max="6148" width="24" style="1215" customWidth="1"/>
    <col min="6149" max="6149" width="29" style="1215" customWidth="1"/>
    <col min="6150" max="6150" width="34" style="1215" customWidth="1"/>
    <col min="6151" max="6152" width="21.28515625" style="1215" customWidth="1"/>
    <col min="6153" max="6153" width="14.5703125" style="1215" customWidth="1"/>
    <col min="6154" max="6154" width="9.140625" style="1215"/>
    <col min="6155" max="6155" width="12.5703125" style="1215" bestFit="1" customWidth="1"/>
    <col min="6156" max="6400" width="9.140625" style="1215"/>
    <col min="6401" max="6401" width="8" style="1215" customWidth="1"/>
    <col min="6402" max="6402" width="118.140625" style="1215" customWidth="1"/>
    <col min="6403" max="6403" width="21.42578125" style="1215" customWidth="1"/>
    <col min="6404" max="6404" width="24" style="1215" customWidth="1"/>
    <col min="6405" max="6405" width="29" style="1215" customWidth="1"/>
    <col min="6406" max="6406" width="34" style="1215" customWidth="1"/>
    <col min="6407" max="6408" width="21.28515625" style="1215" customWidth="1"/>
    <col min="6409" max="6409" width="14.5703125" style="1215" customWidth="1"/>
    <col min="6410" max="6410" width="9.140625" style="1215"/>
    <col min="6411" max="6411" width="12.5703125" style="1215" bestFit="1" customWidth="1"/>
    <col min="6412" max="6656" width="9.140625" style="1215"/>
    <col min="6657" max="6657" width="8" style="1215" customWidth="1"/>
    <col min="6658" max="6658" width="118.140625" style="1215" customWidth="1"/>
    <col min="6659" max="6659" width="21.42578125" style="1215" customWidth="1"/>
    <col min="6660" max="6660" width="24" style="1215" customWidth="1"/>
    <col min="6661" max="6661" width="29" style="1215" customWidth="1"/>
    <col min="6662" max="6662" width="34" style="1215" customWidth="1"/>
    <col min="6663" max="6664" width="21.28515625" style="1215" customWidth="1"/>
    <col min="6665" max="6665" width="14.5703125" style="1215" customWidth="1"/>
    <col min="6666" max="6666" width="9.140625" style="1215"/>
    <col min="6667" max="6667" width="12.5703125" style="1215" bestFit="1" customWidth="1"/>
    <col min="6668" max="6912" width="9.140625" style="1215"/>
    <col min="6913" max="6913" width="8" style="1215" customWidth="1"/>
    <col min="6914" max="6914" width="118.140625" style="1215" customWidth="1"/>
    <col min="6915" max="6915" width="21.42578125" style="1215" customWidth="1"/>
    <col min="6916" max="6916" width="24" style="1215" customWidth="1"/>
    <col min="6917" max="6917" width="29" style="1215" customWidth="1"/>
    <col min="6918" max="6918" width="34" style="1215" customWidth="1"/>
    <col min="6919" max="6920" width="21.28515625" style="1215" customWidth="1"/>
    <col min="6921" max="6921" width="14.5703125" style="1215" customWidth="1"/>
    <col min="6922" max="6922" width="9.140625" style="1215"/>
    <col min="6923" max="6923" width="12.5703125" style="1215" bestFit="1" customWidth="1"/>
    <col min="6924" max="7168" width="9.140625" style="1215"/>
    <col min="7169" max="7169" width="8" style="1215" customWidth="1"/>
    <col min="7170" max="7170" width="118.140625" style="1215" customWidth="1"/>
    <col min="7171" max="7171" width="21.42578125" style="1215" customWidth="1"/>
    <col min="7172" max="7172" width="24" style="1215" customWidth="1"/>
    <col min="7173" max="7173" width="29" style="1215" customWidth="1"/>
    <col min="7174" max="7174" width="34" style="1215" customWidth="1"/>
    <col min="7175" max="7176" width="21.28515625" style="1215" customWidth="1"/>
    <col min="7177" max="7177" width="14.5703125" style="1215" customWidth="1"/>
    <col min="7178" max="7178" width="9.140625" style="1215"/>
    <col min="7179" max="7179" width="12.5703125" style="1215" bestFit="1" customWidth="1"/>
    <col min="7180" max="7424" width="9.140625" style="1215"/>
    <col min="7425" max="7425" width="8" style="1215" customWidth="1"/>
    <col min="7426" max="7426" width="118.140625" style="1215" customWidth="1"/>
    <col min="7427" max="7427" width="21.42578125" style="1215" customWidth="1"/>
    <col min="7428" max="7428" width="24" style="1215" customWidth="1"/>
    <col min="7429" max="7429" width="29" style="1215" customWidth="1"/>
    <col min="7430" max="7430" width="34" style="1215" customWidth="1"/>
    <col min="7431" max="7432" width="21.28515625" style="1215" customWidth="1"/>
    <col min="7433" max="7433" width="14.5703125" style="1215" customWidth="1"/>
    <col min="7434" max="7434" width="9.140625" style="1215"/>
    <col min="7435" max="7435" width="12.5703125" style="1215" bestFit="1" customWidth="1"/>
    <col min="7436" max="7680" width="9.140625" style="1215"/>
    <col min="7681" max="7681" width="8" style="1215" customWidth="1"/>
    <col min="7682" max="7682" width="118.140625" style="1215" customWidth="1"/>
    <col min="7683" max="7683" width="21.42578125" style="1215" customWidth="1"/>
    <col min="7684" max="7684" width="24" style="1215" customWidth="1"/>
    <col min="7685" max="7685" width="29" style="1215" customWidth="1"/>
    <col min="7686" max="7686" width="34" style="1215" customWidth="1"/>
    <col min="7687" max="7688" width="21.28515625" style="1215" customWidth="1"/>
    <col min="7689" max="7689" width="14.5703125" style="1215" customWidth="1"/>
    <col min="7690" max="7690" width="9.140625" style="1215"/>
    <col min="7691" max="7691" width="12.5703125" style="1215" bestFit="1" customWidth="1"/>
    <col min="7692" max="7936" width="9.140625" style="1215"/>
    <col min="7937" max="7937" width="8" style="1215" customWidth="1"/>
    <col min="7938" max="7938" width="118.140625" style="1215" customWidth="1"/>
    <col min="7939" max="7939" width="21.42578125" style="1215" customWidth="1"/>
    <col min="7940" max="7940" width="24" style="1215" customWidth="1"/>
    <col min="7941" max="7941" width="29" style="1215" customWidth="1"/>
    <col min="7942" max="7942" width="34" style="1215" customWidth="1"/>
    <col min="7943" max="7944" width="21.28515625" style="1215" customWidth="1"/>
    <col min="7945" max="7945" width="14.5703125" style="1215" customWidth="1"/>
    <col min="7946" max="7946" width="9.140625" style="1215"/>
    <col min="7947" max="7947" width="12.5703125" style="1215" bestFit="1" customWidth="1"/>
    <col min="7948" max="8192" width="9.140625" style="1215"/>
    <col min="8193" max="8193" width="8" style="1215" customWidth="1"/>
    <col min="8194" max="8194" width="118.140625" style="1215" customWidth="1"/>
    <col min="8195" max="8195" width="21.42578125" style="1215" customWidth="1"/>
    <col min="8196" max="8196" width="24" style="1215" customWidth="1"/>
    <col min="8197" max="8197" width="29" style="1215" customWidth="1"/>
    <col min="8198" max="8198" width="34" style="1215" customWidth="1"/>
    <col min="8199" max="8200" width="21.28515625" style="1215" customWidth="1"/>
    <col min="8201" max="8201" width="14.5703125" style="1215" customWidth="1"/>
    <col min="8202" max="8202" width="9.140625" style="1215"/>
    <col min="8203" max="8203" width="12.5703125" style="1215" bestFit="1" customWidth="1"/>
    <col min="8204" max="8448" width="9.140625" style="1215"/>
    <col min="8449" max="8449" width="8" style="1215" customWidth="1"/>
    <col min="8450" max="8450" width="118.140625" style="1215" customWidth="1"/>
    <col min="8451" max="8451" width="21.42578125" style="1215" customWidth="1"/>
    <col min="8452" max="8452" width="24" style="1215" customWidth="1"/>
    <col min="8453" max="8453" width="29" style="1215" customWidth="1"/>
    <col min="8454" max="8454" width="34" style="1215" customWidth="1"/>
    <col min="8455" max="8456" width="21.28515625" style="1215" customWidth="1"/>
    <col min="8457" max="8457" width="14.5703125" style="1215" customWidth="1"/>
    <col min="8458" max="8458" width="9.140625" style="1215"/>
    <col min="8459" max="8459" width="12.5703125" style="1215" bestFit="1" customWidth="1"/>
    <col min="8460" max="8704" width="9.140625" style="1215"/>
    <col min="8705" max="8705" width="8" style="1215" customWidth="1"/>
    <col min="8706" max="8706" width="118.140625" style="1215" customWidth="1"/>
    <col min="8707" max="8707" width="21.42578125" style="1215" customWidth="1"/>
    <col min="8708" max="8708" width="24" style="1215" customWidth="1"/>
    <col min="8709" max="8709" width="29" style="1215" customWidth="1"/>
    <col min="8710" max="8710" width="34" style="1215" customWidth="1"/>
    <col min="8711" max="8712" width="21.28515625" style="1215" customWidth="1"/>
    <col min="8713" max="8713" width="14.5703125" style="1215" customWidth="1"/>
    <col min="8714" max="8714" width="9.140625" style="1215"/>
    <col min="8715" max="8715" width="12.5703125" style="1215" bestFit="1" customWidth="1"/>
    <col min="8716" max="8960" width="9.140625" style="1215"/>
    <col min="8961" max="8961" width="8" style="1215" customWidth="1"/>
    <col min="8962" max="8962" width="118.140625" style="1215" customWidth="1"/>
    <col min="8963" max="8963" width="21.42578125" style="1215" customWidth="1"/>
    <col min="8964" max="8964" width="24" style="1215" customWidth="1"/>
    <col min="8965" max="8965" width="29" style="1215" customWidth="1"/>
    <col min="8966" max="8966" width="34" style="1215" customWidth="1"/>
    <col min="8967" max="8968" width="21.28515625" style="1215" customWidth="1"/>
    <col min="8969" max="8969" width="14.5703125" style="1215" customWidth="1"/>
    <col min="8970" max="8970" width="9.140625" style="1215"/>
    <col min="8971" max="8971" width="12.5703125" style="1215" bestFit="1" customWidth="1"/>
    <col min="8972" max="9216" width="9.140625" style="1215"/>
    <col min="9217" max="9217" width="8" style="1215" customWidth="1"/>
    <col min="9218" max="9218" width="118.140625" style="1215" customWidth="1"/>
    <col min="9219" max="9219" width="21.42578125" style="1215" customWidth="1"/>
    <col min="9220" max="9220" width="24" style="1215" customWidth="1"/>
    <col min="9221" max="9221" width="29" style="1215" customWidth="1"/>
    <col min="9222" max="9222" width="34" style="1215" customWidth="1"/>
    <col min="9223" max="9224" width="21.28515625" style="1215" customWidth="1"/>
    <col min="9225" max="9225" width="14.5703125" style="1215" customWidth="1"/>
    <col min="9226" max="9226" width="9.140625" style="1215"/>
    <col min="9227" max="9227" width="12.5703125" style="1215" bestFit="1" customWidth="1"/>
    <col min="9228" max="9472" width="9.140625" style="1215"/>
    <col min="9473" max="9473" width="8" style="1215" customWidth="1"/>
    <col min="9474" max="9474" width="118.140625" style="1215" customWidth="1"/>
    <col min="9475" max="9475" width="21.42578125" style="1215" customWidth="1"/>
    <col min="9476" max="9476" width="24" style="1215" customWidth="1"/>
    <col min="9477" max="9477" width="29" style="1215" customWidth="1"/>
    <col min="9478" max="9478" width="34" style="1215" customWidth="1"/>
    <col min="9479" max="9480" width="21.28515625" style="1215" customWidth="1"/>
    <col min="9481" max="9481" width="14.5703125" style="1215" customWidth="1"/>
    <col min="9482" max="9482" width="9.140625" style="1215"/>
    <col min="9483" max="9483" width="12.5703125" style="1215" bestFit="1" customWidth="1"/>
    <col min="9484" max="9728" width="9.140625" style="1215"/>
    <col min="9729" max="9729" width="8" style="1215" customWidth="1"/>
    <col min="9730" max="9730" width="118.140625" style="1215" customWidth="1"/>
    <col min="9731" max="9731" width="21.42578125" style="1215" customWidth="1"/>
    <col min="9732" max="9732" width="24" style="1215" customWidth="1"/>
    <col min="9733" max="9733" width="29" style="1215" customWidth="1"/>
    <col min="9734" max="9734" width="34" style="1215" customWidth="1"/>
    <col min="9735" max="9736" width="21.28515625" style="1215" customWidth="1"/>
    <col min="9737" max="9737" width="14.5703125" style="1215" customWidth="1"/>
    <col min="9738" max="9738" width="9.140625" style="1215"/>
    <col min="9739" max="9739" width="12.5703125" style="1215" bestFit="1" customWidth="1"/>
    <col min="9740" max="9984" width="9.140625" style="1215"/>
    <col min="9985" max="9985" width="8" style="1215" customWidth="1"/>
    <col min="9986" max="9986" width="118.140625" style="1215" customWidth="1"/>
    <col min="9987" max="9987" width="21.42578125" style="1215" customWidth="1"/>
    <col min="9988" max="9988" width="24" style="1215" customWidth="1"/>
    <col min="9989" max="9989" width="29" style="1215" customWidth="1"/>
    <col min="9990" max="9990" width="34" style="1215" customWidth="1"/>
    <col min="9991" max="9992" width="21.28515625" style="1215" customWidth="1"/>
    <col min="9993" max="9993" width="14.5703125" style="1215" customWidth="1"/>
    <col min="9994" max="9994" width="9.140625" style="1215"/>
    <col min="9995" max="9995" width="12.5703125" style="1215" bestFit="1" customWidth="1"/>
    <col min="9996" max="10240" width="9.140625" style="1215"/>
    <col min="10241" max="10241" width="8" style="1215" customWidth="1"/>
    <col min="10242" max="10242" width="118.140625" style="1215" customWidth="1"/>
    <col min="10243" max="10243" width="21.42578125" style="1215" customWidth="1"/>
    <col min="10244" max="10244" width="24" style="1215" customWidth="1"/>
    <col min="10245" max="10245" width="29" style="1215" customWidth="1"/>
    <col min="10246" max="10246" width="34" style="1215" customWidth="1"/>
    <col min="10247" max="10248" width="21.28515625" style="1215" customWidth="1"/>
    <col min="10249" max="10249" width="14.5703125" style="1215" customWidth="1"/>
    <col min="10250" max="10250" width="9.140625" style="1215"/>
    <col min="10251" max="10251" width="12.5703125" style="1215" bestFit="1" customWidth="1"/>
    <col min="10252" max="10496" width="9.140625" style="1215"/>
    <col min="10497" max="10497" width="8" style="1215" customWidth="1"/>
    <col min="10498" max="10498" width="118.140625" style="1215" customWidth="1"/>
    <col min="10499" max="10499" width="21.42578125" style="1215" customWidth="1"/>
    <col min="10500" max="10500" width="24" style="1215" customWidth="1"/>
    <col min="10501" max="10501" width="29" style="1215" customWidth="1"/>
    <col min="10502" max="10502" width="34" style="1215" customWidth="1"/>
    <col min="10503" max="10504" width="21.28515625" style="1215" customWidth="1"/>
    <col min="10505" max="10505" width="14.5703125" style="1215" customWidth="1"/>
    <col min="10506" max="10506" width="9.140625" style="1215"/>
    <col min="10507" max="10507" width="12.5703125" style="1215" bestFit="1" customWidth="1"/>
    <col min="10508" max="10752" width="9.140625" style="1215"/>
    <col min="10753" max="10753" width="8" style="1215" customWidth="1"/>
    <col min="10754" max="10754" width="118.140625" style="1215" customWidth="1"/>
    <col min="10755" max="10755" width="21.42578125" style="1215" customWidth="1"/>
    <col min="10756" max="10756" width="24" style="1215" customWidth="1"/>
    <col min="10757" max="10757" width="29" style="1215" customWidth="1"/>
    <col min="10758" max="10758" width="34" style="1215" customWidth="1"/>
    <col min="10759" max="10760" width="21.28515625" style="1215" customWidth="1"/>
    <col min="10761" max="10761" width="14.5703125" style="1215" customWidth="1"/>
    <col min="10762" max="10762" width="9.140625" style="1215"/>
    <col min="10763" max="10763" width="12.5703125" style="1215" bestFit="1" customWidth="1"/>
    <col min="10764" max="11008" width="9.140625" style="1215"/>
    <col min="11009" max="11009" width="8" style="1215" customWidth="1"/>
    <col min="11010" max="11010" width="118.140625" style="1215" customWidth="1"/>
    <col min="11011" max="11011" width="21.42578125" style="1215" customWidth="1"/>
    <col min="11012" max="11012" width="24" style="1215" customWidth="1"/>
    <col min="11013" max="11013" width="29" style="1215" customWidth="1"/>
    <col min="11014" max="11014" width="34" style="1215" customWidth="1"/>
    <col min="11015" max="11016" width="21.28515625" style="1215" customWidth="1"/>
    <col min="11017" max="11017" width="14.5703125" style="1215" customWidth="1"/>
    <col min="11018" max="11018" width="9.140625" style="1215"/>
    <col min="11019" max="11019" width="12.5703125" style="1215" bestFit="1" customWidth="1"/>
    <col min="11020" max="11264" width="9.140625" style="1215"/>
    <col min="11265" max="11265" width="8" style="1215" customWidth="1"/>
    <col min="11266" max="11266" width="118.140625" style="1215" customWidth="1"/>
    <col min="11267" max="11267" width="21.42578125" style="1215" customWidth="1"/>
    <col min="11268" max="11268" width="24" style="1215" customWidth="1"/>
    <col min="11269" max="11269" width="29" style="1215" customWidth="1"/>
    <col min="11270" max="11270" width="34" style="1215" customWidth="1"/>
    <col min="11271" max="11272" width="21.28515625" style="1215" customWidth="1"/>
    <col min="11273" max="11273" width="14.5703125" style="1215" customWidth="1"/>
    <col min="11274" max="11274" width="9.140625" style="1215"/>
    <col min="11275" max="11275" width="12.5703125" style="1215" bestFit="1" customWidth="1"/>
    <col min="11276" max="11520" width="9.140625" style="1215"/>
    <col min="11521" max="11521" width="8" style="1215" customWidth="1"/>
    <col min="11522" max="11522" width="118.140625" style="1215" customWidth="1"/>
    <col min="11523" max="11523" width="21.42578125" style="1215" customWidth="1"/>
    <col min="11524" max="11524" width="24" style="1215" customWidth="1"/>
    <col min="11525" max="11525" width="29" style="1215" customWidth="1"/>
    <col min="11526" max="11526" width="34" style="1215" customWidth="1"/>
    <col min="11527" max="11528" width="21.28515625" style="1215" customWidth="1"/>
    <col min="11529" max="11529" width="14.5703125" style="1215" customWidth="1"/>
    <col min="11530" max="11530" width="9.140625" style="1215"/>
    <col min="11531" max="11531" width="12.5703125" style="1215" bestFit="1" customWidth="1"/>
    <col min="11532" max="11776" width="9.140625" style="1215"/>
    <col min="11777" max="11777" width="8" style="1215" customWidth="1"/>
    <col min="11778" max="11778" width="118.140625" style="1215" customWidth="1"/>
    <col min="11779" max="11779" width="21.42578125" style="1215" customWidth="1"/>
    <col min="11780" max="11780" width="24" style="1215" customWidth="1"/>
    <col min="11781" max="11781" width="29" style="1215" customWidth="1"/>
    <col min="11782" max="11782" width="34" style="1215" customWidth="1"/>
    <col min="11783" max="11784" width="21.28515625" style="1215" customWidth="1"/>
    <col min="11785" max="11785" width="14.5703125" style="1215" customWidth="1"/>
    <col min="11786" max="11786" width="9.140625" style="1215"/>
    <col min="11787" max="11787" width="12.5703125" style="1215" bestFit="1" customWidth="1"/>
    <col min="11788" max="12032" width="9.140625" style="1215"/>
    <col min="12033" max="12033" width="8" style="1215" customWidth="1"/>
    <col min="12034" max="12034" width="118.140625" style="1215" customWidth="1"/>
    <col min="12035" max="12035" width="21.42578125" style="1215" customWidth="1"/>
    <col min="12036" max="12036" width="24" style="1215" customWidth="1"/>
    <col min="12037" max="12037" width="29" style="1215" customWidth="1"/>
    <col min="12038" max="12038" width="34" style="1215" customWidth="1"/>
    <col min="12039" max="12040" width="21.28515625" style="1215" customWidth="1"/>
    <col min="12041" max="12041" width="14.5703125" style="1215" customWidth="1"/>
    <col min="12042" max="12042" width="9.140625" style="1215"/>
    <col min="12043" max="12043" width="12.5703125" style="1215" bestFit="1" customWidth="1"/>
    <col min="12044" max="12288" width="9.140625" style="1215"/>
    <col min="12289" max="12289" width="8" style="1215" customWidth="1"/>
    <col min="12290" max="12290" width="118.140625" style="1215" customWidth="1"/>
    <col min="12291" max="12291" width="21.42578125" style="1215" customWidth="1"/>
    <col min="12292" max="12292" width="24" style="1215" customWidth="1"/>
    <col min="12293" max="12293" width="29" style="1215" customWidth="1"/>
    <col min="12294" max="12294" width="34" style="1215" customWidth="1"/>
    <col min="12295" max="12296" width="21.28515625" style="1215" customWidth="1"/>
    <col min="12297" max="12297" width="14.5703125" style="1215" customWidth="1"/>
    <col min="12298" max="12298" width="9.140625" style="1215"/>
    <col min="12299" max="12299" width="12.5703125" style="1215" bestFit="1" customWidth="1"/>
    <col min="12300" max="12544" width="9.140625" style="1215"/>
    <col min="12545" max="12545" width="8" style="1215" customWidth="1"/>
    <col min="12546" max="12546" width="118.140625" style="1215" customWidth="1"/>
    <col min="12547" max="12547" width="21.42578125" style="1215" customWidth="1"/>
    <col min="12548" max="12548" width="24" style="1215" customWidth="1"/>
    <col min="12549" max="12549" width="29" style="1215" customWidth="1"/>
    <col min="12550" max="12550" width="34" style="1215" customWidth="1"/>
    <col min="12551" max="12552" width="21.28515625" style="1215" customWidth="1"/>
    <col min="12553" max="12553" width="14.5703125" style="1215" customWidth="1"/>
    <col min="12554" max="12554" width="9.140625" style="1215"/>
    <col min="12555" max="12555" width="12.5703125" style="1215" bestFit="1" customWidth="1"/>
    <col min="12556" max="12800" width="9.140625" style="1215"/>
    <col min="12801" max="12801" width="8" style="1215" customWidth="1"/>
    <col min="12802" max="12802" width="118.140625" style="1215" customWidth="1"/>
    <col min="12803" max="12803" width="21.42578125" style="1215" customWidth="1"/>
    <col min="12804" max="12804" width="24" style="1215" customWidth="1"/>
    <col min="12805" max="12805" width="29" style="1215" customWidth="1"/>
    <col min="12806" max="12806" width="34" style="1215" customWidth="1"/>
    <col min="12807" max="12808" width="21.28515625" style="1215" customWidth="1"/>
    <col min="12809" max="12809" width="14.5703125" style="1215" customWidth="1"/>
    <col min="12810" max="12810" width="9.140625" style="1215"/>
    <col min="12811" max="12811" width="12.5703125" style="1215" bestFit="1" customWidth="1"/>
    <col min="12812" max="13056" width="9.140625" style="1215"/>
    <col min="13057" max="13057" width="8" style="1215" customWidth="1"/>
    <col min="13058" max="13058" width="118.140625" style="1215" customWidth="1"/>
    <col min="13059" max="13059" width="21.42578125" style="1215" customWidth="1"/>
    <col min="13060" max="13060" width="24" style="1215" customWidth="1"/>
    <col min="13061" max="13061" width="29" style="1215" customWidth="1"/>
    <col min="13062" max="13062" width="34" style="1215" customWidth="1"/>
    <col min="13063" max="13064" width="21.28515625" style="1215" customWidth="1"/>
    <col min="13065" max="13065" width="14.5703125" style="1215" customWidth="1"/>
    <col min="13066" max="13066" width="9.140625" style="1215"/>
    <col min="13067" max="13067" width="12.5703125" style="1215" bestFit="1" customWidth="1"/>
    <col min="13068" max="13312" width="9.140625" style="1215"/>
    <col min="13313" max="13313" width="8" style="1215" customWidth="1"/>
    <col min="13314" max="13314" width="118.140625" style="1215" customWidth="1"/>
    <col min="13315" max="13315" width="21.42578125" style="1215" customWidth="1"/>
    <col min="13316" max="13316" width="24" style="1215" customWidth="1"/>
    <col min="13317" max="13317" width="29" style="1215" customWidth="1"/>
    <col min="13318" max="13318" width="34" style="1215" customWidth="1"/>
    <col min="13319" max="13320" width="21.28515625" style="1215" customWidth="1"/>
    <col min="13321" max="13321" width="14.5703125" style="1215" customWidth="1"/>
    <col min="13322" max="13322" width="9.140625" style="1215"/>
    <col min="13323" max="13323" width="12.5703125" style="1215" bestFit="1" customWidth="1"/>
    <col min="13324" max="13568" width="9.140625" style="1215"/>
    <col min="13569" max="13569" width="8" style="1215" customWidth="1"/>
    <col min="13570" max="13570" width="118.140625" style="1215" customWidth="1"/>
    <col min="13571" max="13571" width="21.42578125" style="1215" customWidth="1"/>
    <col min="13572" max="13572" width="24" style="1215" customWidth="1"/>
    <col min="13573" max="13573" width="29" style="1215" customWidth="1"/>
    <col min="13574" max="13574" width="34" style="1215" customWidth="1"/>
    <col min="13575" max="13576" width="21.28515625" style="1215" customWidth="1"/>
    <col min="13577" max="13577" width="14.5703125" style="1215" customWidth="1"/>
    <col min="13578" max="13578" width="9.140625" style="1215"/>
    <col min="13579" max="13579" width="12.5703125" style="1215" bestFit="1" customWidth="1"/>
    <col min="13580" max="13824" width="9.140625" style="1215"/>
    <col min="13825" max="13825" width="8" style="1215" customWidth="1"/>
    <col min="13826" max="13826" width="118.140625" style="1215" customWidth="1"/>
    <col min="13827" max="13827" width="21.42578125" style="1215" customWidth="1"/>
    <col min="13828" max="13828" width="24" style="1215" customWidth="1"/>
    <col min="13829" max="13829" width="29" style="1215" customWidth="1"/>
    <col min="13830" max="13830" width="34" style="1215" customWidth="1"/>
    <col min="13831" max="13832" width="21.28515625" style="1215" customWidth="1"/>
    <col min="13833" max="13833" width="14.5703125" style="1215" customWidth="1"/>
    <col min="13834" max="13834" width="9.140625" style="1215"/>
    <col min="13835" max="13835" width="12.5703125" style="1215" bestFit="1" customWidth="1"/>
    <col min="13836" max="14080" width="9.140625" style="1215"/>
    <col min="14081" max="14081" width="8" style="1215" customWidth="1"/>
    <col min="14082" max="14082" width="118.140625" style="1215" customWidth="1"/>
    <col min="14083" max="14083" width="21.42578125" style="1215" customWidth="1"/>
    <col min="14084" max="14084" width="24" style="1215" customWidth="1"/>
    <col min="14085" max="14085" width="29" style="1215" customWidth="1"/>
    <col min="14086" max="14086" width="34" style="1215" customWidth="1"/>
    <col min="14087" max="14088" width="21.28515625" style="1215" customWidth="1"/>
    <col min="14089" max="14089" width="14.5703125" style="1215" customWidth="1"/>
    <col min="14090" max="14090" width="9.140625" style="1215"/>
    <col min="14091" max="14091" width="12.5703125" style="1215" bestFit="1" customWidth="1"/>
    <col min="14092" max="14336" width="9.140625" style="1215"/>
    <col min="14337" max="14337" width="8" style="1215" customWidth="1"/>
    <col min="14338" max="14338" width="118.140625" style="1215" customWidth="1"/>
    <col min="14339" max="14339" width="21.42578125" style="1215" customWidth="1"/>
    <col min="14340" max="14340" width="24" style="1215" customWidth="1"/>
    <col min="14341" max="14341" width="29" style="1215" customWidth="1"/>
    <col min="14342" max="14342" width="34" style="1215" customWidth="1"/>
    <col min="14343" max="14344" width="21.28515625" style="1215" customWidth="1"/>
    <col min="14345" max="14345" width="14.5703125" style="1215" customWidth="1"/>
    <col min="14346" max="14346" width="9.140625" style="1215"/>
    <col min="14347" max="14347" width="12.5703125" style="1215" bestFit="1" customWidth="1"/>
    <col min="14348" max="14592" width="9.140625" style="1215"/>
    <col min="14593" max="14593" width="8" style="1215" customWidth="1"/>
    <col min="14594" max="14594" width="118.140625" style="1215" customWidth="1"/>
    <col min="14595" max="14595" width="21.42578125" style="1215" customWidth="1"/>
    <col min="14596" max="14596" width="24" style="1215" customWidth="1"/>
    <col min="14597" max="14597" width="29" style="1215" customWidth="1"/>
    <col min="14598" max="14598" width="34" style="1215" customWidth="1"/>
    <col min="14599" max="14600" width="21.28515625" style="1215" customWidth="1"/>
    <col min="14601" max="14601" width="14.5703125" style="1215" customWidth="1"/>
    <col min="14602" max="14602" width="9.140625" style="1215"/>
    <col min="14603" max="14603" width="12.5703125" style="1215" bestFit="1" customWidth="1"/>
    <col min="14604" max="14848" width="9.140625" style="1215"/>
    <col min="14849" max="14849" width="8" style="1215" customWidth="1"/>
    <col min="14850" max="14850" width="118.140625" style="1215" customWidth="1"/>
    <col min="14851" max="14851" width="21.42578125" style="1215" customWidth="1"/>
    <col min="14852" max="14852" width="24" style="1215" customWidth="1"/>
    <col min="14853" max="14853" width="29" style="1215" customWidth="1"/>
    <col min="14854" max="14854" width="34" style="1215" customWidth="1"/>
    <col min="14855" max="14856" width="21.28515625" style="1215" customWidth="1"/>
    <col min="14857" max="14857" width="14.5703125" style="1215" customWidth="1"/>
    <col min="14858" max="14858" width="9.140625" style="1215"/>
    <col min="14859" max="14859" width="12.5703125" style="1215" bestFit="1" customWidth="1"/>
    <col min="14860" max="15104" width="9.140625" style="1215"/>
    <col min="15105" max="15105" width="8" style="1215" customWidth="1"/>
    <col min="15106" max="15106" width="118.140625" style="1215" customWidth="1"/>
    <col min="15107" max="15107" width="21.42578125" style="1215" customWidth="1"/>
    <col min="15108" max="15108" width="24" style="1215" customWidth="1"/>
    <col min="15109" max="15109" width="29" style="1215" customWidth="1"/>
    <col min="15110" max="15110" width="34" style="1215" customWidth="1"/>
    <col min="15111" max="15112" width="21.28515625" style="1215" customWidth="1"/>
    <col min="15113" max="15113" width="14.5703125" style="1215" customWidth="1"/>
    <col min="15114" max="15114" width="9.140625" style="1215"/>
    <col min="15115" max="15115" width="12.5703125" style="1215" bestFit="1" customWidth="1"/>
    <col min="15116" max="15360" width="9.140625" style="1215"/>
    <col min="15361" max="15361" width="8" style="1215" customWidth="1"/>
    <col min="15362" max="15362" width="118.140625" style="1215" customWidth="1"/>
    <col min="15363" max="15363" width="21.42578125" style="1215" customWidth="1"/>
    <col min="15364" max="15364" width="24" style="1215" customWidth="1"/>
    <col min="15365" max="15365" width="29" style="1215" customWidth="1"/>
    <col min="15366" max="15366" width="34" style="1215" customWidth="1"/>
    <col min="15367" max="15368" width="21.28515625" style="1215" customWidth="1"/>
    <col min="15369" max="15369" width="14.5703125" style="1215" customWidth="1"/>
    <col min="15370" max="15370" width="9.140625" style="1215"/>
    <col min="15371" max="15371" width="12.5703125" style="1215" bestFit="1" customWidth="1"/>
    <col min="15372" max="15616" width="9.140625" style="1215"/>
    <col min="15617" max="15617" width="8" style="1215" customWidth="1"/>
    <col min="15618" max="15618" width="118.140625" style="1215" customWidth="1"/>
    <col min="15619" max="15619" width="21.42578125" style="1215" customWidth="1"/>
    <col min="15620" max="15620" width="24" style="1215" customWidth="1"/>
    <col min="15621" max="15621" width="29" style="1215" customWidth="1"/>
    <col min="15622" max="15622" width="34" style="1215" customWidth="1"/>
    <col min="15623" max="15624" width="21.28515625" style="1215" customWidth="1"/>
    <col min="15625" max="15625" width="14.5703125" style="1215" customWidth="1"/>
    <col min="15626" max="15626" width="9.140625" style="1215"/>
    <col min="15627" max="15627" width="12.5703125" style="1215" bestFit="1" customWidth="1"/>
    <col min="15628" max="15872" width="9.140625" style="1215"/>
    <col min="15873" max="15873" width="8" style="1215" customWidth="1"/>
    <col min="15874" max="15874" width="118.140625" style="1215" customWidth="1"/>
    <col min="15875" max="15875" width="21.42578125" style="1215" customWidth="1"/>
    <col min="15876" max="15876" width="24" style="1215" customWidth="1"/>
    <col min="15877" max="15877" width="29" style="1215" customWidth="1"/>
    <col min="15878" max="15878" width="34" style="1215" customWidth="1"/>
    <col min="15879" max="15880" width="21.28515625" style="1215" customWidth="1"/>
    <col min="15881" max="15881" width="14.5703125" style="1215" customWidth="1"/>
    <col min="15882" max="15882" width="9.140625" style="1215"/>
    <col min="15883" max="15883" width="12.5703125" style="1215" bestFit="1" customWidth="1"/>
    <col min="15884" max="16128" width="9.140625" style="1215"/>
    <col min="16129" max="16129" width="8" style="1215" customWidth="1"/>
    <col min="16130" max="16130" width="118.140625" style="1215" customWidth="1"/>
    <col min="16131" max="16131" width="21.42578125" style="1215" customWidth="1"/>
    <col min="16132" max="16132" width="24" style="1215" customWidth="1"/>
    <col min="16133" max="16133" width="29" style="1215" customWidth="1"/>
    <col min="16134" max="16134" width="34" style="1215" customWidth="1"/>
    <col min="16135" max="16136" width="21.28515625" style="1215" customWidth="1"/>
    <col min="16137" max="16137" width="14.5703125" style="1215" customWidth="1"/>
    <col min="16138" max="16138" width="9.140625" style="1215"/>
    <col min="16139" max="16139" width="12.5703125" style="1215" bestFit="1" customWidth="1"/>
    <col min="16140" max="16384" width="9.140625" style="1215"/>
  </cols>
  <sheetData>
    <row r="1" spans="1:11" s="178" customFormat="1" ht="18.75">
      <c r="F1" s="72" t="s">
        <v>435</v>
      </c>
      <c r="G1" s="179"/>
      <c r="H1" s="179"/>
      <c r="I1" s="92"/>
    </row>
    <row r="3" spans="1:11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</row>
    <row r="4" spans="1:11" s="13" customFormat="1" ht="27" customHeight="1">
      <c r="A4" s="12" t="s">
        <v>1292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216" t="s">
        <v>1175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78" customFormat="1" ht="18.75">
      <c r="B8" s="187"/>
      <c r="G8" s="179"/>
      <c r="H8" s="179"/>
      <c r="I8" s="92"/>
    </row>
    <row r="9" spans="1:11" ht="15" customHeight="1">
      <c r="A9" s="1455" t="s">
        <v>282</v>
      </c>
      <c r="B9" s="1455" t="s">
        <v>297</v>
      </c>
      <c r="C9" s="1422">
        <v>32595156</v>
      </c>
      <c r="D9" s="1422"/>
      <c r="E9" s="1215" t="s">
        <v>367</v>
      </c>
    </row>
    <row r="10" spans="1:11" ht="75" customHeight="1">
      <c r="A10" s="1422"/>
      <c r="B10" s="1422"/>
      <c r="C10" s="1215" t="s">
        <v>354</v>
      </c>
      <c r="D10" s="1215" t="s">
        <v>368</v>
      </c>
      <c r="E10" s="1215" t="s">
        <v>354</v>
      </c>
      <c r="F10" s="1215" t="s">
        <v>368</v>
      </c>
    </row>
    <row r="11" spans="1:11">
      <c r="A11" s="1215">
        <v>1</v>
      </c>
      <c r="B11" s="1215">
        <v>2</v>
      </c>
      <c r="C11" s="1215">
        <v>3</v>
      </c>
      <c r="D11" s="1215">
        <v>4</v>
      </c>
      <c r="E11" s="1215">
        <v>5</v>
      </c>
      <c r="F11" s="1215">
        <v>6</v>
      </c>
      <c r="G11" s="1215" t="s">
        <v>357</v>
      </c>
      <c r="H11" s="1215" t="s">
        <v>302</v>
      </c>
      <c r="I11" s="1215" t="s">
        <v>303</v>
      </c>
    </row>
    <row r="12" spans="1:11">
      <c r="A12" s="1215">
        <v>1</v>
      </c>
      <c r="B12" s="1215" t="s">
        <v>369</v>
      </c>
      <c r="C12" s="1215" t="s">
        <v>305</v>
      </c>
      <c r="D12" s="1215">
        <f>SUM(D14:D34)</f>
        <v>0</v>
      </c>
      <c r="E12" s="1215" t="s">
        <v>305</v>
      </c>
      <c r="F12" s="1215">
        <f>SUM(F13:F34)</f>
        <v>0</v>
      </c>
    </row>
    <row r="13" spans="1:11" ht="15" hidden="1" customHeight="1">
      <c r="B13" s="1215" t="s">
        <v>199</v>
      </c>
      <c r="I13" s="1215">
        <f t="shared" ref="I13:I76" si="0">F13-H13</f>
        <v>0</v>
      </c>
    </row>
    <row r="14" spans="1:11" ht="15" hidden="1" customHeight="1">
      <c r="I14" s="1215">
        <f t="shared" si="0"/>
        <v>0</v>
      </c>
    </row>
    <row r="15" spans="1:11" ht="15" hidden="1" customHeight="1">
      <c r="I15" s="1215">
        <f t="shared" si="0"/>
        <v>0</v>
      </c>
    </row>
    <row r="16" spans="1:11" ht="15" hidden="1" customHeight="1">
      <c r="I16" s="1215">
        <f t="shared" si="0"/>
        <v>0</v>
      </c>
    </row>
    <row r="17" spans="9:9" ht="15" hidden="1" customHeight="1">
      <c r="I17" s="1215">
        <f t="shared" si="0"/>
        <v>0</v>
      </c>
    </row>
    <row r="18" spans="9:9" ht="15" hidden="1" customHeight="1">
      <c r="I18" s="1215">
        <f t="shared" si="0"/>
        <v>0</v>
      </c>
    </row>
    <row r="19" spans="9:9" ht="15" hidden="1" customHeight="1">
      <c r="I19" s="1215">
        <f t="shared" si="0"/>
        <v>0</v>
      </c>
    </row>
    <row r="20" spans="9:9" ht="15" hidden="1" customHeight="1">
      <c r="I20" s="1215">
        <f t="shared" si="0"/>
        <v>0</v>
      </c>
    </row>
    <row r="21" spans="9:9" ht="15" hidden="1" customHeight="1">
      <c r="I21" s="1215">
        <f t="shared" si="0"/>
        <v>0</v>
      </c>
    </row>
    <row r="22" spans="9:9" ht="15" hidden="1" customHeight="1">
      <c r="I22" s="1215">
        <f t="shared" si="0"/>
        <v>0</v>
      </c>
    </row>
    <row r="23" spans="9:9" ht="15" hidden="1" customHeight="1">
      <c r="I23" s="1215">
        <f t="shared" si="0"/>
        <v>0</v>
      </c>
    </row>
    <row r="24" spans="9:9" ht="15" hidden="1" customHeight="1">
      <c r="I24" s="1215">
        <f t="shared" si="0"/>
        <v>0</v>
      </c>
    </row>
    <row r="25" spans="9:9" ht="15" hidden="1" customHeight="1">
      <c r="I25" s="1215">
        <f t="shared" si="0"/>
        <v>0</v>
      </c>
    </row>
    <row r="26" spans="9:9" ht="15" hidden="1" customHeight="1">
      <c r="I26" s="1215">
        <f t="shared" si="0"/>
        <v>0</v>
      </c>
    </row>
    <row r="27" spans="9:9" ht="15" hidden="1" customHeight="1">
      <c r="I27" s="1215">
        <f t="shared" si="0"/>
        <v>0</v>
      </c>
    </row>
    <row r="28" spans="9:9" ht="15" hidden="1" customHeight="1">
      <c r="I28" s="1215">
        <f t="shared" si="0"/>
        <v>0</v>
      </c>
    </row>
    <row r="29" spans="9:9" ht="20.25" hidden="1" customHeight="1">
      <c r="I29" s="1215">
        <f t="shared" si="0"/>
        <v>0</v>
      </c>
    </row>
    <row r="30" spans="9:9" ht="20.25" hidden="1" customHeight="1">
      <c r="I30" s="1215">
        <f t="shared" si="0"/>
        <v>0</v>
      </c>
    </row>
    <row r="31" spans="9:9" ht="22.5" hidden="1" customHeight="1">
      <c r="I31" s="1215">
        <f t="shared" si="0"/>
        <v>0</v>
      </c>
    </row>
    <row r="32" spans="9:9" ht="22.5" hidden="1" customHeight="1">
      <c r="I32" s="1215">
        <f t="shared" si="0"/>
        <v>0</v>
      </c>
    </row>
    <row r="33" spans="1:9" ht="22.5" hidden="1" customHeight="1">
      <c r="I33" s="1215">
        <f t="shared" si="0"/>
        <v>0</v>
      </c>
    </row>
    <row r="34" spans="1:9" ht="15" hidden="1" customHeight="1">
      <c r="I34" s="1215">
        <f t="shared" si="0"/>
        <v>0</v>
      </c>
    </row>
    <row r="35" spans="1:9">
      <c r="A35" s="1215">
        <v>2</v>
      </c>
      <c r="B35" s="1215" t="s">
        <v>370</v>
      </c>
      <c r="C35" s="1215" t="s">
        <v>305</v>
      </c>
      <c r="D35" s="1215">
        <f>SUM(D37:D40)</f>
        <v>0</v>
      </c>
      <c r="E35" s="1215" t="s">
        <v>305</v>
      </c>
      <c r="F35" s="1215">
        <f>SUM(F36:F40)</f>
        <v>0</v>
      </c>
    </row>
    <row r="36" spans="1:9" ht="15" hidden="1" customHeight="1">
      <c r="B36" s="1215" t="s">
        <v>199</v>
      </c>
      <c r="I36" s="1215">
        <f t="shared" si="0"/>
        <v>0</v>
      </c>
    </row>
    <row r="37" spans="1:9" ht="21" hidden="1" customHeight="1">
      <c r="D37" s="1215" t="s">
        <v>371</v>
      </c>
      <c r="I37" s="1215">
        <f t="shared" si="0"/>
        <v>0</v>
      </c>
    </row>
    <row r="38" spans="1:9" ht="15" hidden="1" customHeight="1">
      <c r="I38" s="1215">
        <f t="shared" si="0"/>
        <v>0</v>
      </c>
    </row>
    <row r="39" spans="1:9" ht="15" hidden="1" customHeight="1">
      <c r="I39" s="1215">
        <f t="shared" si="0"/>
        <v>0</v>
      </c>
    </row>
    <row r="40" spans="1:9" ht="15" hidden="1" customHeight="1">
      <c r="I40" s="1215">
        <f t="shared" si="0"/>
        <v>0</v>
      </c>
    </row>
    <row r="41" spans="1:9">
      <c r="A41" s="1215">
        <v>3</v>
      </c>
      <c r="B41" s="1215" t="s">
        <v>372</v>
      </c>
      <c r="C41" s="1215" t="s">
        <v>305</v>
      </c>
      <c r="D41" s="1215">
        <f>SUM(D43:D57)</f>
        <v>0</v>
      </c>
      <c r="E41" s="1215" t="s">
        <v>305</v>
      </c>
      <c r="F41" s="1215">
        <f>SUM(F42:F49)</f>
        <v>0</v>
      </c>
    </row>
    <row r="42" spans="1:9">
      <c r="B42" s="1215" t="s">
        <v>199</v>
      </c>
      <c r="I42" s="1215">
        <f t="shared" si="0"/>
        <v>0</v>
      </c>
    </row>
    <row r="43" spans="1:9" ht="23.45" customHeight="1">
      <c r="I43" s="1215">
        <f>D43-H43</f>
        <v>0</v>
      </c>
    </row>
    <row r="44" spans="1:9" ht="23.45" customHeight="1">
      <c r="I44" s="1215">
        <f>D44-H44</f>
        <v>0</v>
      </c>
    </row>
    <row r="45" spans="1:9" ht="23.45" customHeight="1">
      <c r="I45" s="1215">
        <f t="shared" ref="I45:I49" si="1">D45-H45</f>
        <v>0</v>
      </c>
    </row>
    <row r="46" spans="1:9" ht="23.45" customHeight="1">
      <c r="I46" s="1215">
        <f t="shared" si="1"/>
        <v>0</v>
      </c>
    </row>
    <row r="47" spans="1:9" ht="23.45" customHeight="1">
      <c r="I47" s="1215">
        <f t="shared" si="1"/>
        <v>0</v>
      </c>
    </row>
    <row r="48" spans="1:9" ht="23.45" customHeight="1">
      <c r="I48" s="1215">
        <f t="shared" si="1"/>
        <v>0</v>
      </c>
    </row>
    <row r="49" spans="1:9" ht="24" customHeight="1">
      <c r="I49" s="1215">
        <f t="shared" si="1"/>
        <v>0</v>
      </c>
    </row>
    <row r="50" spans="1:9" ht="20.25" customHeight="1">
      <c r="A50" s="1215">
        <v>4</v>
      </c>
      <c r="B50" s="1215" t="s">
        <v>373</v>
      </c>
      <c r="C50" s="1215" t="s">
        <v>305</v>
      </c>
      <c r="D50" s="1215">
        <f>SUM(D57:D57)</f>
        <v>0</v>
      </c>
      <c r="E50" s="1215" t="s">
        <v>305</v>
      </c>
      <c r="F50" s="1215">
        <f>SUM(F51:F57)</f>
        <v>0</v>
      </c>
    </row>
    <row r="51" spans="1:9" ht="15" hidden="1" customHeight="1">
      <c r="B51" s="1215" t="s">
        <v>199</v>
      </c>
      <c r="I51" s="1215">
        <f t="shared" si="0"/>
        <v>0</v>
      </c>
    </row>
    <row r="52" spans="1:9" ht="15" hidden="1" customHeight="1">
      <c r="I52" s="1215">
        <f t="shared" si="0"/>
        <v>0</v>
      </c>
    </row>
    <row r="53" spans="1:9" ht="15" hidden="1" customHeight="1">
      <c r="I53" s="1215">
        <f t="shared" si="0"/>
        <v>0</v>
      </c>
    </row>
    <row r="54" spans="1:9" ht="15" hidden="1" customHeight="1">
      <c r="I54" s="1215">
        <f t="shared" si="0"/>
        <v>0</v>
      </c>
    </row>
    <row r="55" spans="1:9" ht="15" hidden="1" customHeight="1">
      <c r="I55" s="1215">
        <f t="shared" si="0"/>
        <v>0</v>
      </c>
    </row>
    <row r="56" spans="1:9" ht="15" hidden="1" customHeight="1">
      <c r="I56" s="1215">
        <f t="shared" si="0"/>
        <v>0</v>
      </c>
    </row>
    <row r="57" spans="1:9" ht="15" hidden="1" customHeight="1">
      <c r="I57" s="1215">
        <f t="shared" si="0"/>
        <v>0</v>
      </c>
    </row>
    <row r="58" spans="1:9">
      <c r="A58" s="1215">
        <v>5</v>
      </c>
      <c r="B58" s="1215" t="s">
        <v>374</v>
      </c>
      <c r="C58" s="1215" t="s">
        <v>305</v>
      </c>
      <c r="D58" s="1215">
        <f>SUM(D59:D81)</f>
        <v>0</v>
      </c>
      <c r="E58" s="1215" t="s">
        <v>305</v>
      </c>
      <c r="F58" s="1215">
        <f>SUM(F59:F81)</f>
        <v>0</v>
      </c>
    </row>
    <row r="59" spans="1:9" ht="15" hidden="1" customHeight="1">
      <c r="B59" s="1215" t="s">
        <v>199</v>
      </c>
      <c r="I59" s="1215">
        <f t="shared" si="0"/>
        <v>0</v>
      </c>
    </row>
    <row r="60" spans="1:9" ht="15" hidden="1" customHeight="1">
      <c r="I60" s="1215">
        <f t="shared" si="0"/>
        <v>0</v>
      </c>
    </row>
    <row r="61" spans="1:9" ht="15" hidden="1" customHeight="1">
      <c r="I61" s="1215">
        <f t="shared" si="0"/>
        <v>0</v>
      </c>
    </row>
    <row r="62" spans="1:9" ht="15" hidden="1" customHeight="1">
      <c r="I62" s="1215">
        <f t="shared" si="0"/>
        <v>0</v>
      </c>
    </row>
    <row r="63" spans="1:9" ht="15" hidden="1" customHeight="1">
      <c r="I63" s="1215">
        <f t="shared" si="0"/>
        <v>0</v>
      </c>
    </row>
    <row r="64" spans="1:9" ht="15" hidden="1" customHeight="1">
      <c r="I64" s="1215">
        <f t="shared" si="0"/>
        <v>0</v>
      </c>
    </row>
    <row r="65" spans="9:9" ht="15" hidden="1" customHeight="1">
      <c r="I65" s="1215">
        <f t="shared" si="0"/>
        <v>0</v>
      </c>
    </row>
    <row r="66" spans="9:9" ht="15" hidden="1" customHeight="1"/>
    <row r="67" spans="9:9" ht="15" hidden="1" customHeight="1">
      <c r="I67" s="1215">
        <f t="shared" si="0"/>
        <v>0</v>
      </c>
    </row>
    <row r="68" spans="9:9" ht="15" hidden="1" customHeight="1">
      <c r="I68" s="1215">
        <f t="shared" si="0"/>
        <v>0</v>
      </c>
    </row>
    <row r="69" spans="9:9" ht="15" hidden="1" customHeight="1">
      <c r="I69" s="1215">
        <f t="shared" si="0"/>
        <v>0</v>
      </c>
    </row>
    <row r="70" spans="9:9" ht="15" hidden="1" customHeight="1">
      <c r="I70" s="1215">
        <f t="shared" si="0"/>
        <v>0</v>
      </c>
    </row>
    <row r="71" spans="9:9" ht="15" hidden="1" customHeight="1">
      <c r="I71" s="1215">
        <f t="shared" si="0"/>
        <v>0</v>
      </c>
    </row>
    <row r="72" spans="9:9" ht="15" hidden="1" customHeight="1">
      <c r="I72" s="1215">
        <f t="shared" si="0"/>
        <v>0</v>
      </c>
    </row>
    <row r="73" spans="9:9" ht="15" hidden="1" customHeight="1">
      <c r="I73" s="1215">
        <f t="shared" si="0"/>
        <v>0</v>
      </c>
    </row>
    <row r="74" spans="9:9" ht="15" hidden="1" customHeight="1">
      <c r="I74" s="1215">
        <f t="shared" si="0"/>
        <v>0</v>
      </c>
    </row>
    <row r="75" spans="9:9" ht="15" hidden="1" customHeight="1">
      <c r="I75" s="1215">
        <f t="shared" si="0"/>
        <v>0</v>
      </c>
    </row>
    <row r="76" spans="9:9" ht="15" hidden="1" customHeight="1">
      <c r="I76" s="1215">
        <f t="shared" si="0"/>
        <v>0</v>
      </c>
    </row>
    <row r="77" spans="9:9" ht="15" hidden="1" customHeight="1">
      <c r="I77" s="1215">
        <f t="shared" ref="I77:I80" si="2">F77-H77</f>
        <v>0</v>
      </c>
    </row>
    <row r="78" spans="9:9" ht="15" hidden="1" customHeight="1">
      <c r="I78" s="1215">
        <f t="shared" si="2"/>
        <v>0</v>
      </c>
    </row>
    <row r="79" spans="9:9" ht="15" hidden="1" customHeight="1">
      <c r="I79" s="1215">
        <f t="shared" si="2"/>
        <v>0</v>
      </c>
    </row>
    <row r="80" spans="9:9" ht="15" hidden="1" customHeight="1">
      <c r="I80" s="1215">
        <f t="shared" si="2"/>
        <v>0</v>
      </c>
    </row>
    <row r="81" spans="1:9" ht="15" hidden="1" customHeight="1"/>
    <row r="82" spans="1:9">
      <c r="B82" s="1215" t="s">
        <v>295</v>
      </c>
      <c r="C82" s="1215" t="s">
        <v>305</v>
      </c>
      <c r="D82" s="1215">
        <f>D50+D41+D35+D12+D58</f>
        <v>0</v>
      </c>
      <c r="E82" s="1215" t="s">
        <v>10</v>
      </c>
      <c r="F82" s="1215">
        <f>F50+F41+F35+F12+F58</f>
        <v>0</v>
      </c>
      <c r="G82" s="1215" t="s">
        <v>365</v>
      </c>
      <c r="H82" s="1215">
        <f>SUM(H12:H81)</f>
        <v>0</v>
      </c>
      <c r="I82" s="1215">
        <f>SUM(I12:I81)</f>
        <v>0</v>
      </c>
    </row>
    <row r="85" spans="1:9">
      <c r="A85" s="1215" t="s">
        <v>667</v>
      </c>
      <c r="E85" s="1215" t="s">
        <v>1135</v>
      </c>
    </row>
    <row r="86" spans="1:9">
      <c r="C86" s="1215" t="s">
        <v>131</v>
      </c>
      <c r="E86" s="1215" t="s">
        <v>132</v>
      </c>
    </row>
    <row r="88" spans="1:9">
      <c r="A88" s="1215" t="s">
        <v>133</v>
      </c>
      <c r="E88" s="1215" t="s">
        <v>1136</v>
      </c>
    </row>
    <row r="89" spans="1:9">
      <c r="C89" s="1215" t="s">
        <v>131</v>
      </c>
      <c r="E89" s="1215" t="s">
        <v>132</v>
      </c>
    </row>
  </sheetData>
  <mergeCells count="4">
    <mergeCell ref="A3:F3"/>
    <mergeCell ref="A9:A10"/>
    <mergeCell ref="B9:B10"/>
    <mergeCell ref="C9:D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B3CC82"/>
    <pageSetUpPr fitToPage="1"/>
  </sheetPr>
  <dimension ref="A1:I55"/>
  <sheetViews>
    <sheetView view="pageBreakPreview" topLeftCell="A4" zoomScale="80" zoomScaleNormal="70" zoomScaleSheetLayoutView="80" workbookViewId="0"/>
  </sheetViews>
  <sheetFormatPr defaultColWidth="8.85546875" defaultRowHeight="15"/>
  <cols>
    <col min="1" max="1" width="5.7109375" customWidth="1"/>
    <col min="2" max="2" width="49.7109375" customWidth="1"/>
    <col min="3" max="3" width="30.140625" customWidth="1"/>
    <col min="4" max="4" width="27.85546875" customWidth="1"/>
    <col min="5" max="5" width="31.28515625" customWidth="1"/>
    <col min="6" max="6" width="16.140625" customWidth="1"/>
    <col min="7" max="8" width="19.140625" customWidth="1"/>
    <col min="9" max="9" width="16.140625" customWidth="1"/>
    <col min="257" max="257" width="5.7109375" customWidth="1"/>
    <col min="258" max="258" width="49.7109375" customWidth="1"/>
    <col min="259" max="259" width="30.140625" customWidth="1"/>
    <col min="260" max="260" width="27.85546875" customWidth="1"/>
    <col min="261" max="261" width="31.28515625" customWidth="1"/>
    <col min="262" max="262" width="16.140625" customWidth="1"/>
    <col min="263" max="263" width="16.42578125" customWidth="1"/>
    <col min="264" max="264" width="27.7109375" customWidth="1"/>
    <col min="265" max="265" width="16.140625" customWidth="1"/>
    <col min="513" max="513" width="5.7109375" customWidth="1"/>
    <col min="514" max="514" width="49.7109375" customWidth="1"/>
    <col min="515" max="515" width="30.140625" customWidth="1"/>
    <col min="516" max="516" width="27.85546875" customWidth="1"/>
    <col min="517" max="517" width="31.28515625" customWidth="1"/>
    <col min="518" max="518" width="16.140625" customWidth="1"/>
    <col min="519" max="519" width="16.42578125" customWidth="1"/>
    <col min="520" max="520" width="27.7109375" customWidth="1"/>
    <col min="521" max="521" width="16.140625" customWidth="1"/>
    <col min="769" max="769" width="5.7109375" customWidth="1"/>
    <col min="770" max="770" width="49.7109375" customWidth="1"/>
    <col min="771" max="771" width="30.140625" customWidth="1"/>
    <col min="772" max="772" width="27.85546875" customWidth="1"/>
    <col min="773" max="773" width="31.28515625" customWidth="1"/>
    <col min="774" max="774" width="16.140625" customWidth="1"/>
    <col min="775" max="775" width="16.42578125" customWidth="1"/>
    <col min="776" max="776" width="27.7109375" customWidth="1"/>
    <col min="777" max="777" width="16.140625" customWidth="1"/>
    <col min="1025" max="1025" width="5.7109375" customWidth="1"/>
    <col min="1026" max="1026" width="49.7109375" customWidth="1"/>
    <col min="1027" max="1027" width="30.140625" customWidth="1"/>
    <col min="1028" max="1028" width="27.85546875" customWidth="1"/>
    <col min="1029" max="1029" width="31.28515625" customWidth="1"/>
    <col min="1030" max="1030" width="16.140625" customWidth="1"/>
    <col min="1031" max="1031" width="16.42578125" customWidth="1"/>
    <col min="1032" max="1032" width="27.7109375" customWidth="1"/>
    <col min="1033" max="1033" width="16.140625" customWidth="1"/>
    <col min="1281" max="1281" width="5.7109375" customWidth="1"/>
    <col min="1282" max="1282" width="49.7109375" customWidth="1"/>
    <col min="1283" max="1283" width="30.140625" customWidth="1"/>
    <col min="1284" max="1284" width="27.85546875" customWidth="1"/>
    <col min="1285" max="1285" width="31.28515625" customWidth="1"/>
    <col min="1286" max="1286" width="16.140625" customWidth="1"/>
    <col min="1287" max="1287" width="16.42578125" customWidth="1"/>
    <col min="1288" max="1288" width="27.7109375" customWidth="1"/>
    <col min="1289" max="1289" width="16.140625" customWidth="1"/>
    <col min="1537" max="1537" width="5.7109375" customWidth="1"/>
    <col min="1538" max="1538" width="49.7109375" customWidth="1"/>
    <col min="1539" max="1539" width="30.140625" customWidth="1"/>
    <col min="1540" max="1540" width="27.85546875" customWidth="1"/>
    <col min="1541" max="1541" width="31.28515625" customWidth="1"/>
    <col min="1542" max="1542" width="16.140625" customWidth="1"/>
    <col min="1543" max="1543" width="16.42578125" customWidth="1"/>
    <col min="1544" max="1544" width="27.7109375" customWidth="1"/>
    <col min="1545" max="1545" width="16.140625" customWidth="1"/>
    <col min="1793" max="1793" width="5.7109375" customWidth="1"/>
    <col min="1794" max="1794" width="49.7109375" customWidth="1"/>
    <col min="1795" max="1795" width="30.140625" customWidth="1"/>
    <col min="1796" max="1796" width="27.85546875" customWidth="1"/>
    <col min="1797" max="1797" width="31.28515625" customWidth="1"/>
    <col min="1798" max="1798" width="16.140625" customWidth="1"/>
    <col min="1799" max="1799" width="16.42578125" customWidth="1"/>
    <col min="1800" max="1800" width="27.7109375" customWidth="1"/>
    <col min="1801" max="1801" width="16.140625" customWidth="1"/>
    <col min="2049" max="2049" width="5.7109375" customWidth="1"/>
    <col min="2050" max="2050" width="49.7109375" customWidth="1"/>
    <col min="2051" max="2051" width="30.140625" customWidth="1"/>
    <col min="2052" max="2052" width="27.85546875" customWidth="1"/>
    <col min="2053" max="2053" width="31.28515625" customWidth="1"/>
    <col min="2054" max="2054" width="16.140625" customWidth="1"/>
    <col min="2055" max="2055" width="16.42578125" customWidth="1"/>
    <col min="2056" max="2056" width="27.7109375" customWidth="1"/>
    <col min="2057" max="2057" width="16.140625" customWidth="1"/>
    <col min="2305" max="2305" width="5.7109375" customWidth="1"/>
    <col min="2306" max="2306" width="49.7109375" customWidth="1"/>
    <col min="2307" max="2307" width="30.140625" customWidth="1"/>
    <col min="2308" max="2308" width="27.85546875" customWidth="1"/>
    <col min="2309" max="2309" width="31.28515625" customWidth="1"/>
    <col min="2310" max="2310" width="16.140625" customWidth="1"/>
    <col min="2311" max="2311" width="16.42578125" customWidth="1"/>
    <col min="2312" max="2312" width="27.7109375" customWidth="1"/>
    <col min="2313" max="2313" width="16.140625" customWidth="1"/>
    <col min="2561" max="2561" width="5.7109375" customWidth="1"/>
    <col min="2562" max="2562" width="49.7109375" customWidth="1"/>
    <col min="2563" max="2563" width="30.140625" customWidth="1"/>
    <col min="2564" max="2564" width="27.85546875" customWidth="1"/>
    <col min="2565" max="2565" width="31.28515625" customWidth="1"/>
    <col min="2566" max="2566" width="16.140625" customWidth="1"/>
    <col min="2567" max="2567" width="16.42578125" customWidth="1"/>
    <col min="2568" max="2568" width="27.7109375" customWidth="1"/>
    <col min="2569" max="2569" width="16.140625" customWidth="1"/>
    <col min="2817" max="2817" width="5.7109375" customWidth="1"/>
    <col min="2818" max="2818" width="49.7109375" customWidth="1"/>
    <col min="2819" max="2819" width="30.140625" customWidth="1"/>
    <col min="2820" max="2820" width="27.85546875" customWidth="1"/>
    <col min="2821" max="2821" width="31.28515625" customWidth="1"/>
    <col min="2822" max="2822" width="16.140625" customWidth="1"/>
    <col min="2823" max="2823" width="16.42578125" customWidth="1"/>
    <col min="2824" max="2824" width="27.7109375" customWidth="1"/>
    <col min="2825" max="2825" width="16.140625" customWidth="1"/>
    <col min="3073" max="3073" width="5.7109375" customWidth="1"/>
    <col min="3074" max="3074" width="49.7109375" customWidth="1"/>
    <col min="3075" max="3075" width="30.140625" customWidth="1"/>
    <col min="3076" max="3076" width="27.85546875" customWidth="1"/>
    <col min="3077" max="3077" width="31.28515625" customWidth="1"/>
    <col min="3078" max="3078" width="16.140625" customWidth="1"/>
    <col min="3079" max="3079" width="16.42578125" customWidth="1"/>
    <col min="3080" max="3080" width="27.7109375" customWidth="1"/>
    <col min="3081" max="3081" width="16.140625" customWidth="1"/>
    <col min="3329" max="3329" width="5.7109375" customWidth="1"/>
    <col min="3330" max="3330" width="49.7109375" customWidth="1"/>
    <col min="3331" max="3331" width="30.140625" customWidth="1"/>
    <col min="3332" max="3332" width="27.85546875" customWidth="1"/>
    <col min="3333" max="3333" width="31.28515625" customWidth="1"/>
    <col min="3334" max="3334" width="16.140625" customWidth="1"/>
    <col min="3335" max="3335" width="16.42578125" customWidth="1"/>
    <col min="3336" max="3336" width="27.7109375" customWidth="1"/>
    <col min="3337" max="3337" width="16.140625" customWidth="1"/>
    <col min="3585" max="3585" width="5.7109375" customWidth="1"/>
    <col min="3586" max="3586" width="49.7109375" customWidth="1"/>
    <col min="3587" max="3587" width="30.140625" customWidth="1"/>
    <col min="3588" max="3588" width="27.85546875" customWidth="1"/>
    <col min="3589" max="3589" width="31.28515625" customWidth="1"/>
    <col min="3590" max="3590" width="16.140625" customWidth="1"/>
    <col min="3591" max="3591" width="16.42578125" customWidth="1"/>
    <col min="3592" max="3592" width="27.7109375" customWidth="1"/>
    <col min="3593" max="3593" width="16.140625" customWidth="1"/>
    <col min="3841" max="3841" width="5.7109375" customWidth="1"/>
    <col min="3842" max="3842" width="49.7109375" customWidth="1"/>
    <col min="3843" max="3843" width="30.140625" customWidth="1"/>
    <col min="3844" max="3844" width="27.85546875" customWidth="1"/>
    <col min="3845" max="3845" width="31.28515625" customWidth="1"/>
    <col min="3846" max="3846" width="16.140625" customWidth="1"/>
    <col min="3847" max="3847" width="16.42578125" customWidth="1"/>
    <col min="3848" max="3848" width="27.7109375" customWidth="1"/>
    <col min="3849" max="3849" width="16.140625" customWidth="1"/>
    <col min="4097" max="4097" width="5.7109375" customWidth="1"/>
    <col min="4098" max="4098" width="49.7109375" customWidth="1"/>
    <col min="4099" max="4099" width="30.140625" customWidth="1"/>
    <col min="4100" max="4100" width="27.85546875" customWidth="1"/>
    <col min="4101" max="4101" width="31.28515625" customWidth="1"/>
    <col min="4102" max="4102" width="16.140625" customWidth="1"/>
    <col min="4103" max="4103" width="16.42578125" customWidth="1"/>
    <col min="4104" max="4104" width="27.7109375" customWidth="1"/>
    <col min="4105" max="4105" width="16.140625" customWidth="1"/>
    <col min="4353" max="4353" width="5.7109375" customWidth="1"/>
    <col min="4354" max="4354" width="49.7109375" customWidth="1"/>
    <col min="4355" max="4355" width="30.140625" customWidth="1"/>
    <col min="4356" max="4356" width="27.85546875" customWidth="1"/>
    <col min="4357" max="4357" width="31.28515625" customWidth="1"/>
    <col min="4358" max="4358" width="16.140625" customWidth="1"/>
    <col min="4359" max="4359" width="16.42578125" customWidth="1"/>
    <col min="4360" max="4360" width="27.7109375" customWidth="1"/>
    <col min="4361" max="4361" width="16.140625" customWidth="1"/>
    <col min="4609" max="4609" width="5.7109375" customWidth="1"/>
    <col min="4610" max="4610" width="49.7109375" customWidth="1"/>
    <col min="4611" max="4611" width="30.140625" customWidth="1"/>
    <col min="4612" max="4612" width="27.85546875" customWidth="1"/>
    <col min="4613" max="4613" width="31.28515625" customWidth="1"/>
    <col min="4614" max="4614" width="16.140625" customWidth="1"/>
    <col min="4615" max="4615" width="16.42578125" customWidth="1"/>
    <col min="4616" max="4616" width="27.7109375" customWidth="1"/>
    <col min="4617" max="4617" width="16.140625" customWidth="1"/>
    <col min="4865" max="4865" width="5.7109375" customWidth="1"/>
    <col min="4866" max="4866" width="49.7109375" customWidth="1"/>
    <col min="4867" max="4867" width="30.140625" customWidth="1"/>
    <col min="4868" max="4868" width="27.85546875" customWidth="1"/>
    <col min="4869" max="4869" width="31.28515625" customWidth="1"/>
    <col min="4870" max="4870" width="16.140625" customWidth="1"/>
    <col min="4871" max="4871" width="16.42578125" customWidth="1"/>
    <col min="4872" max="4872" width="27.7109375" customWidth="1"/>
    <col min="4873" max="4873" width="16.140625" customWidth="1"/>
    <col min="5121" max="5121" width="5.7109375" customWidth="1"/>
    <col min="5122" max="5122" width="49.7109375" customWidth="1"/>
    <col min="5123" max="5123" width="30.140625" customWidth="1"/>
    <col min="5124" max="5124" width="27.85546875" customWidth="1"/>
    <col min="5125" max="5125" width="31.28515625" customWidth="1"/>
    <col min="5126" max="5126" width="16.140625" customWidth="1"/>
    <col min="5127" max="5127" width="16.42578125" customWidth="1"/>
    <col min="5128" max="5128" width="27.7109375" customWidth="1"/>
    <col min="5129" max="5129" width="16.140625" customWidth="1"/>
    <col min="5377" max="5377" width="5.7109375" customWidth="1"/>
    <col min="5378" max="5378" width="49.7109375" customWidth="1"/>
    <col min="5379" max="5379" width="30.140625" customWidth="1"/>
    <col min="5380" max="5380" width="27.85546875" customWidth="1"/>
    <col min="5381" max="5381" width="31.28515625" customWidth="1"/>
    <col min="5382" max="5382" width="16.140625" customWidth="1"/>
    <col min="5383" max="5383" width="16.42578125" customWidth="1"/>
    <col min="5384" max="5384" width="27.7109375" customWidth="1"/>
    <col min="5385" max="5385" width="16.140625" customWidth="1"/>
    <col min="5633" max="5633" width="5.7109375" customWidth="1"/>
    <col min="5634" max="5634" width="49.7109375" customWidth="1"/>
    <col min="5635" max="5635" width="30.140625" customWidth="1"/>
    <col min="5636" max="5636" width="27.85546875" customWidth="1"/>
    <col min="5637" max="5637" width="31.28515625" customWidth="1"/>
    <col min="5638" max="5638" width="16.140625" customWidth="1"/>
    <col min="5639" max="5639" width="16.42578125" customWidth="1"/>
    <col min="5640" max="5640" width="27.7109375" customWidth="1"/>
    <col min="5641" max="5641" width="16.140625" customWidth="1"/>
    <col min="5889" max="5889" width="5.7109375" customWidth="1"/>
    <col min="5890" max="5890" width="49.7109375" customWidth="1"/>
    <col min="5891" max="5891" width="30.140625" customWidth="1"/>
    <col min="5892" max="5892" width="27.85546875" customWidth="1"/>
    <col min="5893" max="5893" width="31.28515625" customWidth="1"/>
    <col min="5894" max="5894" width="16.140625" customWidth="1"/>
    <col min="5895" max="5895" width="16.42578125" customWidth="1"/>
    <col min="5896" max="5896" width="27.7109375" customWidth="1"/>
    <col min="5897" max="5897" width="16.140625" customWidth="1"/>
    <col min="6145" max="6145" width="5.7109375" customWidth="1"/>
    <col min="6146" max="6146" width="49.7109375" customWidth="1"/>
    <col min="6147" max="6147" width="30.140625" customWidth="1"/>
    <col min="6148" max="6148" width="27.85546875" customWidth="1"/>
    <col min="6149" max="6149" width="31.28515625" customWidth="1"/>
    <col min="6150" max="6150" width="16.140625" customWidth="1"/>
    <col min="6151" max="6151" width="16.42578125" customWidth="1"/>
    <col min="6152" max="6152" width="27.7109375" customWidth="1"/>
    <col min="6153" max="6153" width="16.140625" customWidth="1"/>
    <col min="6401" max="6401" width="5.7109375" customWidth="1"/>
    <col min="6402" max="6402" width="49.7109375" customWidth="1"/>
    <col min="6403" max="6403" width="30.140625" customWidth="1"/>
    <col min="6404" max="6404" width="27.85546875" customWidth="1"/>
    <col min="6405" max="6405" width="31.28515625" customWidth="1"/>
    <col min="6406" max="6406" width="16.140625" customWidth="1"/>
    <col min="6407" max="6407" width="16.42578125" customWidth="1"/>
    <col min="6408" max="6408" width="27.7109375" customWidth="1"/>
    <col min="6409" max="6409" width="16.140625" customWidth="1"/>
    <col min="6657" max="6657" width="5.7109375" customWidth="1"/>
    <col min="6658" max="6658" width="49.7109375" customWidth="1"/>
    <col min="6659" max="6659" width="30.140625" customWidth="1"/>
    <col min="6660" max="6660" width="27.85546875" customWidth="1"/>
    <col min="6661" max="6661" width="31.28515625" customWidth="1"/>
    <col min="6662" max="6662" width="16.140625" customWidth="1"/>
    <col min="6663" max="6663" width="16.42578125" customWidth="1"/>
    <col min="6664" max="6664" width="27.7109375" customWidth="1"/>
    <col min="6665" max="6665" width="16.140625" customWidth="1"/>
    <col min="6913" max="6913" width="5.7109375" customWidth="1"/>
    <col min="6914" max="6914" width="49.7109375" customWidth="1"/>
    <col min="6915" max="6915" width="30.140625" customWidth="1"/>
    <col min="6916" max="6916" width="27.85546875" customWidth="1"/>
    <col min="6917" max="6917" width="31.28515625" customWidth="1"/>
    <col min="6918" max="6918" width="16.140625" customWidth="1"/>
    <col min="6919" max="6919" width="16.42578125" customWidth="1"/>
    <col min="6920" max="6920" width="27.7109375" customWidth="1"/>
    <col min="6921" max="6921" width="16.140625" customWidth="1"/>
    <col min="7169" max="7169" width="5.7109375" customWidth="1"/>
    <col min="7170" max="7170" width="49.7109375" customWidth="1"/>
    <col min="7171" max="7171" width="30.140625" customWidth="1"/>
    <col min="7172" max="7172" width="27.85546875" customWidth="1"/>
    <col min="7173" max="7173" width="31.28515625" customWidth="1"/>
    <col min="7174" max="7174" width="16.140625" customWidth="1"/>
    <col min="7175" max="7175" width="16.42578125" customWidth="1"/>
    <col min="7176" max="7176" width="27.7109375" customWidth="1"/>
    <col min="7177" max="7177" width="16.140625" customWidth="1"/>
    <col min="7425" max="7425" width="5.7109375" customWidth="1"/>
    <col min="7426" max="7426" width="49.7109375" customWidth="1"/>
    <col min="7427" max="7427" width="30.140625" customWidth="1"/>
    <col min="7428" max="7428" width="27.85546875" customWidth="1"/>
    <col min="7429" max="7429" width="31.28515625" customWidth="1"/>
    <col min="7430" max="7430" width="16.140625" customWidth="1"/>
    <col min="7431" max="7431" width="16.42578125" customWidth="1"/>
    <col min="7432" max="7432" width="27.7109375" customWidth="1"/>
    <col min="7433" max="7433" width="16.140625" customWidth="1"/>
    <col min="7681" max="7681" width="5.7109375" customWidth="1"/>
    <col min="7682" max="7682" width="49.7109375" customWidth="1"/>
    <col min="7683" max="7683" width="30.140625" customWidth="1"/>
    <col min="7684" max="7684" width="27.85546875" customWidth="1"/>
    <col min="7685" max="7685" width="31.28515625" customWidth="1"/>
    <col min="7686" max="7686" width="16.140625" customWidth="1"/>
    <col min="7687" max="7687" width="16.42578125" customWidth="1"/>
    <col min="7688" max="7688" width="27.7109375" customWidth="1"/>
    <col min="7689" max="7689" width="16.140625" customWidth="1"/>
    <col min="7937" max="7937" width="5.7109375" customWidth="1"/>
    <col min="7938" max="7938" width="49.7109375" customWidth="1"/>
    <col min="7939" max="7939" width="30.140625" customWidth="1"/>
    <col min="7940" max="7940" width="27.85546875" customWidth="1"/>
    <col min="7941" max="7941" width="31.28515625" customWidth="1"/>
    <col min="7942" max="7942" width="16.140625" customWidth="1"/>
    <col min="7943" max="7943" width="16.42578125" customWidth="1"/>
    <col min="7944" max="7944" width="27.7109375" customWidth="1"/>
    <col min="7945" max="7945" width="16.140625" customWidth="1"/>
    <col min="8193" max="8193" width="5.7109375" customWidth="1"/>
    <col min="8194" max="8194" width="49.7109375" customWidth="1"/>
    <col min="8195" max="8195" width="30.140625" customWidth="1"/>
    <col min="8196" max="8196" width="27.85546875" customWidth="1"/>
    <col min="8197" max="8197" width="31.28515625" customWidth="1"/>
    <col min="8198" max="8198" width="16.140625" customWidth="1"/>
    <col min="8199" max="8199" width="16.42578125" customWidth="1"/>
    <col min="8200" max="8200" width="27.7109375" customWidth="1"/>
    <col min="8201" max="8201" width="16.140625" customWidth="1"/>
    <col min="8449" max="8449" width="5.7109375" customWidth="1"/>
    <col min="8450" max="8450" width="49.7109375" customWidth="1"/>
    <col min="8451" max="8451" width="30.140625" customWidth="1"/>
    <col min="8452" max="8452" width="27.85546875" customWidth="1"/>
    <col min="8453" max="8453" width="31.28515625" customWidth="1"/>
    <col min="8454" max="8454" width="16.140625" customWidth="1"/>
    <col min="8455" max="8455" width="16.42578125" customWidth="1"/>
    <col min="8456" max="8456" width="27.7109375" customWidth="1"/>
    <col min="8457" max="8457" width="16.140625" customWidth="1"/>
    <col min="8705" max="8705" width="5.7109375" customWidth="1"/>
    <col min="8706" max="8706" width="49.7109375" customWidth="1"/>
    <col min="8707" max="8707" width="30.140625" customWidth="1"/>
    <col min="8708" max="8708" width="27.85546875" customWidth="1"/>
    <col min="8709" max="8709" width="31.28515625" customWidth="1"/>
    <col min="8710" max="8710" width="16.140625" customWidth="1"/>
    <col min="8711" max="8711" width="16.42578125" customWidth="1"/>
    <col min="8712" max="8712" width="27.7109375" customWidth="1"/>
    <col min="8713" max="8713" width="16.140625" customWidth="1"/>
    <col min="8961" max="8961" width="5.7109375" customWidth="1"/>
    <col min="8962" max="8962" width="49.7109375" customWidth="1"/>
    <col min="8963" max="8963" width="30.140625" customWidth="1"/>
    <col min="8964" max="8964" width="27.85546875" customWidth="1"/>
    <col min="8965" max="8965" width="31.28515625" customWidth="1"/>
    <col min="8966" max="8966" width="16.140625" customWidth="1"/>
    <col min="8967" max="8967" width="16.42578125" customWidth="1"/>
    <col min="8968" max="8968" width="27.7109375" customWidth="1"/>
    <col min="8969" max="8969" width="16.140625" customWidth="1"/>
    <col min="9217" max="9217" width="5.7109375" customWidth="1"/>
    <col min="9218" max="9218" width="49.7109375" customWidth="1"/>
    <col min="9219" max="9219" width="30.140625" customWidth="1"/>
    <col min="9220" max="9220" width="27.85546875" customWidth="1"/>
    <col min="9221" max="9221" width="31.28515625" customWidth="1"/>
    <col min="9222" max="9222" width="16.140625" customWidth="1"/>
    <col min="9223" max="9223" width="16.42578125" customWidth="1"/>
    <col min="9224" max="9224" width="27.7109375" customWidth="1"/>
    <col min="9225" max="9225" width="16.140625" customWidth="1"/>
    <col min="9473" max="9473" width="5.7109375" customWidth="1"/>
    <col min="9474" max="9474" width="49.7109375" customWidth="1"/>
    <col min="9475" max="9475" width="30.140625" customWidth="1"/>
    <col min="9476" max="9476" width="27.85546875" customWidth="1"/>
    <col min="9477" max="9477" width="31.28515625" customWidth="1"/>
    <col min="9478" max="9478" width="16.140625" customWidth="1"/>
    <col min="9479" max="9479" width="16.42578125" customWidth="1"/>
    <col min="9480" max="9480" width="27.7109375" customWidth="1"/>
    <col min="9481" max="9481" width="16.140625" customWidth="1"/>
    <col min="9729" max="9729" width="5.7109375" customWidth="1"/>
    <col min="9730" max="9730" width="49.7109375" customWidth="1"/>
    <col min="9731" max="9731" width="30.140625" customWidth="1"/>
    <col min="9732" max="9732" width="27.85546875" customWidth="1"/>
    <col min="9733" max="9733" width="31.28515625" customWidth="1"/>
    <col min="9734" max="9734" width="16.140625" customWidth="1"/>
    <col min="9735" max="9735" width="16.42578125" customWidth="1"/>
    <col min="9736" max="9736" width="27.7109375" customWidth="1"/>
    <col min="9737" max="9737" width="16.140625" customWidth="1"/>
    <col min="9985" max="9985" width="5.7109375" customWidth="1"/>
    <col min="9986" max="9986" width="49.7109375" customWidth="1"/>
    <col min="9987" max="9987" width="30.140625" customWidth="1"/>
    <col min="9988" max="9988" width="27.85546875" customWidth="1"/>
    <col min="9989" max="9989" width="31.28515625" customWidth="1"/>
    <col min="9990" max="9990" width="16.140625" customWidth="1"/>
    <col min="9991" max="9991" width="16.42578125" customWidth="1"/>
    <col min="9992" max="9992" width="27.7109375" customWidth="1"/>
    <col min="9993" max="9993" width="16.140625" customWidth="1"/>
    <col min="10241" max="10241" width="5.7109375" customWidth="1"/>
    <col min="10242" max="10242" width="49.7109375" customWidth="1"/>
    <col min="10243" max="10243" width="30.140625" customWidth="1"/>
    <col min="10244" max="10244" width="27.85546875" customWidth="1"/>
    <col min="10245" max="10245" width="31.28515625" customWidth="1"/>
    <col min="10246" max="10246" width="16.140625" customWidth="1"/>
    <col min="10247" max="10247" width="16.42578125" customWidth="1"/>
    <col min="10248" max="10248" width="27.7109375" customWidth="1"/>
    <col min="10249" max="10249" width="16.140625" customWidth="1"/>
    <col min="10497" max="10497" width="5.7109375" customWidth="1"/>
    <col min="10498" max="10498" width="49.7109375" customWidth="1"/>
    <col min="10499" max="10499" width="30.140625" customWidth="1"/>
    <col min="10500" max="10500" width="27.85546875" customWidth="1"/>
    <col min="10501" max="10501" width="31.28515625" customWidth="1"/>
    <col min="10502" max="10502" width="16.140625" customWidth="1"/>
    <col min="10503" max="10503" width="16.42578125" customWidth="1"/>
    <col min="10504" max="10504" width="27.7109375" customWidth="1"/>
    <col min="10505" max="10505" width="16.140625" customWidth="1"/>
    <col min="10753" max="10753" width="5.7109375" customWidth="1"/>
    <col min="10754" max="10754" width="49.7109375" customWidth="1"/>
    <col min="10755" max="10755" width="30.140625" customWidth="1"/>
    <col min="10756" max="10756" width="27.85546875" customWidth="1"/>
    <col min="10757" max="10757" width="31.28515625" customWidth="1"/>
    <col min="10758" max="10758" width="16.140625" customWidth="1"/>
    <col min="10759" max="10759" width="16.42578125" customWidth="1"/>
    <col min="10760" max="10760" width="27.7109375" customWidth="1"/>
    <col min="10761" max="10761" width="16.140625" customWidth="1"/>
    <col min="11009" max="11009" width="5.7109375" customWidth="1"/>
    <col min="11010" max="11010" width="49.7109375" customWidth="1"/>
    <col min="11011" max="11011" width="30.140625" customWidth="1"/>
    <col min="11012" max="11012" width="27.85546875" customWidth="1"/>
    <col min="11013" max="11013" width="31.28515625" customWidth="1"/>
    <col min="11014" max="11014" width="16.140625" customWidth="1"/>
    <col min="11015" max="11015" width="16.42578125" customWidth="1"/>
    <col min="11016" max="11016" width="27.7109375" customWidth="1"/>
    <col min="11017" max="11017" width="16.140625" customWidth="1"/>
    <col min="11265" max="11265" width="5.7109375" customWidth="1"/>
    <col min="11266" max="11266" width="49.7109375" customWidth="1"/>
    <col min="11267" max="11267" width="30.140625" customWidth="1"/>
    <col min="11268" max="11268" width="27.85546875" customWidth="1"/>
    <col min="11269" max="11269" width="31.28515625" customWidth="1"/>
    <col min="11270" max="11270" width="16.140625" customWidth="1"/>
    <col min="11271" max="11271" width="16.42578125" customWidth="1"/>
    <col min="11272" max="11272" width="27.7109375" customWidth="1"/>
    <col min="11273" max="11273" width="16.140625" customWidth="1"/>
    <col min="11521" max="11521" width="5.7109375" customWidth="1"/>
    <col min="11522" max="11522" width="49.7109375" customWidth="1"/>
    <col min="11523" max="11523" width="30.140625" customWidth="1"/>
    <col min="11524" max="11524" width="27.85546875" customWidth="1"/>
    <col min="11525" max="11525" width="31.28515625" customWidth="1"/>
    <col min="11526" max="11526" width="16.140625" customWidth="1"/>
    <col min="11527" max="11527" width="16.42578125" customWidth="1"/>
    <col min="11528" max="11528" width="27.7109375" customWidth="1"/>
    <col min="11529" max="11529" width="16.140625" customWidth="1"/>
    <col min="11777" max="11777" width="5.7109375" customWidth="1"/>
    <col min="11778" max="11778" width="49.7109375" customWidth="1"/>
    <col min="11779" max="11779" width="30.140625" customWidth="1"/>
    <col min="11780" max="11780" width="27.85546875" customWidth="1"/>
    <col min="11781" max="11781" width="31.28515625" customWidth="1"/>
    <col min="11782" max="11782" width="16.140625" customWidth="1"/>
    <col min="11783" max="11783" width="16.42578125" customWidth="1"/>
    <col min="11784" max="11784" width="27.7109375" customWidth="1"/>
    <col min="11785" max="11785" width="16.140625" customWidth="1"/>
    <col min="12033" max="12033" width="5.7109375" customWidth="1"/>
    <col min="12034" max="12034" width="49.7109375" customWidth="1"/>
    <col min="12035" max="12035" width="30.140625" customWidth="1"/>
    <col min="12036" max="12036" width="27.85546875" customWidth="1"/>
    <col min="12037" max="12037" width="31.28515625" customWidth="1"/>
    <col min="12038" max="12038" width="16.140625" customWidth="1"/>
    <col min="12039" max="12039" width="16.42578125" customWidth="1"/>
    <col min="12040" max="12040" width="27.7109375" customWidth="1"/>
    <col min="12041" max="12041" width="16.140625" customWidth="1"/>
    <col min="12289" max="12289" width="5.7109375" customWidth="1"/>
    <col min="12290" max="12290" width="49.7109375" customWidth="1"/>
    <col min="12291" max="12291" width="30.140625" customWidth="1"/>
    <col min="12292" max="12292" width="27.85546875" customWidth="1"/>
    <col min="12293" max="12293" width="31.28515625" customWidth="1"/>
    <col min="12294" max="12294" width="16.140625" customWidth="1"/>
    <col min="12295" max="12295" width="16.42578125" customWidth="1"/>
    <col min="12296" max="12296" width="27.7109375" customWidth="1"/>
    <col min="12297" max="12297" width="16.140625" customWidth="1"/>
    <col min="12545" max="12545" width="5.7109375" customWidth="1"/>
    <col min="12546" max="12546" width="49.7109375" customWidth="1"/>
    <col min="12547" max="12547" width="30.140625" customWidth="1"/>
    <col min="12548" max="12548" width="27.85546875" customWidth="1"/>
    <col min="12549" max="12549" width="31.28515625" customWidth="1"/>
    <col min="12550" max="12550" width="16.140625" customWidth="1"/>
    <col min="12551" max="12551" width="16.42578125" customWidth="1"/>
    <col min="12552" max="12552" width="27.7109375" customWidth="1"/>
    <col min="12553" max="12553" width="16.140625" customWidth="1"/>
    <col min="12801" max="12801" width="5.7109375" customWidth="1"/>
    <col min="12802" max="12802" width="49.7109375" customWidth="1"/>
    <col min="12803" max="12803" width="30.140625" customWidth="1"/>
    <col min="12804" max="12804" width="27.85546875" customWidth="1"/>
    <col min="12805" max="12805" width="31.28515625" customWidth="1"/>
    <col min="12806" max="12806" width="16.140625" customWidth="1"/>
    <col min="12807" max="12807" width="16.42578125" customWidth="1"/>
    <col min="12808" max="12808" width="27.7109375" customWidth="1"/>
    <col min="12809" max="12809" width="16.140625" customWidth="1"/>
    <col min="13057" max="13057" width="5.7109375" customWidth="1"/>
    <col min="13058" max="13058" width="49.7109375" customWidth="1"/>
    <col min="13059" max="13059" width="30.140625" customWidth="1"/>
    <col min="13060" max="13060" width="27.85546875" customWidth="1"/>
    <col min="13061" max="13061" width="31.28515625" customWidth="1"/>
    <col min="13062" max="13062" width="16.140625" customWidth="1"/>
    <col min="13063" max="13063" width="16.42578125" customWidth="1"/>
    <col min="13064" max="13064" width="27.7109375" customWidth="1"/>
    <col min="13065" max="13065" width="16.140625" customWidth="1"/>
    <col min="13313" max="13313" width="5.7109375" customWidth="1"/>
    <col min="13314" max="13314" width="49.7109375" customWidth="1"/>
    <col min="13315" max="13315" width="30.140625" customWidth="1"/>
    <col min="13316" max="13316" width="27.85546875" customWidth="1"/>
    <col min="13317" max="13317" width="31.28515625" customWidth="1"/>
    <col min="13318" max="13318" width="16.140625" customWidth="1"/>
    <col min="13319" max="13319" width="16.42578125" customWidth="1"/>
    <col min="13320" max="13320" width="27.7109375" customWidth="1"/>
    <col min="13321" max="13321" width="16.140625" customWidth="1"/>
    <col min="13569" max="13569" width="5.7109375" customWidth="1"/>
    <col min="13570" max="13570" width="49.7109375" customWidth="1"/>
    <col min="13571" max="13571" width="30.140625" customWidth="1"/>
    <col min="13572" max="13572" width="27.85546875" customWidth="1"/>
    <col min="13573" max="13573" width="31.28515625" customWidth="1"/>
    <col min="13574" max="13574" width="16.140625" customWidth="1"/>
    <col min="13575" max="13575" width="16.42578125" customWidth="1"/>
    <col min="13576" max="13576" width="27.7109375" customWidth="1"/>
    <col min="13577" max="13577" width="16.140625" customWidth="1"/>
    <col min="13825" max="13825" width="5.7109375" customWidth="1"/>
    <col min="13826" max="13826" width="49.7109375" customWidth="1"/>
    <col min="13827" max="13827" width="30.140625" customWidth="1"/>
    <col min="13828" max="13828" width="27.85546875" customWidth="1"/>
    <col min="13829" max="13829" width="31.28515625" customWidth="1"/>
    <col min="13830" max="13830" width="16.140625" customWidth="1"/>
    <col min="13831" max="13831" width="16.42578125" customWidth="1"/>
    <col min="13832" max="13832" width="27.7109375" customWidth="1"/>
    <col min="13833" max="13833" width="16.140625" customWidth="1"/>
    <col min="14081" max="14081" width="5.7109375" customWidth="1"/>
    <col min="14082" max="14082" width="49.7109375" customWidth="1"/>
    <col min="14083" max="14083" width="30.140625" customWidth="1"/>
    <col min="14084" max="14084" width="27.85546875" customWidth="1"/>
    <col min="14085" max="14085" width="31.28515625" customWidth="1"/>
    <col min="14086" max="14086" width="16.140625" customWidth="1"/>
    <col min="14087" max="14087" width="16.42578125" customWidth="1"/>
    <col min="14088" max="14088" width="27.7109375" customWidth="1"/>
    <col min="14089" max="14089" width="16.140625" customWidth="1"/>
    <col min="14337" max="14337" width="5.7109375" customWidth="1"/>
    <col min="14338" max="14338" width="49.7109375" customWidth="1"/>
    <col min="14339" max="14339" width="30.140625" customWidth="1"/>
    <col min="14340" max="14340" width="27.85546875" customWidth="1"/>
    <col min="14341" max="14341" width="31.28515625" customWidth="1"/>
    <col min="14342" max="14342" width="16.140625" customWidth="1"/>
    <col min="14343" max="14343" width="16.42578125" customWidth="1"/>
    <col min="14344" max="14344" width="27.7109375" customWidth="1"/>
    <col min="14345" max="14345" width="16.140625" customWidth="1"/>
    <col min="14593" max="14593" width="5.7109375" customWidth="1"/>
    <col min="14594" max="14594" width="49.7109375" customWidth="1"/>
    <col min="14595" max="14595" width="30.140625" customWidth="1"/>
    <col min="14596" max="14596" width="27.85546875" customWidth="1"/>
    <col min="14597" max="14597" width="31.28515625" customWidth="1"/>
    <col min="14598" max="14598" width="16.140625" customWidth="1"/>
    <col min="14599" max="14599" width="16.42578125" customWidth="1"/>
    <col min="14600" max="14600" width="27.7109375" customWidth="1"/>
    <col min="14601" max="14601" width="16.140625" customWidth="1"/>
    <col min="14849" max="14849" width="5.7109375" customWidth="1"/>
    <col min="14850" max="14850" width="49.7109375" customWidth="1"/>
    <col min="14851" max="14851" width="30.140625" customWidth="1"/>
    <col min="14852" max="14852" width="27.85546875" customWidth="1"/>
    <col min="14853" max="14853" width="31.28515625" customWidth="1"/>
    <col min="14854" max="14854" width="16.140625" customWidth="1"/>
    <col min="14855" max="14855" width="16.42578125" customWidth="1"/>
    <col min="14856" max="14856" width="27.7109375" customWidth="1"/>
    <col min="14857" max="14857" width="16.140625" customWidth="1"/>
    <col min="15105" max="15105" width="5.7109375" customWidth="1"/>
    <col min="15106" max="15106" width="49.7109375" customWidth="1"/>
    <col min="15107" max="15107" width="30.140625" customWidth="1"/>
    <col min="15108" max="15108" width="27.85546875" customWidth="1"/>
    <col min="15109" max="15109" width="31.28515625" customWidth="1"/>
    <col min="15110" max="15110" width="16.140625" customWidth="1"/>
    <col min="15111" max="15111" width="16.42578125" customWidth="1"/>
    <col min="15112" max="15112" width="27.7109375" customWidth="1"/>
    <col min="15113" max="15113" width="16.140625" customWidth="1"/>
    <col min="15361" max="15361" width="5.7109375" customWidth="1"/>
    <col min="15362" max="15362" width="49.7109375" customWidth="1"/>
    <col min="15363" max="15363" width="30.140625" customWidth="1"/>
    <col min="15364" max="15364" width="27.85546875" customWidth="1"/>
    <col min="15365" max="15365" width="31.28515625" customWidth="1"/>
    <col min="15366" max="15366" width="16.140625" customWidth="1"/>
    <col min="15367" max="15367" width="16.42578125" customWidth="1"/>
    <col min="15368" max="15368" width="27.7109375" customWidth="1"/>
    <col min="15369" max="15369" width="16.140625" customWidth="1"/>
    <col min="15617" max="15617" width="5.7109375" customWidth="1"/>
    <col min="15618" max="15618" width="49.7109375" customWidth="1"/>
    <col min="15619" max="15619" width="30.140625" customWidth="1"/>
    <col min="15620" max="15620" width="27.85546875" customWidth="1"/>
    <col min="15621" max="15621" width="31.28515625" customWidth="1"/>
    <col min="15622" max="15622" width="16.140625" customWidth="1"/>
    <col min="15623" max="15623" width="16.42578125" customWidth="1"/>
    <col min="15624" max="15624" width="27.7109375" customWidth="1"/>
    <col min="15625" max="15625" width="16.140625" customWidth="1"/>
    <col min="15873" max="15873" width="5.7109375" customWidth="1"/>
    <col min="15874" max="15874" width="49.7109375" customWidth="1"/>
    <col min="15875" max="15875" width="30.140625" customWidth="1"/>
    <col min="15876" max="15876" width="27.85546875" customWidth="1"/>
    <col min="15877" max="15877" width="31.28515625" customWidth="1"/>
    <col min="15878" max="15878" width="16.140625" customWidth="1"/>
    <col min="15879" max="15879" width="16.42578125" customWidth="1"/>
    <col min="15880" max="15880" width="27.7109375" customWidth="1"/>
    <col min="15881" max="15881" width="16.140625" customWidth="1"/>
    <col min="16129" max="16129" width="5.7109375" customWidth="1"/>
    <col min="16130" max="16130" width="49.7109375" customWidth="1"/>
    <col min="16131" max="16131" width="30.140625" customWidth="1"/>
    <col min="16132" max="16132" width="27.85546875" customWidth="1"/>
    <col min="16133" max="16133" width="31.28515625" customWidth="1"/>
    <col min="16134" max="16134" width="16.140625" customWidth="1"/>
    <col min="16135" max="16135" width="16.42578125" customWidth="1"/>
    <col min="16136" max="16136" width="27.7109375" customWidth="1"/>
    <col min="16137" max="16137" width="16.140625" customWidth="1"/>
  </cols>
  <sheetData>
    <row r="1" spans="1:8">
      <c r="F1" t="s">
        <v>430</v>
      </c>
    </row>
    <row r="2" spans="1:8" ht="55.9" customHeight="1">
      <c r="A2" s="1422" t="s">
        <v>602</v>
      </c>
      <c r="B2" s="1422"/>
      <c r="C2" s="1422"/>
      <c r="D2" s="1422"/>
      <c r="E2" s="1422"/>
      <c r="F2" s="1422"/>
    </row>
    <row r="3" spans="1:8" ht="27" customHeight="1">
      <c r="A3" t="s">
        <v>666</v>
      </c>
    </row>
    <row r="4" spans="1:8" ht="19.5" customHeight="1">
      <c r="A4" t="s">
        <v>757</v>
      </c>
    </row>
    <row r="5" spans="1:8" ht="39" customHeight="1">
      <c r="A5" s="1422" t="s">
        <v>454</v>
      </c>
      <c r="B5" s="1422"/>
      <c r="C5" s="1422"/>
      <c r="D5" s="1422"/>
    </row>
    <row r="6" spans="1:8" ht="17.25" customHeight="1">
      <c r="A6" t="s">
        <v>281</v>
      </c>
    </row>
    <row r="8" spans="1:8" ht="69" customHeight="1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>
      <c r="A10" s="1422" t="s">
        <v>992</v>
      </c>
      <c r="B10" s="1422"/>
      <c r="C10" s="1422"/>
      <c r="D10" s="1422"/>
      <c r="E10" s="1422"/>
      <c r="F10" s="1422"/>
      <c r="G10" t="s">
        <v>993</v>
      </c>
    </row>
    <row r="11" spans="1:8" ht="43.5" customHeight="1">
      <c r="A11">
        <v>1</v>
      </c>
      <c r="B11" t="s">
        <v>334</v>
      </c>
      <c r="H11">
        <f>F11-G11</f>
        <v>0</v>
      </c>
    </row>
    <row r="12" spans="1:8" ht="65.25" customHeight="1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>
      <c r="B13" s="1422" t="s">
        <v>336</v>
      </c>
      <c r="C13" s="1422"/>
      <c r="D13" s="1422"/>
      <c r="E13" s="1422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>
      <c r="A14" t="s">
        <v>190</v>
      </c>
      <c r="B14" t="s">
        <v>337</v>
      </c>
      <c r="H14">
        <f t="shared" ref="H14:H15" si="0">F14-G14</f>
        <v>0</v>
      </c>
    </row>
    <row r="15" spans="1:8" ht="40.5" customHeight="1">
      <c r="A15" t="s">
        <v>208</v>
      </c>
      <c r="B15" t="s">
        <v>485</v>
      </c>
      <c r="H15">
        <f t="shared" si="0"/>
        <v>0</v>
      </c>
    </row>
    <row r="16" spans="1:8">
      <c r="B16" s="1422" t="s">
        <v>338</v>
      </c>
      <c r="C16" s="1422"/>
      <c r="D16" s="1422"/>
      <c r="E16" s="1422"/>
      <c r="F16">
        <f>SUM(F14:F15)</f>
        <v>0</v>
      </c>
      <c r="G16">
        <f>SUM(G14:G15)</f>
        <v>0</v>
      </c>
      <c r="H16">
        <f>SUM(H14:H15)</f>
        <v>0</v>
      </c>
    </row>
    <row r="17" spans="1:9">
      <c r="A17" s="1422" t="s">
        <v>994</v>
      </c>
      <c r="B17" s="1422"/>
      <c r="C17" s="1422"/>
      <c r="D17" s="1422"/>
      <c r="E17" s="1422"/>
      <c r="F17" s="1422"/>
      <c r="G17" t="s">
        <v>995</v>
      </c>
    </row>
    <row r="18" spans="1:9" ht="43.5" customHeight="1">
      <c r="A18">
        <v>1</v>
      </c>
      <c r="B18" t="s">
        <v>334</v>
      </c>
    </row>
    <row r="19" spans="1:9" ht="65.25" customHeight="1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>
      <c r="B20" s="1422" t="s">
        <v>336</v>
      </c>
      <c r="C20" s="1422"/>
      <c r="D20" s="1422"/>
      <c r="E20" s="1422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>
      <c r="A21" t="s">
        <v>190</v>
      </c>
      <c r="B21" t="s">
        <v>337</v>
      </c>
      <c r="H21">
        <f t="shared" ref="H21:H22" si="1">F21-G21</f>
        <v>0</v>
      </c>
    </row>
    <row r="22" spans="1:9" ht="40.5" customHeight="1">
      <c r="A22" t="s">
        <v>208</v>
      </c>
      <c r="B22" t="s">
        <v>485</v>
      </c>
      <c r="H22">
        <f t="shared" si="1"/>
        <v>0</v>
      </c>
    </row>
    <row r="23" spans="1:9">
      <c r="B23" s="1422" t="s">
        <v>338</v>
      </c>
      <c r="C23" s="1422"/>
      <c r="D23" s="1422"/>
      <c r="E23" s="1422"/>
      <c r="F23">
        <f>SUM(F21:F22)</f>
        <v>0</v>
      </c>
      <c r="G23">
        <f>SUM(G21:G22)</f>
        <v>0</v>
      </c>
      <c r="H23">
        <f>SUM(H21:H22)</f>
        <v>0</v>
      </c>
    </row>
    <row r="24" spans="1:9">
      <c r="A24" s="1422" t="s">
        <v>489</v>
      </c>
      <c r="B24" s="1422"/>
      <c r="C24" s="1422"/>
      <c r="D24" s="1422"/>
      <c r="E24" s="1422"/>
      <c r="F24" s="1422"/>
      <c r="G24" t="s">
        <v>995</v>
      </c>
    </row>
    <row r="25" spans="1:9" ht="43.5" customHeight="1">
      <c r="A25">
        <v>1</v>
      </c>
      <c r="B25" t="s">
        <v>334</v>
      </c>
    </row>
    <row r="26" spans="1:9" ht="65.25" customHeight="1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>
      <c r="B27" s="1422" t="s">
        <v>336</v>
      </c>
      <c r="C27" s="1422"/>
      <c r="D27" s="1422"/>
      <c r="E27" s="1422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>
      <c r="A28" t="s">
        <v>190</v>
      </c>
      <c r="B28" t="s">
        <v>337</v>
      </c>
      <c r="H28">
        <f t="shared" ref="H28:H29" si="2">F28-G28</f>
        <v>0</v>
      </c>
    </row>
    <row r="29" spans="1:9" ht="40.5" customHeight="1">
      <c r="A29" t="s">
        <v>208</v>
      </c>
      <c r="B29" t="s">
        <v>485</v>
      </c>
      <c r="H29">
        <f t="shared" si="2"/>
        <v>0</v>
      </c>
    </row>
    <row r="30" spans="1:9">
      <c r="B30" s="1422" t="s">
        <v>338</v>
      </c>
      <c r="C30" s="1422"/>
      <c r="D30" s="1422"/>
      <c r="E30" s="1422"/>
      <c r="F30">
        <f>SUM(F28:F29)</f>
        <v>0</v>
      </c>
      <c r="G30">
        <f>SUM(G28:G29)</f>
        <v>0</v>
      </c>
      <c r="H30">
        <f>SUM(H28:H29)</f>
        <v>0</v>
      </c>
    </row>
    <row r="31" spans="1:9">
      <c r="G31">
        <f>G13+G20+G27</f>
        <v>0</v>
      </c>
      <c r="H31">
        <f>H13+H20+H27</f>
        <v>0</v>
      </c>
      <c r="I31" t="s">
        <v>336</v>
      </c>
    </row>
    <row r="32" spans="1:9">
      <c r="G32">
        <f>G16+G23+G30</f>
        <v>0</v>
      </c>
      <c r="H32">
        <f>H16+H23+H30</f>
        <v>0</v>
      </c>
      <c r="I32" t="s">
        <v>338</v>
      </c>
    </row>
    <row r="33" spans="1:9">
      <c r="G33">
        <f>G31+G32</f>
        <v>0</v>
      </c>
      <c r="H33">
        <f>H31+H32</f>
        <v>0</v>
      </c>
      <c r="I33" t="s">
        <v>1062</v>
      </c>
    </row>
    <row r="35" spans="1:9" ht="23.25" customHeight="1">
      <c r="A35" t="s">
        <v>667</v>
      </c>
      <c r="E35" t="s">
        <v>1135</v>
      </c>
    </row>
    <row r="36" spans="1:9">
      <c r="C36" t="s">
        <v>131</v>
      </c>
      <c r="E36" t="s">
        <v>132</v>
      </c>
    </row>
    <row r="38" spans="1:9" ht="23.25" customHeight="1">
      <c r="A38" t="s">
        <v>133</v>
      </c>
      <c r="E38" t="s">
        <v>1136</v>
      </c>
    </row>
    <row r="39" spans="1:9">
      <c r="C39" t="s">
        <v>131</v>
      </c>
      <c r="E39" t="s">
        <v>132</v>
      </c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  <row r="53" hidden="1"/>
    <row r="54" hidden="1"/>
    <row r="55" hidden="1"/>
  </sheetData>
  <mergeCells count="11">
    <mergeCell ref="B30:E30"/>
    <mergeCell ref="A17:F17"/>
    <mergeCell ref="B20:E20"/>
    <mergeCell ref="B23:E23"/>
    <mergeCell ref="A24:F24"/>
    <mergeCell ref="B27:E27"/>
    <mergeCell ref="A2:F2"/>
    <mergeCell ref="A5:D5"/>
    <mergeCell ref="B13:E13"/>
    <mergeCell ref="B16:E16"/>
    <mergeCell ref="A10:F10"/>
  </mergeCells>
  <pageMargins left="0.78740157480314965" right="0.78740157480314965" top="1.1811023622047245" bottom="0.39370078740157483" header="0.15748031496062992" footer="0.15748031496062992"/>
  <pageSetup paperSize="9" scale="41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Лист247">
    <tabColor rgb="FFCCFF33"/>
    <pageSetUpPr fitToPage="1"/>
  </sheetPr>
  <dimension ref="A1:I51"/>
  <sheetViews>
    <sheetView view="pageBreakPreview" zoomScale="80" zoomScaleSheetLayoutView="80" workbookViewId="0"/>
  </sheetViews>
  <sheetFormatPr defaultRowHeight="15"/>
  <cols>
    <col min="1" max="1" width="8.140625" customWidth="1"/>
    <col min="2" max="2" width="85.140625" customWidth="1"/>
    <col min="3" max="4" width="18.140625" customWidth="1"/>
    <col min="5" max="5" width="28.140625" customWidth="1"/>
    <col min="6" max="6" width="31.140625" customWidth="1"/>
    <col min="7" max="7" width="29.140625" customWidth="1"/>
    <col min="8" max="9" width="22.85546875" customWidth="1"/>
    <col min="10" max="10" width="17.570312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9">
      <c r="F1" t="s">
        <v>436</v>
      </c>
    </row>
    <row r="3" spans="1:9" ht="20.45" customHeight="1">
      <c r="A3" s="1422" t="s">
        <v>587</v>
      </c>
      <c r="B3" s="1422"/>
      <c r="C3" s="1422"/>
      <c r="D3" s="1422"/>
      <c r="E3" s="1422"/>
      <c r="F3" s="1422"/>
    </row>
    <row r="4" spans="1:9" ht="27" customHeight="1">
      <c r="A4" t="s">
        <v>1137</v>
      </c>
    </row>
    <row r="5" spans="1:9" ht="19.5" customHeight="1">
      <c r="A5" t="s">
        <v>458</v>
      </c>
    </row>
    <row r="6" spans="1:9" ht="18" customHeight="1">
      <c r="A6" t="s">
        <v>490</v>
      </c>
    </row>
    <row r="7" spans="1:9" ht="17.25" customHeight="1">
      <c r="A7" t="s">
        <v>281</v>
      </c>
    </row>
    <row r="9" spans="1:9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9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>
      <c r="B13" t="s">
        <v>378</v>
      </c>
      <c r="I13">
        <f t="shared" ref="I13:I42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1:9" hidden="1">
      <c r="I17">
        <f t="shared" si="0"/>
        <v>0</v>
      </c>
    </row>
    <row r="18" spans="1:9" ht="21.6" customHeight="1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>
      <c r="B19" t="s">
        <v>199</v>
      </c>
      <c r="I19">
        <f t="shared" si="0"/>
        <v>0</v>
      </c>
    </row>
    <row r="20" spans="1:9" hidden="1">
      <c r="I20">
        <f t="shared" si="0"/>
        <v>0</v>
      </c>
    </row>
    <row r="21" spans="1:9" hidden="1">
      <c r="I21">
        <f t="shared" si="0"/>
        <v>0</v>
      </c>
    </row>
    <row r="22" spans="1:9" hidden="1">
      <c r="I22">
        <f t="shared" si="0"/>
        <v>0</v>
      </c>
    </row>
    <row r="23" spans="1:9" hidden="1">
      <c r="I23">
        <f t="shared" si="0"/>
        <v>0</v>
      </c>
    </row>
    <row r="24" spans="1:9" hidden="1">
      <c r="I24">
        <f t="shared" si="0"/>
        <v>0</v>
      </c>
    </row>
    <row r="25" spans="1:9" hidden="1">
      <c r="I25">
        <f t="shared" si="0"/>
        <v>0</v>
      </c>
    </row>
    <row r="26" spans="1:9" ht="21.6" customHeight="1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>
      <c r="B27" t="s">
        <v>199</v>
      </c>
      <c r="I27">
        <f t="shared" si="0"/>
        <v>0</v>
      </c>
    </row>
    <row r="28" spans="1:9" hidden="1">
      <c r="I28">
        <f t="shared" si="0"/>
        <v>0</v>
      </c>
    </row>
    <row r="29" spans="1:9" hidden="1">
      <c r="I29">
        <f t="shared" si="0"/>
        <v>0</v>
      </c>
    </row>
    <row r="30" spans="1:9" hidden="1">
      <c r="I30">
        <f t="shared" si="0"/>
        <v>0</v>
      </c>
    </row>
    <row r="31" spans="1:9" hidden="1">
      <c r="I31">
        <f t="shared" si="0"/>
        <v>0</v>
      </c>
    </row>
    <row r="32" spans="1:9" hidden="1">
      <c r="I32">
        <f t="shared" si="0"/>
        <v>0</v>
      </c>
    </row>
    <row r="33" spans="1:9" ht="21.6" customHeight="1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>
      <c r="B34" t="s">
        <v>199</v>
      </c>
      <c r="I34">
        <f t="shared" si="0"/>
        <v>0</v>
      </c>
    </row>
    <row r="35" spans="1:9">
      <c r="I35">
        <f t="shared" si="0"/>
        <v>0</v>
      </c>
    </row>
    <row r="36" spans="1:9">
      <c r="I36">
        <f t="shared" si="0"/>
        <v>0</v>
      </c>
    </row>
    <row r="37" spans="1:9">
      <c r="I37">
        <f t="shared" si="0"/>
        <v>0</v>
      </c>
    </row>
    <row r="38" spans="1:9">
      <c r="I38">
        <f t="shared" si="0"/>
        <v>0</v>
      </c>
    </row>
    <row r="39" spans="1:9">
      <c r="I39">
        <f t="shared" si="0"/>
        <v>0</v>
      </c>
    </row>
    <row r="40" spans="1:9">
      <c r="I40">
        <f t="shared" si="0"/>
        <v>0</v>
      </c>
    </row>
    <row r="41" spans="1:9">
      <c r="I41">
        <f t="shared" si="0"/>
        <v>0</v>
      </c>
    </row>
    <row r="42" spans="1:9">
      <c r="I42">
        <f t="shared" si="0"/>
        <v>0</v>
      </c>
    </row>
    <row r="44" spans="1:9" ht="21" customHeight="1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>
      <c r="A47" t="s">
        <v>667</v>
      </c>
      <c r="F47" t="s">
        <v>1135</v>
      </c>
    </row>
    <row r="48" spans="1:9">
      <c r="D48" t="s">
        <v>131</v>
      </c>
      <c r="F48" t="s">
        <v>132</v>
      </c>
    </row>
    <row r="50" spans="1:6">
      <c r="A50" t="s">
        <v>133</v>
      </c>
      <c r="F50" t="s">
        <v>1136</v>
      </c>
    </row>
    <row r="51" spans="1:6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Лист248">
    <tabColor rgb="FFCCFF33"/>
    <pageSetUpPr fitToPage="1"/>
  </sheetPr>
  <dimension ref="A1:G35"/>
  <sheetViews>
    <sheetView view="pageBreakPreview" zoomScale="70" zoomScaleSheetLayoutView="70" workbookViewId="0">
      <selection activeCell="A6" sqref="A6"/>
    </sheetView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30.28515625" customWidth="1"/>
    <col min="6" max="6" width="20.5703125" customWidth="1"/>
    <col min="7" max="7" width="22.7109375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7">
      <c r="D1" t="s">
        <v>438</v>
      </c>
    </row>
    <row r="3" spans="1:7" ht="20.45" customHeight="1">
      <c r="A3" s="1422" t="s">
        <v>691</v>
      </c>
      <c r="B3" s="1422"/>
      <c r="C3" s="1422"/>
      <c r="D3" s="1422"/>
    </row>
    <row r="4" spans="1:7" ht="27" customHeight="1">
      <c r="A4" t="s">
        <v>1137</v>
      </c>
    </row>
    <row r="5" spans="1:7" ht="19.5" customHeight="1">
      <c r="A5" t="s">
        <v>382</v>
      </c>
    </row>
    <row r="6" spans="1:7" ht="18" customHeight="1">
      <c r="A6" s="846" t="s">
        <v>490</v>
      </c>
    </row>
    <row r="7" spans="1:7" ht="17.25" customHeight="1">
      <c r="A7" t="s">
        <v>281</v>
      </c>
    </row>
    <row r="9" spans="1:7" ht="18.75" customHeight="1">
      <c r="A9" s="1422" t="s">
        <v>282</v>
      </c>
      <c r="B9" s="1422" t="s">
        <v>297</v>
      </c>
      <c r="C9" s="1422" t="s">
        <v>375</v>
      </c>
      <c r="D9" s="1422" t="s">
        <v>376</v>
      </c>
    </row>
    <row r="10" spans="1:7" ht="37.5" customHeight="1">
      <c r="A10" s="1422"/>
      <c r="B10" s="1422"/>
      <c r="C10" s="1422"/>
      <c r="D10" s="1422"/>
    </row>
    <row r="11" spans="1:7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>
      <c r="A12">
        <v>1</v>
      </c>
      <c r="G12">
        <f>D12-F12</f>
        <v>0</v>
      </c>
    </row>
    <row r="13" spans="1:7">
      <c r="G13">
        <f t="shared" ref="G13:G27" si="0">D13-F13</f>
        <v>0</v>
      </c>
    </row>
    <row r="14" spans="1:7">
      <c r="G14">
        <f t="shared" si="0"/>
        <v>0</v>
      </c>
    </row>
    <row r="15" spans="1:7">
      <c r="G15">
        <f t="shared" si="0"/>
        <v>0</v>
      </c>
    </row>
    <row r="16" spans="1:7">
      <c r="G16">
        <f t="shared" si="0"/>
        <v>0</v>
      </c>
    </row>
    <row r="17" spans="1:7">
      <c r="G17">
        <f t="shared" si="0"/>
        <v>0</v>
      </c>
    </row>
    <row r="18" spans="1:7">
      <c r="G18">
        <f t="shared" si="0"/>
        <v>0</v>
      </c>
    </row>
    <row r="19" spans="1:7">
      <c r="G19">
        <f t="shared" si="0"/>
        <v>0</v>
      </c>
    </row>
    <row r="20" spans="1:7">
      <c r="G20">
        <f t="shared" si="0"/>
        <v>0</v>
      </c>
    </row>
    <row r="21" spans="1:7">
      <c r="G21">
        <f t="shared" si="0"/>
        <v>0</v>
      </c>
    </row>
    <row r="22" spans="1:7">
      <c r="G22">
        <f t="shared" si="0"/>
        <v>0</v>
      </c>
    </row>
    <row r="23" spans="1:7">
      <c r="G23">
        <f t="shared" si="0"/>
        <v>0</v>
      </c>
    </row>
    <row r="24" spans="1:7">
      <c r="G24">
        <f t="shared" si="0"/>
        <v>0</v>
      </c>
    </row>
    <row r="25" spans="1:7">
      <c r="G25">
        <f t="shared" si="0"/>
        <v>0</v>
      </c>
    </row>
    <row r="26" spans="1:7">
      <c r="G26">
        <f t="shared" si="0"/>
        <v>0</v>
      </c>
    </row>
    <row r="27" spans="1:7">
      <c r="G27">
        <f t="shared" si="0"/>
        <v>0</v>
      </c>
    </row>
    <row r="29" spans="1:7" ht="21" customHeight="1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/>
    <row r="31" spans="1:7" ht="18" customHeight="1">
      <c r="A31" t="s">
        <v>667</v>
      </c>
      <c r="D31" t="s">
        <v>1135</v>
      </c>
    </row>
    <row r="32" spans="1:7">
      <c r="C32" t="s">
        <v>131</v>
      </c>
      <c r="D32" t="s">
        <v>132</v>
      </c>
    </row>
    <row r="34" spans="1:4">
      <c r="A34" t="s">
        <v>133</v>
      </c>
      <c r="D34" t="s">
        <v>1136</v>
      </c>
    </row>
    <row r="35" spans="1:4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Лист249">
    <tabColor rgb="FF99CC00"/>
    <pageSetUpPr fitToPage="1"/>
  </sheetPr>
  <dimension ref="A1:I89"/>
  <sheetViews>
    <sheetView view="pageBreakPreview" zoomScale="80" zoomScaleSheetLayoutView="80" workbookViewId="0"/>
  </sheetViews>
  <sheetFormatPr defaultRowHeight="15"/>
  <cols>
    <col min="1" max="1" width="8" customWidth="1"/>
    <col min="2" max="2" width="118.140625" customWidth="1"/>
    <col min="3" max="4" width="24.28515625" customWidth="1"/>
    <col min="5" max="5" width="19.28515625" customWidth="1"/>
    <col min="6" max="6" width="21.140625" customWidth="1"/>
    <col min="7" max="7" width="26.85546875" customWidth="1"/>
    <col min="8" max="9" width="23.140625" customWidth="1"/>
    <col min="11" max="11" width="12.5703125" bestFit="1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9">
      <c r="F1" t="s">
        <v>435</v>
      </c>
    </row>
    <row r="3" spans="1:9" ht="28.9" customHeight="1">
      <c r="A3" s="1422" t="s">
        <v>551</v>
      </c>
      <c r="B3" s="1422"/>
      <c r="C3" s="1422"/>
      <c r="D3" s="1422"/>
      <c r="E3" s="1422"/>
      <c r="F3" s="1422"/>
    </row>
    <row r="4" spans="1:9" ht="27" customHeight="1">
      <c r="A4" t="s">
        <v>1137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9" ht="75" customHeight="1">
      <c r="A10" s="1422"/>
      <c r="B10" s="1422"/>
      <c r="C10" t="s">
        <v>354</v>
      </c>
      <c r="D10" t="s">
        <v>368</v>
      </c>
      <c r="E10" t="s">
        <v>354</v>
      </c>
      <c r="F10" t="s">
        <v>368</v>
      </c>
    </row>
    <row r="11" spans="1:9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>
      <c r="B13" t="s">
        <v>199</v>
      </c>
      <c r="I13">
        <f t="shared" ref="I13:I76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9:9" hidden="1">
      <c r="I17">
        <f t="shared" si="0"/>
        <v>0</v>
      </c>
    </row>
    <row r="18" spans="9:9" hidden="1">
      <c r="I18">
        <f t="shared" si="0"/>
        <v>0</v>
      </c>
    </row>
    <row r="19" spans="9:9" hidden="1">
      <c r="I19">
        <f t="shared" si="0"/>
        <v>0</v>
      </c>
    </row>
    <row r="20" spans="9:9" hidden="1">
      <c r="I20">
        <f t="shared" si="0"/>
        <v>0</v>
      </c>
    </row>
    <row r="21" spans="9:9" hidden="1">
      <c r="I21">
        <f t="shared" si="0"/>
        <v>0</v>
      </c>
    </row>
    <row r="22" spans="9:9" hidden="1">
      <c r="I22">
        <f t="shared" si="0"/>
        <v>0</v>
      </c>
    </row>
    <row r="23" spans="9:9" hidden="1">
      <c r="I23">
        <f t="shared" si="0"/>
        <v>0</v>
      </c>
    </row>
    <row r="24" spans="9:9" hidden="1">
      <c r="I24">
        <f t="shared" si="0"/>
        <v>0</v>
      </c>
    </row>
    <row r="25" spans="9:9" hidden="1">
      <c r="I25">
        <f t="shared" si="0"/>
        <v>0</v>
      </c>
    </row>
    <row r="26" spans="9:9" hidden="1">
      <c r="I26">
        <f t="shared" si="0"/>
        <v>0</v>
      </c>
    </row>
    <row r="27" spans="9:9" hidden="1">
      <c r="I27">
        <f t="shared" si="0"/>
        <v>0</v>
      </c>
    </row>
    <row r="28" spans="9:9" hidden="1">
      <c r="I28">
        <f t="shared" si="0"/>
        <v>0</v>
      </c>
    </row>
    <row r="29" spans="9:9" ht="20.25" hidden="1" customHeight="1">
      <c r="I29">
        <f t="shared" si="0"/>
        <v>0</v>
      </c>
    </row>
    <row r="30" spans="9:9" ht="20.25" hidden="1" customHeight="1">
      <c r="I30">
        <f t="shared" si="0"/>
        <v>0</v>
      </c>
    </row>
    <row r="31" spans="9:9" ht="22.5" hidden="1" customHeight="1">
      <c r="I31">
        <f t="shared" si="0"/>
        <v>0</v>
      </c>
    </row>
    <row r="32" spans="9:9" ht="22.5" hidden="1" customHeight="1">
      <c r="I32">
        <f t="shared" si="0"/>
        <v>0</v>
      </c>
    </row>
    <row r="33" spans="1:9" ht="22.5" hidden="1" customHeight="1">
      <c r="I33">
        <f t="shared" si="0"/>
        <v>0</v>
      </c>
    </row>
    <row r="34" spans="1:9" hidden="1">
      <c r="I34">
        <f t="shared" si="0"/>
        <v>0</v>
      </c>
    </row>
    <row r="35" spans="1:9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>
      <c r="B36" t="s">
        <v>199</v>
      </c>
      <c r="I36">
        <f t="shared" si="0"/>
        <v>0</v>
      </c>
    </row>
    <row r="37" spans="1:9" ht="21" hidden="1" customHeight="1">
      <c r="D37" t="s">
        <v>371</v>
      </c>
      <c r="I37">
        <f t="shared" si="0"/>
        <v>0</v>
      </c>
    </row>
    <row r="38" spans="1:9" hidden="1">
      <c r="I38">
        <f t="shared" si="0"/>
        <v>0</v>
      </c>
    </row>
    <row r="39" spans="1:9" hidden="1">
      <c r="I39">
        <f t="shared" si="0"/>
        <v>0</v>
      </c>
    </row>
    <row r="40" spans="1:9" hidden="1">
      <c r="I40">
        <f t="shared" si="0"/>
        <v>0</v>
      </c>
    </row>
    <row r="41" spans="1:9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>
      <c r="B42" t="s">
        <v>199</v>
      </c>
      <c r="I42">
        <f t="shared" si="0"/>
        <v>0</v>
      </c>
    </row>
    <row r="43" spans="1:9" ht="23.45" customHeight="1">
      <c r="I43">
        <f>D43-H43</f>
        <v>0</v>
      </c>
    </row>
    <row r="44" spans="1:9" ht="23.45" customHeight="1">
      <c r="I44">
        <f>D44-H44</f>
        <v>0</v>
      </c>
    </row>
    <row r="45" spans="1:9" ht="23.45" customHeight="1">
      <c r="I45">
        <f t="shared" ref="I45:I49" si="1">D45-H45</f>
        <v>0</v>
      </c>
    </row>
    <row r="46" spans="1:9" ht="23.45" customHeight="1">
      <c r="I46">
        <f t="shared" si="1"/>
        <v>0</v>
      </c>
    </row>
    <row r="47" spans="1:9" ht="23.45" customHeight="1">
      <c r="I47">
        <f t="shared" si="1"/>
        <v>0</v>
      </c>
    </row>
    <row r="48" spans="1:9" ht="23.45" customHeight="1">
      <c r="I48">
        <f t="shared" si="1"/>
        <v>0</v>
      </c>
    </row>
    <row r="49" spans="1:9" ht="24" customHeight="1">
      <c r="I49">
        <f t="shared" si="1"/>
        <v>0</v>
      </c>
    </row>
    <row r="50" spans="1:9" ht="20.25" customHeight="1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>
      <c r="B51" t="s">
        <v>199</v>
      </c>
      <c r="I51">
        <f t="shared" si="0"/>
        <v>0</v>
      </c>
    </row>
    <row r="52" spans="1:9" hidden="1">
      <c r="I52">
        <f t="shared" si="0"/>
        <v>0</v>
      </c>
    </row>
    <row r="53" spans="1:9" hidden="1">
      <c r="I53">
        <f t="shared" si="0"/>
        <v>0</v>
      </c>
    </row>
    <row r="54" spans="1:9" hidden="1">
      <c r="I54">
        <f t="shared" si="0"/>
        <v>0</v>
      </c>
    </row>
    <row r="55" spans="1:9" hidden="1">
      <c r="I55">
        <f t="shared" si="0"/>
        <v>0</v>
      </c>
    </row>
    <row r="56" spans="1:9" hidden="1">
      <c r="I56">
        <f t="shared" si="0"/>
        <v>0</v>
      </c>
    </row>
    <row r="57" spans="1:9" hidden="1">
      <c r="I57">
        <f t="shared" si="0"/>
        <v>0</v>
      </c>
    </row>
    <row r="58" spans="1:9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>
      <c r="B59" t="s">
        <v>199</v>
      </c>
      <c r="I59">
        <f t="shared" si="0"/>
        <v>0</v>
      </c>
    </row>
    <row r="60" spans="1:9" hidden="1">
      <c r="I60">
        <f t="shared" si="0"/>
        <v>0</v>
      </c>
    </row>
    <row r="61" spans="1:9" hidden="1">
      <c r="I61">
        <f t="shared" si="0"/>
        <v>0</v>
      </c>
    </row>
    <row r="62" spans="1:9" hidden="1">
      <c r="I62">
        <f t="shared" si="0"/>
        <v>0</v>
      </c>
    </row>
    <row r="63" spans="1:9" hidden="1">
      <c r="I63">
        <f t="shared" si="0"/>
        <v>0</v>
      </c>
    </row>
    <row r="64" spans="1:9" hidden="1">
      <c r="I64">
        <f t="shared" si="0"/>
        <v>0</v>
      </c>
    </row>
    <row r="65" spans="9:9" hidden="1">
      <c r="I65">
        <f t="shared" si="0"/>
        <v>0</v>
      </c>
    </row>
    <row r="66" spans="9:9" hidden="1"/>
    <row r="67" spans="9:9" hidden="1">
      <c r="I67">
        <f t="shared" si="0"/>
        <v>0</v>
      </c>
    </row>
    <row r="68" spans="9:9" hidden="1">
      <c r="I68">
        <f t="shared" si="0"/>
        <v>0</v>
      </c>
    </row>
    <row r="69" spans="9:9" hidden="1">
      <c r="I69">
        <f t="shared" si="0"/>
        <v>0</v>
      </c>
    </row>
    <row r="70" spans="9:9" hidden="1">
      <c r="I70">
        <f t="shared" si="0"/>
        <v>0</v>
      </c>
    </row>
    <row r="71" spans="9:9" hidden="1">
      <c r="I71">
        <f t="shared" si="0"/>
        <v>0</v>
      </c>
    </row>
    <row r="72" spans="9:9" hidden="1">
      <c r="I72">
        <f t="shared" si="0"/>
        <v>0</v>
      </c>
    </row>
    <row r="73" spans="9:9" hidden="1">
      <c r="I73">
        <f t="shared" si="0"/>
        <v>0</v>
      </c>
    </row>
    <row r="74" spans="9:9" hidden="1">
      <c r="I74">
        <f t="shared" si="0"/>
        <v>0</v>
      </c>
    </row>
    <row r="75" spans="9:9" hidden="1">
      <c r="I75">
        <f t="shared" si="0"/>
        <v>0</v>
      </c>
    </row>
    <row r="76" spans="9:9" hidden="1">
      <c r="I76">
        <f t="shared" si="0"/>
        <v>0</v>
      </c>
    </row>
    <row r="77" spans="9:9" hidden="1">
      <c r="I77">
        <f t="shared" ref="I77:I80" si="2">F77-H77</f>
        <v>0</v>
      </c>
    </row>
    <row r="78" spans="9:9" hidden="1">
      <c r="I78">
        <f t="shared" si="2"/>
        <v>0</v>
      </c>
    </row>
    <row r="79" spans="9:9" hidden="1">
      <c r="I79">
        <f t="shared" si="2"/>
        <v>0</v>
      </c>
    </row>
    <row r="80" spans="9:9" hidden="1">
      <c r="I80">
        <f t="shared" si="2"/>
        <v>0</v>
      </c>
    </row>
    <row r="81" spans="1:9" hidden="1"/>
    <row r="82" spans="1:9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>
      <c r="A85" t="s">
        <v>667</v>
      </c>
      <c r="E85" t="s">
        <v>1135</v>
      </c>
    </row>
    <row r="86" spans="1:9">
      <c r="C86" t="s">
        <v>131</v>
      </c>
      <c r="E86" t="s">
        <v>132</v>
      </c>
    </row>
    <row r="88" spans="1:9">
      <c r="A88" t="s">
        <v>133</v>
      </c>
      <c r="E88" t="s">
        <v>1136</v>
      </c>
    </row>
    <row r="89" spans="1:9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Лист250">
    <tabColor rgb="FF99CC00"/>
    <pageSetUpPr fitToPage="1"/>
  </sheetPr>
  <dimension ref="A1:I51"/>
  <sheetViews>
    <sheetView view="pageBreakPreview" zoomScale="80" zoomScaleSheetLayoutView="80" workbookViewId="0"/>
  </sheetViews>
  <sheetFormatPr defaultRowHeight="15"/>
  <cols>
    <col min="1" max="1" width="8.140625" customWidth="1"/>
    <col min="2" max="2" width="85.140625" customWidth="1"/>
    <col min="3" max="4" width="18.140625" customWidth="1"/>
    <col min="5" max="5" width="28.140625" customWidth="1"/>
    <col min="6" max="6" width="31.140625" customWidth="1"/>
    <col min="7" max="7" width="29.140625" customWidth="1"/>
    <col min="8" max="9" width="22.85546875" customWidth="1"/>
    <col min="10" max="10" width="17.570312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9">
      <c r="F1" t="s">
        <v>436</v>
      </c>
    </row>
    <row r="3" spans="1:9" ht="20.45" customHeight="1">
      <c r="A3" s="1422" t="s">
        <v>587</v>
      </c>
      <c r="B3" s="1422"/>
      <c r="C3" s="1422"/>
      <c r="D3" s="1422"/>
      <c r="E3" s="1422"/>
      <c r="F3" s="1422"/>
    </row>
    <row r="4" spans="1:9" ht="27" customHeight="1">
      <c r="A4" t="s">
        <v>1137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422" t="s">
        <v>282</v>
      </c>
      <c r="B9" s="1422" t="s">
        <v>297</v>
      </c>
      <c r="C9" s="1422" t="s">
        <v>366</v>
      </c>
      <c r="D9" s="1422"/>
      <c r="E9" s="1422" t="s">
        <v>367</v>
      </c>
      <c r="F9" s="1422"/>
    </row>
    <row r="10" spans="1:9">
      <c r="A10" s="1422"/>
      <c r="B10" s="1422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>
      <c r="B13" t="s">
        <v>378</v>
      </c>
      <c r="I13">
        <f t="shared" ref="I13:I42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1:9" hidden="1">
      <c r="I17">
        <f t="shared" si="0"/>
        <v>0</v>
      </c>
    </row>
    <row r="18" spans="1:9" ht="21.6" customHeight="1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>
      <c r="B19" t="s">
        <v>199</v>
      </c>
      <c r="I19">
        <f t="shared" si="0"/>
        <v>0</v>
      </c>
    </row>
    <row r="20" spans="1:9" hidden="1">
      <c r="I20">
        <f t="shared" si="0"/>
        <v>0</v>
      </c>
    </row>
    <row r="21" spans="1:9" hidden="1">
      <c r="I21">
        <f t="shared" si="0"/>
        <v>0</v>
      </c>
    </row>
    <row r="22" spans="1:9" hidden="1">
      <c r="I22">
        <f t="shared" si="0"/>
        <v>0</v>
      </c>
    </row>
    <row r="23" spans="1:9" hidden="1">
      <c r="I23">
        <f t="shared" si="0"/>
        <v>0</v>
      </c>
    </row>
    <row r="24" spans="1:9" hidden="1">
      <c r="I24">
        <f t="shared" si="0"/>
        <v>0</v>
      </c>
    </row>
    <row r="25" spans="1:9" hidden="1">
      <c r="I25">
        <f t="shared" si="0"/>
        <v>0</v>
      </c>
    </row>
    <row r="26" spans="1:9" ht="21.6" customHeight="1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>
      <c r="B27" t="s">
        <v>199</v>
      </c>
      <c r="I27">
        <f t="shared" si="0"/>
        <v>0</v>
      </c>
    </row>
    <row r="28" spans="1:9" hidden="1">
      <c r="I28">
        <f t="shared" si="0"/>
        <v>0</v>
      </c>
    </row>
    <row r="29" spans="1:9" hidden="1">
      <c r="I29">
        <f t="shared" si="0"/>
        <v>0</v>
      </c>
    </row>
    <row r="30" spans="1:9" hidden="1">
      <c r="I30">
        <f t="shared" si="0"/>
        <v>0</v>
      </c>
    </row>
    <row r="31" spans="1:9" hidden="1">
      <c r="I31">
        <f t="shared" si="0"/>
        <v>0</v>
      </c>
    </row>
    <row r="32" spans="1:9" hidden="1">
      <c r="I32">
        <f t="shared" si="0"/>
        <v>0</v>
      </c>
    </row>
    <row r="33" spans="1:9" ht="21.6" customHeight="1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>
      <c r="B34" t="s">
        <v>199</v>
      </c>
      <c r="I34">
        <f t="shared" si="0"/>
        <v>0</v>
      </c>
    </row>
    <row r="35" spans="1:9">
      <c r="I35">
        <f t="shared" si="0"/>
        <v>0</v>
      </c>
    </row>
    <row r="36" spans="1:9">
      <c r="I36">
        <f t="shared" si="0"/>
        <v>0</v>
      </c>
    </row>
    <row r="37" spans="1:9">
      <c r="I37">
        <f t="shared" si="0"/>
        <v>0</v>
      </c>
    </row>
    <row r="38" spans="1:9">
      <c r="I38">
        <f t="shared" si="0"/>
        <v>0</v>
      </c>
    </row>
    <row r="39" spans="1:9">
      <c r="I39">
        <f t="shared" si="0"/>
        <v>0</v>
      </c>
    </row>
    <row r="40" spans="1:9">
      <c r="I40">
        <f t="shared" si="0"/>
        <v>0</v>
      </c>
    </row>
    <row r="41" spans="1:9">
      <c r="I41">
        <f t="shared" si="0"/>
        <v>0</v>
      </c>
    </row>
    <row r="42" spans="1:9">
      <c r="I42">
        <f t="shared" si="0"/>
        <v>0</v>
      </c>
    </row>
    <row r="44" spans="1:9" ht="21" customHeight="1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>
      <c r="A47" t="s">
        <v>667</v>
      </c>
      <c r="F47" t="s">
        <v>1135</v>
      </c>
    </row>
    <row r="48" spans="1:9">
      <c r="D48" t="s">
        <v>131</v>
      </c>
      <c r="F48" t="s">
        <v>132</v>
      </c>
    </row>
    <row r="50" spans="1:6">
      <c r="A50" t="s">
        <v>133</v>
      </c>
      <c r="F50" t="s">
        <v>1136</v>
      </c>
    </row>
    <row r="51" spans="1:6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Лист251">
    <tabColor rgb="FF99CC00"/>
    <pageSetUpPr fitToPage="1"/>
  </sheetPr>
  <dimension ref="A1:G35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30.28515625" customWidth="1"/>
    <col min="6" max="6" width="20.5703125" customWidth="1"/>
    <col min="7" max="7" width="22.7109375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7">
      <c r="D1" t="s">
        <v>438</v>
      </c>
    </row>
    <row r="3" spans="1:7" ht="20.45" customHeight="1">
      <c r="A3" s="1422" t="s">
        <v>691</v>
      </c>
      <c r="B3" s="1422"/>
      <c r="C3" s="1422"/>
      <c r="D3" s="1422"/>
    </row>
    <row r="4" spans="1:7" ht="27" customHeight="1">
      <c r="A4" t="s">
        <v>1137</v>
      </c>
    </row>
    <row r="5" spans="1:7" ht="19.5" customHeight="1">
      <c r="A5" t="s">
        <v>382</v>
      </c>
    </row>
    <row r="6" spans="1:7" ht="18" customHeight="1">
      <c r="A6" t="s">
        <v>491</v>
      </c>
    </row>
    <row r="7" spans="1:7" ht="17.25" customHeight="1">
      <c r="A7" t="s">
        <v>281</v>
      </c>
    </row>
    <row r="9" spans="1:7" ht="18.75" customHeight="1">
      <c r="A9" s="1422" t="s">
        <v>282</v>
      </c>
      <c r="B9" s="1422" t="s">
        <v>297</v>
      </c>
      <c r="C9" s="1422" t="s">
        <v>375</v>
      </c>
      <c r="D9" s="1422" t="s">
        <v>376</v>
      </c>
    </row>
    <row r="10" spans="1:7" ht="37.5" customHeight="1">
      <c r="A10" s="1422"/>
      <c r="B10" s="1422"/>
      <c r="C10" s="1422"/>
      <c r="D10" s="1422"/>
    </row>
    <row r="11" spans="1:7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>
      <c r="A12">
        <v>1</v>
      </c>
      <c r="G12">
        <f>D12-F12</f>
        <v>0</v>
      </c>
    </row>
    <row r="13" spans="1:7">
      <c r="G13">
        <f t="shared" ref="G13:G27" si="0">D13-F13</f>
        <v>0</v>
      </c>
    </row>
    <row r="14" spans="1:7">
      <c r="G14">
        <f t="shared" si="0"/>
        <v>0</v>
      </c>
    </row>
    <row r="15" spans="1:7">
      <c r="G15">
        <f t="shared" si="0"/>
        <v>0</v>
      </c>
    </row>
    <row r="16" spans="1:7">
      <c r="G16">
        <f t="shared" si="0"/>
        <v>0</v>
      </c>
    </row>
    <row r="17" spans="1:7">
      <c r="G17">
        <f t="shared" si="0"/>
        <v>0</v>
      </c>
    </row>
    <row r="18" spans="1:7">
      <c r="G18">
        <f t="shared" si="0"/>
        <v>0</v>
      </c>
    </row>
    <row r="19" spans="1:7">
      <c r="G19">
        <f t="shared" si="0"/>
        <v>0</v>
      </c>
    </row>
    <row r="20" spans="1:7">
      <c r="G20">
        <f t="shared" si="0"/>
        <v>0</v>
      </c>
    </row>
    <row r="21" spans="1:7">
      <c r="G21">
        <f t="shared" si="0"/>
        <v>0</v>
      </c>
    </row>
    <row r="22" spans="1:7">
      <c r="G22">
        <f t="shared" si="0"/>
        <v>0</v>
      </c>
    </row>
    <row r="23" spans="1:7">
      <c r="G23">
        <f t="shared" si="0"/>
        <v>0</v>
      </c>
    </row>
    <row r="24" spans="1:7">
      <c r="G24">
        <f t="shared" si="0"/>
        <v>0</v>
      </c>
    </row>
    <row r="25" spans="1:7">
      <c r="G25">
        <f t="shared" si="0"/>
        <v>0</v>
      </c>
    </row>
    <row r="26" spans="1:7">
      <c r="G26">
        <f t="shared" si="0"/>
        <v>0</v>
      </c>
    </row>
    <row r="27" spans="1:7">
      <c r="G27">
        <f t="shared" si="0"/>
        <v>0</v>
      </c>
    </row>
    <row r="29" spans="1:7" ht="21" customHeight="1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/>
    <row r="31" spans="1:7" ht="18" customHeight="1">
      <c r="A31" t="s">
        <v>667</v>
      </c>
      <c r="D31" t="s">
        <v>1135</v>
      </c>
    </row>
    <row r="32" spans="1:7">
      <c r="C32" t="s">
        <v>131</v>
      </c>
      <c r="D32" t="s">
        <v>132</v>
      </c>
    </row>
    <row r="34" spans="1:4">
      <c r="A34" t="s">
        <v>133</v>
      </c>
      <c r="D34" t="s">
        <v>1136</v>
      </c>
    </row>
    <row r="35" spans="1:4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Лист252">
    <tabColor rgb="FFC00000"/>
    <pageSetUpPr fitToPage="1"/>
  </sheetPr>
  <dimension ref="A1:H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customWidth="1"/>
    <col min="7" max="8" width="20" customWidth="1"/>
    <col min="9" max="9" width="13.28515625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8">
      <c r="E1" t="s">
        <v>439</v>
      </c>
    </row>
    <row r="3" spans="1:8" ht="21" customHeight="1">
      <c r="A3" s="1422" t="s">
        <v>607</v>
      </c>
      <c r="B3" s="1422"/>
      <c r="C3" s="1422"/>
      <c r="D3" s="1422"/>
      <c r="E3" s="1422"/>
    </row>
    <row r="4" spans="1:8" ht="27" customHeight="1">
      <c r="A4" t="s">
        <v>666</v>
      </c>
    </row>
    <row r="5" spans="1:8" ht="19.5" customHeight="1">
      <c r="A5" t="s">
        <v>345</v>
      </c>
    </row>
    <row r="6" spans="1:8" ht="18" customHeight="1">
      <c r="A6" t="s">
        <v>490</v>
      </c>
    </row>
    <row r="7" spans="1:8" ht="17.25" customHeight="1">
      <c r="A7" t="s">
        <v>281</v>
      </c>
    </row>
    <row r="9" spans="1:8">
      <c r="A9" t="s">
        <v>282</v>
      </c>
      <c r="B9" t="s">
        <v>297</v>
      </c>
      <c r="C9" t="s">
        <v>383</v>
      </c>
      <c r="D9" t="s">
        <v>384</v>
      </c>
      <c r="E9" t="s">
        <v>608</v>
      </c>
    </row>
    <row r="10" spans="1:8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>
      <c r="A11">
        <v>1</v>
      </c>
      <c r="H11">
        <f>E11-G11</f>
        <v>0</v>
      </c>
    </row>
    <row r="12" spans="1:8">
      <c r="A12">
        <v>2</v>
      </c>
      <c r="H12">
        <f>E12-G12</f>
        <v>0</v>
      </c>
    </row>
    <row r="13" spans="1:8">
      <c r="A13">
        <v>3</v>
      </c>
      <c r="H13">
        <f>E13-G13</f>
        <v>0</v>
      </c>
    </row>
    <row r="14" spans="1:8">
      <c r="A14">
        <v>4</v>
      </c>
      <c r="H14">
        <f>E14-G14</f>
        <v>0</v>
      </c>
    </row>
    <row r="15" spans="1:8">
      <c r="A15">
        <v>5</v>
      </c>
      <c r="H15">
        <f t="shared" ref="H15:H19" si="0">E15-G15</f>
        <v>0</v>
      </c>
    </row>
    <row r="16" spans="1:8">
      <c r="A16">
        <v>6</v>
      </c>
      <c r="H16">
        <f t="shared" si="0"/>
        <v>0</v>
      </c>
    </row>
    <row r="17" spans="1:8">
      <c r="A17">
        <v>7</v>
      </c>
      <c r="H17">
        <f t="shared" si="0"/>
        <v>0</v>
      </c>
    </row>
    <row r="18" spans="1:8">
      <c r="H18">
        <f t="shared" si="0"/>
        <v>0</v>
      </c>
    </row>
    <row r="19" spans="1:8">
      <c r="H19">
        <f t="shared" si="0"/>
        <v>0</v>
      </c>
    </row>
    <row r="20" spans="1:8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>
      <c r="A23" t="s">
        <v>667</v>
      </c>
      <c r="E23" t="s">
        <v>1135</v>
      </c>
    </row>
    <row r="24" spans="1:8">
      <c r="C24" t="s">
        <v>131</v>
      </c>
      <c r="E24" t="s">
        <v>132</v>
      </c>
    </row>
    <row r="26" spans="1:8">
      <c r="A26" t="s">
        <v>133</v>
      </c>
      <c r="E26" t="s">
        <v>1136</v>
      </c>
    </row>
    <row r="27" spans="1:8">
      <c r="C27" t="s">
        <v>131</v>
      </c>
      <c r="E27" t="s">
        <v>132</v>
      </c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Лист253">
    <tabColor rgb="FFC00000"/>
    <pageSetUpPr fitToPage="1"/>
  </sheetPr>
  <dimension ref="A1:G31"/>
  <sheetViews>
    <sheetView view="pageBreakPreview" zoomScale="90" zoomScaleSheetLayoutView="9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5.140625" customWidth="1"/>
    <col min="5" max="5" width="27.5703125" customWidth="1"/>
    <col min="6" max="8" width="24.42578125" customWidth="1"/>
    <col min="9" max="9" width="17.140625" customWidth="1"/>
    <col min="257" max="257" width="7.28515625" customWidth="1"/>
    <col min="258" max="258" width="91.28515625" customWidth="1"/>
    <col min="259" max="259" width="20.28515625" customWidth="1"/>
    <col min="260" max="260" width="22.7109375" customWidth="1"/>
    <col min="261" max="261" width="27.5703125" customWidth="1"/>
    <col min="262" max="264" width="24.42578125" customWidth="1"/>
    <col min="265" max="265" width="17.140625" customWidth="1"/>
    <col min="513" max="513" width="7.28515625" customWidth="1"/>
    <col min="514" max="514" width="91.28515625" customWidth="1"/>
    <col min="515" max="515" width="20.28515625" customWidth="1"/>
    <col min="516" max="516" width="22.7109375" customWidth="1"/>
    <col min="517" max="517" width="27.5703125" customWidth="1"/>
    <col min="518" max="520" width="24.42578125" customWidth="1"/>
    <col min="521" max="521" width="17.140625" customWidth="1"/>
    <col min="769" max="769" width="7.28515625" customWidth="1"/>
    <col min="770" max="770" width="91.28515625" customWidth="1"/>
    <col min="771" max="771" width="20.28515625" customWidth="1"/>
    <col min="772" max="772" width="22.7109375" customWidth="1"/>
    <col min="773" max="773" width="27.5703125" customWidth="1"/>
    <col min="774" max="776" width="24.42578125" customWidth="1"/>
    <col min="777" max="777" width="17.140625" customWidth="1"/>
    <col min="1025" max="1025" width="7.28515625" customWidth="1"/>
    <col min="1026" max="1026" width="91.28515625" customWidth="1"/>
    <col min="1027" max="1027" width="20.28515625" customWidth="1"/>
    <col min="1028" max="1028" width="22.7109375" customWidth="1"/>
    <col min="1029" max="1029" width="27.5703125" customWidth="1"/>
    <col min="1030" max="1032" width="24.42578125" customWidth="1"/>
    <col min="1033" max="1033" width="17.140625" customWidth="1"/>
    <col min="1281" max="1281" width="7.28515625" customWidth="1"/>
    <col min="1282" max="1282" width="91.28515625" customWidth="1"/>
    <col min="1283" max="1283" width="20.28515625" customWidth="1"/>
    <col min="1284" max="1284" width="22.7109375" customWidth="1"/>
    <col min="1285" max="1285" width="27.5703125" customWidth="1"/>
    <col min="1286" max="1288" width="24.42578125" customWidth="1"/>
    <col min="1289" max="1289" width="17.140625" customWidth="1"/>
    <col min="1537" max="1537" width="7.28515625" customWidth="1"/>
    <col min="1538" max="1538" width="91.28515625" customWidth="1"/>
    <col min="1539" max="1539" width="20.28515625" customWidth="1"/>
    <col min="1540" max="1540" width="22.7109375" customWidth="1"/>
    <col min="1541" max="1541" width="27.5703125" customWidth="1"/>
    <col min="1542" max="1544" width="24.42578125" customWidth="1"/>
    <col min="1545" max="1545" width="17.140625" customWidth="1"/>
    <col min="1793" max="1793" width="7.28515625" customWidth="1"/>
    <col min="1794" max="1794" width="91.28515625" customWidth="1"/>
    <col min="1795" max="1795" width="20.28515625" customWidth="1"/>
    <col min="1796" max="1796" width="22.7109375" customWidth="1"/>
    <col min="1797" max="1797" width="27.5703125" customWidth="1"/>
    <col min="1798" max="1800" width="24.42578125" customWidth="1"/>
    <col min="1801" max="1801" width="17.140625" customWidth="1"/>
    <col min="2049" max="2049" width="7.28515625" customWidth="1"/>
    <col min="2050" max="2050" width="91.28515625" customWidth="1"/>
    <col min="2051" max="2051" width="20.28515625" customWidth="1"/>
    <col min="2052" max="2052" width="22.7109375" customWidth="1"/>
    <col min="2053" max="2053" width="27.5703125" customWidth="1"/>
    <col min="2054" max="2056" width="24.42578125" customWidth="1"/>
    <col min="2057" max="2057" width="17.140625" customWidth="1"/>
    <col min="2305" max="2305" width="7.28515625" customWidth="1"/>
    <col min="2306" max="2306" width="91.28515625" customWidth="1"/>
    <col min="2307" max="2307" width="20.28515625" customWidth="1"/>
    <col min="2308" max="2308" width="22.7109375" customWidth="1"/>
    <col min="2309" max="2309" width="27.5703125" customWidth="1"/>
    <col min="2310" max="2312" width="24.42578125" customWidth="1"/>
    <col min="2313" max="2313" width="17.140625" customWidth="1"/>
    <col min="2561" max="2561" width="7.28515625" customWidth="1"/>
    <col min="2562" max="2562" width="91.28515625" customWidth="1"/>
    <col min="2563" max="2563" width="20.28515625" customWidth="1"/>
    <col min="2564" max="2564" width="22.7109375" customWidth="1"/>
    <col min="2565" max="2565" width="27.5703125" customWidth="1"/>
    <col min="2566" max="2568" width="24.42578125" customWidth="1"/>
    <col min="2569" max="2569" width="17.140625" customWidth="1"/>
    <col min="2817" max="2817" width="7.28515625" customWidth="1"/>
    <col min="2818" max="2818" width="91.28515625" customWidth="1"/>
    <col min="2819" max="2819" width="20.28515625" customWidth="1"/>
    <col min="2820" max="2820" width="22.7109375" customWidth="1"/>
    <col min="2821" max="2821" width="27.5703125" customWidth="1"/>
    <col min="2822" max="2824" width="24.42578125" customWidth="1"/>
    <col min="2825" max="2825" width="17.140625" customWidth="1"/>
    <col min="3073" max="3073" width="7.28515625" customWidth="1"/>
    <col min="3074" max="3074" width="91.28515625" customWidth="1"/>
    <col min="3075" max="3075" width="20.28515625" customWidth="1"/>
    <col min="3076" max="3076" width="22.7109375" customWidth="1"/>
    <col min="3077" max="3077" width="27.5703125" customWidth="1"/>
    <col min="3078" max="3080" width="24.42578125" customWidth="1"/>
    <col min="3081" max="3081" width="17.140625" customWidth="1"/>
    <col min="3329" max="3329" width="7.28515625" customWidth="1"/>
    <col min="3330" max="3330" width="91.28515625" customWidth="1"/>
    <col min="3331" max="3331" width="20.28515625" customWidth="1"/>
    <col min="3332" max="3332" width="22.7109375" customWidth="1"/>
    <col min="3333" max="3333" width="27.5703125" customWidth="1"/>
    <col min="3334" max="3336" width="24.42578125" customWidth="1"/>
    <col min="3337" max="3337" width="17.140625" customWidth="1"/>
    <col min="3585" max="3585" width="7.28515625" customWidth="1"/>
    <col min="3586" max="3586" width="91.28515625" customWidth="1"/>
    <col min="3587" max="3587" width="20.28515625" customWidth="1"/>
    <col min="3588" max="3588" width="22.7109375" customWidth="1"/>
    <col min="3589" max="3589" width="27.5703125" customWidth="1"/>
    <col min="3590" max="3592" width="24.42578125" customWidth="1"/>
    <col min="3593" max="3593" width="17.140625" customWidth="1"/>
    <col min="3841" max="3841" width="7.28515625" customWidth="1"/>
    <col min="3842" max="3842" width="91.28515625" customWidth="1"/>
    <col min="3843" max="3843" width="20.28515625" customWidth="1"/>
    <col min="3844" max="3844" width="22.7109375" customWidth="1"/>
    <col min="3845" max="3845" width="27.5703125" customWidth="1"/>
    <col min="3846" max="3848" width="24.42578125" customWidth="1"/>
    <col min="3849" max="3849" width="17.140625" customWidth="1"/>
    <col min="4097" max="4097" width="7.28515625" customWidth="1"/>
    <col min="4098" max="4098" width="91.28515625" customWidth="1"/>
    <col min="4099" max="4099" width="20.28515625" customWidth="1"/>
    <col min="4100" max="4100" width="22.7109375" customWidth="1"/>
    <col min="4101" max="4101" width="27.5703125" customWidth="1"/>
    <col min="4102" max="4104" width="24.42578125" customWidth="1"/>
    <col min="4105" max="4105" width="17.140625" customWidth="1"/>
    <col min="4353" max="4353" width="7.28515625" customWidth="1"/>
    <col min="4354" max="4354" width="91.28515625" customWidth="1"/>
    <col min="4355" max="4355" width="20.28515625" customWidth="1"/>
    <col min="4356" max="4356" width="22.7109375" customWidth="1"/>
    <col min="4357" max="4357" width="27.5703125" customWidth="1"/>
    <col min="4358" max="4360" width="24.42578125" customWidth="1"/>
    <col min="4361" max="4361" width="17.140625" customWidth="1"/>
    <col min="4609" max="4609" width="7.28515625" customWidth="1"/>
    <col min="4610" max="4610" width="91.28515625" customWidth="1"/>
    <col min="4611" max="4611" width="20.28515625" customWidth="1"/>
    <col min="4612" max="4612" width="22.7109375" customWidth="1"/>
    <col min="4613" max="4613" width="27.5703125" customWidth="1"/>
    <col min="4614" max="4616" width="24.42578125" customWidth="1"/>
    <col min="4617" max="4617" width="17.140625" customWidth="1"/>
    <col min="4865" max="4865" width="7.28515625" customWidth="1"/>
    <col min="4866" max="4866" width="91.28515625" customWidth="1"/>
    <col min="4867" max="4867" width="20.28515625" customWidth="1"/>
    <col min="4868" max="4868" width="22.7109375" customWidth="1"/>
    <col min="4869" max="4869" width="27.5703125" customWidth="1"/>
    <col min="4870" max="4872" width="24.42578125" customWidth="1"/>
    <col min="4873" max="4873" width="17.140625" customWidth="1"/>
    <col min="5121" max="5121" width="7.28515625" customWidth="1"/>
    <col min="5122" max="5122" width="91.28515625" customWidth="1"/>
    <col min="5123" max="5123" width="20.28515625" customWidth="1"/>
    <col min="5124" max="5124" width="22.7109375" customWidth="1"/>
    <col min="5125" max="5125" width="27.5703125" customWidth="1"/>
    <col min="5126" max="5128" width="24.42578125" customWidth="1"/>
    <col min="5129" max="5129" width="17.140625" customWidth="1"/>
    <col min="5377" max="5377" width="7.28515625" customWidth="1"/>
    <col min="5378" max="5378" width="91.28515625" customWidth="1"/>
    <col min="5379" max="5379" width="20.28515625" customWidth="1"/>
    <col min="5380" max="5380" width="22.7109375" customWidth="1"/>
    <col min="5381" max="5381" width="27.5703125" customWidth="1"/>
    <col min="5382" max="5384" width="24.42578125" customWidth="1"/>
    <col min="5385" max="5385" width="17.140625" customWidth="1"/>
    <col min="5633" max="5633" width="7.28515625" customWidth="1"/>
    <col min="5634" max="5634" width="91.28515625" customWidth="1"/>
    <col min="5635" max="5635" width="20.28515625" customWidth="1"/>
    <col min="5636" max="5636" width="22.7109375" customWidth="1"/>
    <col min="5637" max="5637" width="27.5703125" customWidth="1"/>
    <col min="5638" max="5640" width="24.42578125" customWidth="1"/>
    <col min="5641" max="5641" width="17.140625" customWidth="1"/>
    <col min="5889" max="5889" width="7.28515625" customWidth="1"/>
    <col min="5890" max="5890" width="91.28515625" customWidth="1"/>
    <col min="5891" max="5891" width="20.28515625" customWidth="1"/>
    <col min="5892" max="5892" width="22.7109375" customWidth="1"/>
    <col min="5893" max="5893" width="27.5703125" customWidth="1"/>
    <col min="5894" max="5896" width="24.42578125" customWidth="1"/>
    <col min="5897" max="5897" width="17.140625" customWidth="1"/>
    <col min="6145" max="6145" width="7.28515625" customWidth="1"/>
    <col min="6146" max="6146" width="91.28515625" customWidth="1"/>
    <col min="6147" max="6147" width="20.28515625" customWidth="1"/>
    <col min="6148" max="6148" width="22.7109375" customWidth="1"/>
    <col min="6149" max="6149" width="27.5703125" customWidth="1"/>
    <col min="6150" max="6152" width="24.42578125" customWidth="1"/>
    <col min="6153" max="6153" width="17.140625" customWidth="1"/>
    <col min="6401" max="6401" width="7.28515625" customWidth="1"/>
    <col min="6402" max="6402" width="91.28515625" customWidth="1"/>
    <col min="6403" max="6403" width="20.28515625" customWidth="1"/>
    <col min="6404" max="6404" width="22.7109375" customWidth="1"/>
    <col min="6405" max="6405" width="27.5703125" customWidth="1"/>
    <col min="6406" max="6408" width="24.42578125" customWidth="1"/>
    <col min="6409" max="6409" width="17.140625" customWidth="1"/>
    <col min="6657" max="6657" width="7.28515625" customWidth="1"/>
    <col min="6658" max="6658" width="91.28515625" customWidth="1"/>
    <col min="6659" max="6659" width="20.28515625" customWidth="1"/>
    <col min="6660" max="6660" width="22.7109375" customWidth="1"/>
    <col min="6661" max="6661" width="27.5703125" customWidth="1"/>
    <col min="6662" max="6664" width="24.42578125" customWidth="1"/>
    <col min="6665" max="6665" width="17.140625" customWidth="1"/>
    <col min="6913" max="6913" width="7.28515625" customWidth="1"/>
    <col min="6914" max="6914" width="91.28515625" customWidth="1"/>
    <col min="6915" max="6915" width="20.28515625" customWidth="1"/>
    <col min="6916" max="6916" width="22.7109375" customWidth="1"/>
    <col min="6917" max="6917" width="27.5703125" customWidth="1"/>
    <col min="6918" max="6920" width="24.42578125" customWidth="1"/>
    <col min="6921" max="6921" width="17.140625" customWidth="1"/>
    <col min="7169" max="7169" width="7.28515625" customWidth="1"/>
    <col min="7170" max="7170" width="91.28515625" customWidth="1"/>
    <col min="7171" max="7171" width="20.28515625" customWidth="1"/>
    <col min="7172" max="7172" width="22.7109375" customWidth="1"/>
    <col min="7173" max="7173" width="27.5703125" customWidth="1"/>
    <col min="7174" max="7176" width="24.42578125" customWidth="1"/>
    <col min="7177" max="7177" width="17.140625" customWidth="1"/>
    <col min="7425" max="7425" width="7.28515625" customWidth="1"/>
    <col min="7426" max="7426" width="91.28515625" customWidth="1"/>
    <col min="7427" max="7427" width="20.28515625" customWidth="1"/>
    <col min="7428" max="7428" width="22.7109375" customWidth="1"/>
    <col min="7429" max="7429" width="27.5703125" customWidth="1"/>
    <col min="7430" max="7432" width="24.42578125" customWidth="1"/>
    <col min="7433" max="7433" width="17.140625" customWidth="1"/>
    <col min="7681" max="7681" width="7.28515625" customWidth="1"/>
    <col min="7682" max="7682" width="91.28515625" customWidth="1"/>
    <col min="7683" max="7683" width="20.28515625" customWidth="1"/>
    <col min="7684" max="7684" width="22.7109375" customWidth="1"/>
    <col min="7685" max="7685" width="27.5703125" customWidth="1"/>
    <col min="7686" max="7688" width="24.42578125" customWidth="1"/>
    <col min="7689" max="7689" width="17.140625" customWidth="1"/>
    <col min="7937" max="7937" width="7.28515625" customWidth="1"/>
    <col min="7938" max="7938" width="91.28515625" customWidth="1"/>
    <col min="7939" max="7939" width="20.28515625" customWidth="1"/>
    <col min="7940" max="7940" width="22.7109375" customWidth="1"/>
    <col min="7941" max="7941" width="27.5703125" customWidth="1"/>
    <col min="7942" max="7944" width="24.42578125" customWidth="1"/>
    <col min="7945" max="7945" width="17.140625" customWidth="1"/>
    <col min="8193" max="8193" width="7.28515625" customWidth="1"/>
    <col min="8194" max="8194" width="91.28515625" customWidth="1"/>
    <col min="8195" max="8195" width="20.28515625" customWidth="1"/>
    <col min="8196" max="8196" width="22.7109375" customWidth="1"/>
    <col min="8197" max="8197" width="27.5703125" customWidth="1"/>
    <col min="8198" max="8200" width="24.42578125" customWidth="1"/>
    <col min="8201" max="8201" width="17.140625" customWidth="1"/>
    <col min="8449" max="8449" width="7.28515625" customWidth="1"/>
    <col min="8450" max="8450" width="91.28515625" customWidth="1"/>
    <col min="8451" max="8451" width="20.28515625" customWidth="1"/>
    <col min="8452" max="8452" width="22.7109375" customWidth="1"/>
    <col min="8453" max="8453" width="27.5703125" customWidth="1"/>
    <col min="8454" max="8456" width="24.42578125" customWidth="1"/>
    <col min="8457" max="8457" width="17.140625" customWidth="1"/>
    <col min="8705" max="8705" width="7.28515625" customWidth="1"/>
    <col min="8706" max="8706" width="91.28515625" customWidth="1"/>
    <col min="8707" max="8707" width="20.28515625" customWidth="1"/>
    <col min="8708" max="8708" width="22.7109375" customWidth="1"/>
    <col min="8709" max="8709" width="27.5703125" customWidth="1"/>
    <col min="8710" max="8712" width="24.42578125" customWidth="1"/>
    <col min="8713" max="8713" width="17.140625" customWidth="1"/>
    <col min="8961" max="8961" width="7.28515625" customWidth="1"/>
    <col min="8962" max="8962" width="91.28515625" customWidth="1"/>
    <col min="8963" max="8963" width="20.28515625" customWidth="1"/>
    <col min="8964" max="8964" width="22.7109375" customWidth="1"/>
    <col min="8965" max="8965" width="27.5703125" customWidth="1"/>
    <col min="8966" max="8968" width="24.42578125" customWidth="1"/>
    <col min="8969" max="8969" width="17.140625" customWidth="1"/>
    <col min="9217" max="9217" width="7.28515625" customWidth="1"/>
    <col min="9218" max="9218" width="91.28515625" customWidth="1"/>
    <col min="9219" max="9219" width="20.28515625" customWidth="1"/>
    <col min="9220" max="9220" width="22.7109375" customWidth="1"/>
    <col min="9221" max="9221" width="27.5703125" customWidth="1"/>
    <col min="9222" max="9224" width="24.42578125" customWidth="1"/>
    <col min="9225" max="9225" width="17.140625" customWidth="1"/>
    <col min="9473" max="9473" width="7.28515625" customWidth="1"/>
    <col min="9474" max="9474" width="91.28515625" customWidth="1"/>
    <col min="9475" max="9475" width="20.28515625" customWidth="1"/>
    <col min="9476" max="9476" width="22.7109375" customWidth="1"/>
    <col min="9477" max="9477" width="27.5703125" customWidth="1"/>
    <col min="9478" max="9480" width="24.42578125" customWidth="1"/>
    <col min="9481" max="9481" width="17.140625" customWidth="1"/>
    <col min="9729" max="9729" width="7.28515625" customWidth="1"/>
    <col min="9730" max="9730" width="91.28515625" customWidth="1"/>
    <col min="9731" max="9731" width="20.28515625" customWidth="1"/>
    <col min="9732" max="9732" width="22.7109375" customWidth="1"/>
    <col min="9733" max="9733" width="27.5703125" customWidth="1"/>
    <col min="9734" max="9736" width="24.42578125" customWidth="1"/>
    <col min="9737" max="9737" width="17.140625" customWidth="1"/>
    <col min="9985" max="9985" width="7.28515625" customWidth="1"/>
    <col min="9986" max="9986" width="91.28515625" customWidth="1"/>
    <col min="9987" max="9987" width="20.28515625" customWidth="1"/>
    <col min="9988" max="9988" width="22.7109375" customWidth="1"/>
    <col min="9989" max="9989" width="27.5703125" customWidth="1"/>
    <col min="9990" max="9992" width="24.42578125" customWidth="1"/>
    <col min="9993" max="9993" width="17.140625" customWidth="1"/>
    <col min="10241" max="10241" width="7.28515625" customWidth="1"/>
    <col min="10242" max="10242" width="91.28515625" customWidth="1"/>
    <col min="10243" max="10243" width="20.28515625" customWidth="1"/>
    <col min="10244" max="10244" width="22.7109375" customWidth="1"/>
    <col min="10245" max="10245" width="27.5703125" customWidth="1"/>
    <col min="10246" max="10248" width="24.42578125" customWidth="1"/>
    <col min="10249" max="10249" width="17.140625" customWidth="1"/>
    <col min="10497" max="10497" width="7.28515625" customWidth="1"/>
    <col min="10498" max="10498" width="91.28515625" customWidth="1"/>
    <col min="10499" max="10499" width="20.28515625" customWidth="1"/>
    <col min="10500" max="10500" width="22.7109375" customWidth="1"/>
    <col min="10501" max="10501" width="27.5703125" customWidth="1"/>
    <col min="10502" max="10504" width="24.42578125" customWidth="1"/>
    <col min="10505" max="10505" width="17.140625" customWidth="1"/>
    <col min="10753" max="10753" width="7.28515625" customWidth="1"/>
    <col min="10754" max="10754" width="91.28515625" customWidth="1"/>
    <col min="10755" max="10755" width="20.28515625" customWidth="1"/>
    <col min="10756" max="10756" width="22.7109375" customWidth="1"/>
    <col min="10757" max="10757" width="27.5703125" customWidth="1"/>
    <col min="10758" max="10760" width="24.42578125" customWidth="1"/>
    <col min="10761" max="10761" width="17.140625" customWidth="1"/>
    <col min="11009" max="11009" width="7.28515625" customWidth="1"/>
    <col min="11010" max="11010" width="91.28515625" customWidth="1"/>
    <col min="11011" max="11011" width="20.28515625" customWidth="1"/>
    <col min="11012" max="11012" width="22.7109375" customWidth="1"/>
    <col min="11013" max="11013" width="27.5703125" customWidth="1"/>
    <col min="11014" max="11016" width="24.42578125" customWidth="1"/>
    <col min="11017" max="11017" width="17.140625" customWidth="1"/>
    <col min="11265" max="11265" width="7.28515625" customWidth="1"/>
    <col min="11266" max="11266" width="91.28515625" customWidth="1"/>
    <col min="11267" max="11267" width="20.28515625" customWidth="1"/>
    <col min="11268" max="11268" width="22.7109375" customWidth="1"/>
    <col min="11269" max="11269" width="27.5703125" customWidth="1"/>
    <col min="11270" max="11272" width="24.42578125" customWidth="1"/>
    <col min="11273" max="11273" width="17.140625" customWidth="1"/>
    <col min="11521" max="11521" width="7.28515625" customWidth="1"/>
    <col min="11522" max="11522" width="91.28515625" customWidth="1"/>
    <col min="11523" max="11523" width="20.28515625" customWidth="1"/>
    <col min="11524" max="11524" width="22.7109375" customWidth="1"/>
    <col min="11525" max="11525" width="27.5703125" customWidth="1"/>
    <col min="11526" max="11528" width="24.42578125" customWidth="1"/>
    <col min="11529" max="11529" width="17.140625" customWidth="1"/>
    <col min="11777" max="11777" width="7.28515625" customWidth="1"/>
    <col min="11778" max="11778" width="91.28515625" customWidth="1"/>
    <col min="11779" max="11779" width="20.28515625" customWidth="1"/>
    <col min="11780" max="11780" width="22.7109375" customWidth="1"/>
    <col min="11781" max="11781" width="27.5703125" customWidth="1"/>
    <col min="11782" max="11784" width="24.42578125" customWidth="1"/>
    <col min="11785" max="11785" width="17.140625" customWidth="1"/>
    <col min="12033" max="12033" width="7.28515625" customWidth="1"/>
    <col min="12034" max="12034" width="91.28515625" customWidth="1"/>
    <col min="12035" max="12035" width="20.28515625" customWidth="1"/>
    <col min="12036" max="12036" width="22.7109375" customWidth="1"/>
    <col min="12037" max="12037" width="27.5703125" customWidth="1"/>
    <col min="12038" max="12040" width="24.42578125" customWidth="1"/>
    <col min="12041" max="12041" width="17.140625" customWidth="1"/>
    <col min="12289" max="12289" width="7.28515625" customWidth="1"/>
    <col min="12290" max="12290" width="91.28515625" customWidth="1"/>
    <col min="12291" max="12291" width="20.28515625" customWidth="1"/>
    <col min="12292" max="12292" width="22.7109375" customWidth="1"/>
    <col min="12293" max="12293" width="27.5703125" customWidth="1"/>
    <col min="12294" max="12296" width="24.42578125" customWidth="1"/>
    <col min="12297" max="12297" width="17.140625" customWidth="1"/>
    <col min="12545" max="12545" width="7.28515625" customWidth="1"/>
    <col min="12546" max="12546" width="91.28515625" customWidth="1"/>
    <col min="12547" max="12547" width="20.28515625" customWidth="1"/>
    <col min="12548" max="12548" width="22.7109375" customWidth="1"/>
    <col min="12549" max="12549" width="27.5703125" customWidth="1"/>
    <col min="12550" max="12552" width="24.42578125" customWidth="1"/>
    <col min="12553" max="12553" width="17.140625" customWidth="1"/>
    <col min="12801" max="12801" width="7.28515625" customWidth="1"/>
    <col min="12802" max="12802" width="91.28515625" customWidth="1"/>
    <col min="12803" max="12803" width="20.28515625" customWidth="1"/>
    <col min="12804" max="12804" width="22.7109375" customWidth="1"/>
    <col min="12805" max="12805" width="27.5703125" customWidth="1"/>
    <col min="12806" max="12808" width="24.42578125" customWidth="1"/>
    <col min="12809" max="12809" width="17.140625" customWidth="1"/>
    <col min="13057" max="13057" width="7.28515625" customWidth="1"/>
    <col min="13058" max="13058" width="91.28515625" customWidth="1"/>
    <col min="13059" max="13059" width="20.28515625" customWidth="1"/>
    <col min="13060" max="13060" width="22.7109375" customWidth="1"/>
    <col min="13061" max="13061" width="27.5703125" customWidth="1"/>
    <col min="13062" max="13064" width="24.42578125" customWidth="1"/>
    <col min="13065" max="13065" width="17.140625" customWidth="1"/>
    <col min="13313" max="13313" width="7.28515625" customWidth="1"/>
    <col min="13314" max="13314" width="91.28515625" customWidth="1"/>
    <col min="13315" max="13315" width="20.28515625" customWidth="1"/>
    <col min="13316" max="13316" width="22.7109375" customWidth="1"/>
    <col min="13317" max="13317" width="27.5703125" customWidth="1"/>
    <col min="13318" max="13320" width="24.42578125" customWidth="1"/>
    <col min="13321" max="13321" width="17.140625" customWidth="1"/>
    <col min="13569" max="13569" width="7.28515625" customWidth="1"/>
    <col min="13570" max="13570" width="91.28515625" customWidth="1"/>
    <col min="13571" max="13571" width="20.28515625" customWidth="1"/>
    <col min="13572" max="13572" width="22.7109375" customWidth="1"/>
    <col min="13573" max="13573" width="27.5703125" customWidth="1"/>
    <col min="13574" max="13576" width="24.42578125" customWidth="1"/>
    <col min="13577" max="13577" width="17.140625" customWidth="1"/>
    <col min="13825" max="13825" width="7.28515625" customWidth="1"/>
    <col min="13826" max="13826" width="91.28515625" customWidth="1"/>
    <col min="13827" max="13827" width="20.28515625" customWidth="1"/>
    <col min="13828" max="13828" width="22.7109375" customWidth="1"/>
    <col min="13829" max="13829" width="27.5703125" customWidth="1"/>
    <col min="13830" max="13832" width="24.42578125" customWidth="1"/>
    <col min="13833" max="13833" width="17.140625" customWidth="1"/>
    <col min="14081" max="14081" width="7.28515625" customWidth="1"/>
    <col min="14082" max="14082" width="91.28515625" customWidth="1"/>
    <col min="14083" max="14083" width="20.28515625" customWidth="1"/>
    <col min="14084" max="14084" width="22.7109375" customWidth="1"/>
    <col min="14085" max="14085" width="27.5703125" customWidth="1"/>
    <col min="14086" max="14088" width="24.42578125" customWidth="1"/>
    <col min="14089" max="14089" width="17.140625" customWidth="1"/>
    <col min="14337" max="14337" width="7.28515625" customWidth="1"/>
    <col min="14338" max="14338" width="91.28515625" customWidth="1"/>
    <col min="14339" max="14339" width="20.28515625" customWidth="1"/>
    <col min="14340" max="14340" width="22.7109375" customWidth="1"/>
    <col min="14341" max="14341" width="27.5703125" customWidth="1"/>
    <col min="14342" max="14344" width="24.42578125" customWidth="1"/>
    <col min="14345" max="14345" width="17.140625" customWidth="1"/>
    <col min="14593" max="14593" width="7.28515625" customWidth="1"/>
    <col min="14594" max="14594" width="91.28515625" customWidth="1"/>
    <col min="14595" max="14595" width="20.28515625" customWidth="1"/>
    <col min="14596" max="14596" width="22.7109375" customWidth="1"/>
    <col min="14597" max="14597" width="27.5703125" customWidth="1"/>
    <col min="14598" max="14600" width="24.42578125" customWidth="1"/>
    <col min="14601" max="14601" width="17.140625" customWidth="1"/>
    <col min="14849" max="14849" width="7.28515625" customWidth="1"/>
    <col min="14850" max="14850" width="91.28515625" customWidth="1"/>
    <col min="14851" max="14851" width="20.28515625" customWidth="1"/>
    <col min="14852" max="14852" width="22.7109375" customWidth="1"/>
    <col min="14853" max="14853" width="27.5703125" customWidth="1"/>
    <col min="14854" max="14856" width="24.42578125" customWidth="1"/>
    <col min="14857" max="14857" width="17.140625" customWidth="1"/>
    <col min="15105" max="15105" width="7.28515625" customWidth="1"/>
    <col min="15106" max="15106" width="91.28515625" customWidth="1"/>
    <col min="15107" max="15107" width="20.28515625" customWidth="1"/>
    <col min="15108" max="15108" width="22.7109375" customWidth="1"/>
    <col min="15109" max="15109" width="27.5703125" customWidth="1"/>
    <col min="15110" max="15112" width="24.42578125" customWidth="1"/>
    <col min="15113" max="15113" width="17.140625" customWidth="1"/>
    <col min="15361" max="15361" width="7.28515625" customWidth="1"/>
    <col min="15362" max="15362" width="91.28515625" customWidth="1"/>
    <col min="15363" max="15363" width="20.28515625" customWidth="1"/>
    <col min="15364" max="15364" width="22.7109375" customWidth="1"/>
    <col min="15365" max="15365" width="27.5703125" customWidth="1"/>
    <col min="15366" max="15368" width="24.42578125" customWidth="1"/>
    <col min="15369" max="15369" width="17.140625" customWidth="1"/>
    <col min="15617" max="15617" width="7.28515625" customWidth="1"/>
    <col min="15618" max="15618" width="91.28515625" customWidth="1"/>
    <col min="15619" max="15619" width="20.28515625" customWidth="1"/>
    <col min="15620" max="15620" width="22.7109375" customWidth="1"/>
    <col min="15621" max="15621" width="27.5703125" customWidth="1"/>
    <col min="15622" max="15624" width="24.42578125" customWidth="1"/>
    <col min="15625" max="15625" width="17.140625" customWidth="1"/>
    <col min="15873" max="15873" width="7.28515625" customWidth="1"/>
    <col min="15874" max="15874" width="91.28515625" customWidth="1"/>
    <col min="15875" max="15875" width="20.28515625" customWidth="1"/>
    <col min="15876" max="15876" width="22.7109375" customWidth="1"/>
    <col min="15877" max="15877" width="27.5703125" customWidth="1"/>
    <col min="15878" max="15880" width="24.42578125" customWidth="1"/>
    <col min="15881" max="15881" width="17.140625" customWidth="1"/>
    <col min="16129" max="16129" width="7.28515625" customWidth="1"/>
    <col min="16130" max="16130" width="91.28515625" customWidth="1"/>
    <col min="16131" max="16131" width="20.28515625" customWidth="1"/>
    <col min="16132" max="16132" width="22.7109375" customWidth="1"/>
    <col min="16133" max="16133" width="27.5703125" customWidth="1"/>
    <col min="16134" max="16136" width="24.42578125" customWidth="1"/>
    <col min="16137" max="16137" width="17.140625" customWidth="1"/>
  </cols>
  <sheetData>
    <row r="1" spans="1:7">
      <c r="D1" t="s">
        <v>444</v>
      </c>
    </row>
    <row r="2" spans="1:7" ht="12.75" customHeight="1"/>
    <row r="3" spans="1:7" ht="29.25" customHeight="1">
      <c r="A3" s="1422" t="s">
        <v>609</v>
      </c>
      <c r="B3" s="1422"/>
      <c r="C3" s="1422"/>
      <c r="D3" s="1422"/>
    </row>
    <row r="4" spans="1:7" ht="27" customHeight="1">
      <c r="A4" t="s">
        <v>666</v>
      </c>
    </row>
    <row r="5" spans="1:7" ht="19.5" customHeight="1">
      <c r="A5" t="s">
        <v>345</v>
      </c>
    </row>
    <row r="6" spans="1:7" ht="18" customHeight="1">
      <c r="A6" t="s">
        <v>490</v>
      </c>
    </row>
    <row r="7" spans="1:7" ht="17.25" customHeight="1">
      <c r="A7" t="s">
        <v>281</v>
      </c>
    </row>
    <row r="9" spans="1:7" ht="15.75" customHeight="1">
      <c r="A9" s="1422" t="s">
        <v>282</v>
      </c>
      <c r="B9" s="1422" t="s">
        <v>385</v>
      </c>
      <c r="C9" s="1422" t="s">
        <v>261</v>
      </c>
      <c r="D9" s="1422" t="s">
        <v>349</v>
      </c>
    </row>
    <row r="10" spans="1:7" ht="15.75" customHeight="1">
      <c r="A10" s="1422"/>
      <c r="B10" s="1422"/>
      <c r="C10" s="1422"/>
      <c r="D10" s="1422"/>
    </row>
    <row r="11" spans="1:7" ht="15.75" customHeight="1">
      <c r="A11" s="1422"/>
      <c r="B11" s="1422"/>
      <c r="C11" s="1422"/>
      <c r="D11" s="1422"/>
    </row>
    <row r="12" spans="1:7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>
      <c r="A13">
        <v>1</v>
      </c>
      <c r="G13">
        <f>D13-F13</f>
        <v>0</v>
      </c>
    </row>
    <row r="14" spans="1:7">
      <c r="A14">
        <v>2</v>
      </c>
      <c r="G14">
        <f t="shared" ref="G14:G23" si="0">D14-F14</f>
        <v>0</v>
      </c>
    </row>
    <row r="15" spans="1:7">
      <c r="A15">
        <v>3</v>
      </c>
      <c r="G15">
        <f t="shared" si="0"/>
        <v>0</v>
      </c>
    </row>
    <row r="16" spans="1:7">
      <c r="A16">
        <v>4</v>
      </c>
      <c r="G16">
        <f t="shared" si="0"/>
        <v>0</v>
      </c>
    </row>
    <row r="17" spans="1:7">
      <c r="A17">
        <v>5</v>
      </c>
      <c r="G17">
        <f t="shared" si="0"/>
        <v>0</v>
      </c>
    </row>
    <row r="18" spans="1:7">
      <c r="A18">
        <v>6</v>
      </c>
      <c r="G18">
        <f t="shared" si="0"/>
        <v>0</v>
      </c>
    </row>
    <row r="19" spans="1:7">
      <c r="A19">
        <v>7</v>
      </c>
      <c r="G19">
        <f t="shared" si="0"/>
        <v>0</v>
      </c>
    </row>
    <row r="20" spans="1:7">
      <c r="A20">
        <v>8</v>
      </c>
      <c r="G20">
        <f t="shared" si="0"/>
        <v>0</v>
      </c>
    </row>
    <row r="21" spans="1:7">
      <c r="A21">
        <v>9</v>
      </c>
      <c r="G21">
        <f t="shared" si="0"/>
        <v>0</v>
      </c>
    </row>
    <row r="22" spans="1:7">
      <c r="A22">
        <v>10</v>
      </c>
      <c r="G22">
        <f t="shared" si="0"/>
        <v>0</v>
      </c>
    </row>
    <row r="23" spans="1:7">
      <c r="G23">
        <f t="shared" si="0"/>
        <v>0</v>
      </c>
    </row>
    <row r="24" spans="1:7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>
      <c r="A27" t="s">
        <v>667</v>
      </c>
      <c r="D27" t="s">
        <v>1135</v>
      </c>
    </row>
    <row r="28" spans="1:7">
      <c r="C28" t="s">
        <v>131</v>
      </c>
      <c r="D28" t="s">
        <v>132</v>
      </c>
    </row>
    <row r="30" spans="1:7">
      <c r="A30" t="s">
        <v>133</v>
      </c>
      <c r="D30" t="s">
        <v>1136</v>
      </c>
    </row>
    <row r="31" spans="1:7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334"/>
  <sheetViews>
    <sheetView view="pageBreakPreview" zoomScale="70" zoomScaleSheetLayoutView="70" workbookViewId="0">
      <selection activeCell="D218" sqref="D218"/>
    </sheetView>
  </sheetViews>
  <sheetFormatPr defaultRowHeight="18.7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3">
      <c r="F1" s="72" t="s">
        <v>436</v>
      </c>
    </row>
    <row r="3" spans="1:13" ht="20.45" customHeight="1">
      <c r="A3" s="1454" t="s">
        <v>587</v>
      </c>
      <c r="B3" s="1454"/>
      <c r="C3" s="1454"/>
      <c r="D3" s="1454"/>
      <c r="E3" s="1454"/>
      <c r="F3" s="1454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848" t="s">
        <v>1175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490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251"/>
      <c r="C8" s="251"/>
    </row>
    <row r="9" spans="1:13">
      <c r="A9" s="1455" t="s">
        <v>282</v>
      </c>
      <c r="B9" s="1455" t="s">
        <v>297</v>
      </c>
      <c r="C9" s="1455" t="s">
        <v>366</v>
      </c>
      <c r="D9" s="1455"/>
      <c r="E9" s="1455" t="s">
        <v>367</v>
      </c>
      <c r="F9" s="1455"/>
    </row>
    <row r="10" spans="1:13" ht="37.5">
      <c r="A10" s="1455"/>
      <c r="B10" s="1455"/>
      <c r="C10" s="847" t="s">
        <v>375</v>
      </c>
      <c r="D10" s="847" t="s">
        <v>376</v>
      </c>
      <c r="E10" s="847" t="s">
        <v>375</v>
      </c>
      <c r="F10" s="847" t="s">
        <v>376</v>
      </c>
      <c r="L10" s="183"/>
    </row>
    <row r="11" spans="1:13" ht="56.25">
      <c r="A11" s="847">
        <v>1</v>
      </c>
      <c r="B11" s="847">
        <v>2</v>
      </c>
      <c r="C11" s="847">
        <v>3</v>
      </c>
      <c r="D11" s="847">
        <v>4</v>
      </c>
      <c r="E11" s="847">
        <v>5</v>
      </c>
      <c r="F11" s="847">
        <v>6</v>
      </c>
      <c r="G11" s="189" t="s">
        <v>357</v>
      </c>
      <c r="H11" s="190" t="s">
        <v>302</v>
      </c>
      <c r="I11" s="190" t="s">
        <v>549</v>
      </c>
      <c r="J11" s="190" t="s">
        <v>550</v>
      </c>
      <c r="K11" s="183"/>
      <c r="L11" s="183" t="s">
        <v>1010</v>
      </c>
      <c r="M11" s="183"/>
    </row>
    <row r="12" spans="1:13" s="232" customFormat="1" ht="21" customHeight="1">
      <c r="A12" s="1470" t="s">
        <v>992</v>
      </c>
      <c r="B12" s="1470"/>
      <c r="C12" s="1470"/>
      <c r="D12" s="1470"/>
      <c r="E12" s="1470"/>
      <c r="F12" s="1470"/>
      <c r="G12" s="191" t="s">
        <v>993</v>
      </c>
      <c r="H12" s="231"/>
      <c r="I12" s="231"/>
      <c r="J12" s="231"/>
      <c r="K12" s="180"/>
      <c r="L12" s="180" t="s">
        <v>1005</v>
      </c>
      <c r="M12" s="180" t="s">
        <v>1006</v>
      </c>
    </row>
    <row r="13" spans="1:13" s="232" customFormat="1" ht="21.6" customHeight="1">
      <c r="A13" s="252">
        <v>1</v>
      </c>
      <c r="B13" s="233" t="s">
        <v>377</v>
      </c>
      <c r="C13" s="195" t="s">
        <v>305</v>
      </c>
      <c r="D13" s="253">
        <f>SUM(D14:D17)</f>
        <v>0</v>
      </c>
      <c r="E13" s="244" t="s">
        <v>305</v>
      </c>
      <c r="F13" s="253">
        <f>SUM(F14:F17)</f>
        <v>0</v>
      </c>
      <c r="G13" s="236"/>
      <c r="H13" s="237"/>
      <c r="I13" s="237"/>
      <c r="J13" s="237"/>
      <c r="K13" s="183"/>
      <c r="L13" s="183"/>
      <c r="M13" s="183"/>
    </row>
    <row r="14" spans="1:13" s="232" customFormat="1" hidden="1">
      <c r="A14" s="254"/>
      <c r="B14" s="245" t="s">
        <v>378</v>
      </c>
      <c r="C14" s="255"/>
      <c r="D14" s="202"/>
      <c r="E14" s="205"/>
      <c r="F14" s="202"/>
      <c r="G14" s="236"/>
      <c r="H14" s="237"/>
      <c r="I14" s="237">
        <f>F14-H14</f>
        <v>0</v>
      </c>
      <c r="J14" s="237">
        <f>F14-G14</f>
        <v>0</v>
      </c>
      <c r="K14" s="180"/>
      <c r="L14" s="180"/>
      <c r="M14" s="180"/>
    </row>
    <row r="15" spans="1:13" s="232" customFormat="1" hidden="1">
      <c r="A15" s="254"/>
      <c r="B15" s="247" t="s">
        <v>478</v>
      </c>
      <c r="C15" s="255"/>
      <c r="D15" s="202"/>
      <c r="E15" s="205"/>
      <c r="F15" s="202"/>
      <c r="G15" s="241"/>
      <c r="H15" s="237"/>
      <c r="I15" s="237">
        <f>F15-H15</f>
        <v>0</v>
      </c>
      <c r="J15" s="237">
        <f t="shared" ref="J15:J33" si="0">F15-G15</f>
        <v>0</v>
      </c>
      <c r="K15" s="180"/>
      <c r="L15" s="180"/>
      <c r="M15" s="180"/>
    </row>
    <row r="16" spans="1:13" s="232" customFormat="1" hidden="1">
      <c r="A16" s="254"/>
      <c r="B16" s="217" t="s">
        <v>758</v>
      </c>
      <c r="C16" s="255"/>
      <c r="D16" s="202"/>
      <c r="E16" s="205"/>
      <c r="F16" s="202"/>
      <c r="G16" s="241"/>
      <c r="H16" s="237"/>
      <c r="I16" s="237">
        <f>F16-H16</f>
        <v>0</v>
      </c>
      <c r="J16" s="237">
        <f t="shared" si="0"/>
        <v>0</v>
      </c>
      <c r="K16" s="180"/>
      <c r="L16" s="180"/>
      <c r="M16" s="180"/>
    </row>
    <row r="17" spans="1:13" s="232" customFormat="1" hidden="1">
      <c r="A17" s="254"/>
      <c r="B17" s="239"/>
      <c r="C17" s="255"/>
      <c r="D17" s="202"/>
      <c r="E17" s="205"/>
      <c r="F17" s="202"/>
      <c r="G17" s="241"/>
      <c r="H17" s="237"/>
      <c r="I17" s="237">
        <f>F17-H17</f>
        <v>0</v>
      </c>
      <c r="J17" s="237">
        <f t="shared" si="0"/>
        <v>0</v>
      </c>
      <c r="K17" s="180"/>
      <c r="L17" s="180"/>
      <c r="M17" s="180"/>
    </row>
    <row r="18" spans="1:13" s="232" customFormat="1" ht="39.75" hidden="1" customHeight="1">
      <c r="A18" s="256">
        <v>2</v>
      </c>
      <c r="B18" s="257" t="s">
        <v>379</v>
      </c>
      <c r="C18" s="210" t="s">
        <v>305</v>
      </c>
      <c r="D18" s="258">
        <f>SUM(D19:D21)</f>
        <v>0</v>
      </c>
      <c r="E18" s="212" t="s">
        <v>305</v>
      </c>
      <c r="F18" s="258">
        <f>SUM(F19:F21)</f>
        <v>0</v>
      </c>
      <c r="G18" s="236"/>
      <c r="H18" s="237"/>
      <c r="I18" s="237"/>
      <c r="J18" s="237"/>
      <c r="K18" s="180"/>
      <c r="L18" s="180"/>
      <c r="M18" s="180"/>
    </row>
    <row r="19" spans="1:13" s="232" customFormat="1" hidden="1">
      <c r="A19" s="254"/>
      <c r="B19" s="245" t="s">
        <v>199</v>
      </c>
      <c r="C19" s="255"/>
      <c r="D19" s="202"/>
      <c r="E19" s="205"/>
      <c r="F19" s="202"/>
      <c r="G19" s="241"/>
      <c r="H19" s="237"/>
      <c r="I19" s="237">
        <f>F19-H19</f>
        <v>0</v>
      </c>
      <c r="J19" s="237">
        <f t="shared" si="0"/>
        <v>0</v>
      </c>
      <c r="K19" s="180"/>
      <c r="L19" s="180"/>
      <c r="M19" s="180"/>
    </row>
    <row r="20" spans="1:13" s="232" customFormat="1" hidden="1">
      <c r="A20" s="254"/>
      <c r="B20" s="245"/>
      <c r="C20" s="255"/>
      <c r="D20" s="202"/>
      <c r="E20" s="205"/>
      <c r="F20" s="202"/>
      <c r="G20" s="236"/>
      <c r="H20" s="237"/>
      <c r="I20" s="237">
        <f>F20-H20</f>
        <v>0</v>
      </c>
      <c r="J20" s="237">
        <f t="shared" si="0"/>
        <v>0</v>
      </c>
      <c r="K20" s="180"/>
      <c r="L20" s="180"/>
      <c r="M20" s="180"/>
    </row>
    <row r="21" spans="1:13" s="232" customFormat="1" hidden="1">
      <c r="A21" s="254"/>
      <c r="B21" s="245"/>
      <c r="C21" s="255"/>
      <c r="D21" s="202"/>
      <c r="E21" s="205"/>
      <c r="F21" s="202"/>
      <c r="G21" s="241"/>
      <c r="H21" s="237"/>
      <c r="I21" s="237">
        <f>F21-H21</f>
        <v>0</v>
      </c>
      <c r="J21" s="237">
        <f t="shared" si="0"/>
        <v>0</v>
      </c>
      <c r="K21" s="180"/>
      <c r="L21" s="180"/>
      <c r="M21" s="180"/>
    </row>
    <row r="22" spans="1:13" s="232" customFormat="1" ht="21.6" hidden="1" customHeight="1">
      <c r="A22" s="256">
        <v>3</v>
      </c>
      <c r="B22" s="242" t="s">
        <v>380</v>
      </c>
      <c r="C22" s="210" t="s">
        <v>305</v>
      </c>
      <c r="D22" s="258">
        <f>SUM(D23:D24)</f>
        <v>0</v>
      </c>
      <c r="E22" s="212" t="s">
        <v>305</v>
      </c>
      <c r="F22" s="258">
        <f>SUM(F23:F25)</f>
        <v>0</v>
      </c>
      <c r="G22" s="241"/>
      <c r="H22" s="237"/>
      <c r="I22" s="237"/>
      <c r="J22" s="237"/>
      <c r="K22" s="180"/>
      <c r="L22" s="180"/>
      <c r="M22" s="180"/>
    </row>
    <row r="23" spans="1:13" s="232" customFormat="1" hidden="1">
      <c r="A23" s="254"/>
      <c r="B23" s="245" t="s">
        <v>199</v>
      </c>
      <c r="C23" s="255"/>
      <c r="D23" s="202"/>
      <c r="E23" s="205"/>
      <c r="F23" s="202"/>
      <c r="G23" s="236"/>
      <c r="H23" s="237"/>
      <c r="I23" s="237">
        <f>F23-H23</f>
        <v>0</v>
      </c>
      <c r="J23" s="237">
        <f t="shared" si="0"/>
        <v>0</v>
      </c>
      <c r="K23" s="180"/>
      <c r="L23" s="180"/>
      <c r="M23" s="180"/>
    </row>
    <row r="24" spans="1:13" s="232" customFormat="1" hidden="1">
      <c r="A24" s="254"/>
      <c r="B24" s="259"/>
      <c r="C24" s="255"/>
      <c r="D24" s="202"/>
      <c r="E24" s="205"/>
      <c r="F24" s="202"/>
      <c r="G24" s="236"/>
      <c r="H24" s="237"/>
      <c r="I24" s="237">
        <f>F24-H24</f>
        <v>0</v>
      </c>
      <c r="J24" s="237">
        <f t="shared" si="0"/>
        <v>0</v>
      </c>
      <c r="K24" s="180"/>
      <c r="L24" s="180"/>
      <c r="M24" s="180"/>
    </row>
    <row r="25" spans="1:13" s="232" customFormat="1" hidden="1">
      <c r="A25" s="254"/>
      <c r="B25" s="245"/>
      <c r="C25" s="255"/>
      <c r="D25" s="202"/>
      <c r="E25" s="205"/>
      <c r="F25" s="202"/>
      <c r="G25" s="241"/>
      <c r="H25" s="237"/>
      <c r="I25" s="237">
        <f>F25-H25</f>
        <v>0</v>
      </c>
      <c r="J25" s="237">
        <f t="shared" si="0"/>
        <v>0</v>
      </c>
      <c r="K25" s="180"/>
      <c r="L25" s="180"/>
      <c r="M25" s="180"/>
    </row>
    <row r="26" spans="1:13" s="232" customFormat="1" ht="21.6" customHeight="1">
      <c r="A26" s="252">
        <v>4</v>
      </c>
      <c r="B26" s="233" t="s">
        <v>381</v>
      </c>
      <c r="C26" s="195" t="s">
        <v>305</v>
      </c>
      <c r="D26" s="253">
        <f>SUM(D27:D72)</f>
        <v>228000</v>
      </c>
      <c r="E26" s="244" t="s">
        <v>305</v>
      </c>
      <c r="F26" s="253">
        <f>SUM(F28:F78)</f>
        <v>0</v>
      </c>
      <c r="G26" s="236"/>
      <c r="H26" s="237"/>
      <c r="I26" s="237"/>
      <c r="J26" s="237"/>
      <c r="K26" s="180"/>
      <c r="L26" s="180"/>
      <c r="M26" s="180"/>
    </row>
    <row r="27" spans="1:13" s="232" customFormat="1">
      <c r="A27" s="240"/>
      <c r="B27" s="245" t="s">
        <v>199</v>
      </c>
      <c r="C27" s="255"/>
      <c r="D27" s="202"/>
      <c r="E27" s="205"/>
      <c r="F27" s="202"/>
      <c r="G27" s="241"/>
      <c r="H27" s="237"/>
      <c r="I27" s="237">
        <f t="shared" ref="I27:I33" si="1">F27-H27</f>
        <v>0</v>
      </c>
      <c r="J27" s="237">
        <f t="shared" si="0"/>
        <v>0</v>
      </c>
      <c r="K27" s="180"/>
      <c r="L27" s="180"/>
      <c r="M27" s="180"/>
    </row>
    <row r="28" spans="1:13" s="232" customFormat="1" hidden="1">
      <c r="A28" s="260"/>
      <c r="B28" s="261" t="s">
        <v>479</v>
      </c>
      <c r="C28" s="255"/>
      <c r="D28" s="202"/>
      <c r="E28" s="205"/>
      <c r="F28" s="202"/>
      <c r="G28" s="241"/>
      <c r="H28" s="237"/>
      <c r="I28" s="237">
        <f t="shared" si="1"/>
        <v>0</v>
      </c>
      <c r="J28" s="237">
        <f t="shared" si="0"/>
        <v>0</v>
      </c>
      <c r="K28" s="180"/>
      <c r="L28" s="180"/>
      <c r="M28" s="180"/>
    </row>
    <row r="29" spans="1:13" s="232" customFormat="1" hidden="1">
      <c r="A29" s="260"/>
      <c r="B29" s="261" t="s">
        <v>480</v>
      </c>
      <c r="C29" s="255"/>
      <c r="D29" s="202"/>
      <c r="E29" s="205"/>
      <c r="F29" s="202"/>
      <c r="G29" s="236"/>
      <c r="H29" s="237"/>
      <c r="I29" s="237">
        <f t="shared" si="1"/>
        <v>0</v>
      </c>
      <c r="J29" s="237">
        <f t="shared" si="0"/>
        <v>0</v>
      </c>
      <c r="K29" s="180"/>
      <c r="L29" s="180"/>
      <c r="M29" s="180"/>
    </row>
    <row r="30" spans="1:13" s="232" customFormat="1" ht="75" hidden="1">
      <c r="A30" s="260"/>
      <c r="B30" s="261" t="s">
        <v>552</v>
      </c>
      <c r="C30" s="255"/>
      <c r="D30" s="202"/>
      <c r="E30" s="205"/>
      <c r="F30" s="202"/>
      <c r="G30" s="236"/>
      <c r="H30" s="237"/>
      <c r="I30" s="237">
        <f t="shared" si="1"/>
        <v>0</v>
      </c>
      <c r="J30" s="237">
        <f t="shared" si="0"/>
        <v>0</v>
      </c>
      <c r="K30" s="180"/>
      <c r="L30" s="180"/>
      <c r="M30" s="180"/>
    </row>
    <row r="31" spans="1:13" s="232" customFormat="1" ht="56.25" hidden="1">
      <c r="A31" s="260"/>
      <c r="B31" s="261" t="s">
        <v>553</v>
      </c>
      <c r="C31" s="255"/>
      <c r="D31" s="202"/>
      <c r="E31" s="205"/>
      <c r="F31" s="202"/>
      <c r="G31" s="236"/>
      <c r="H31" s="237"/>
      <c r="I31" s="237">
        <f t="shared" si="1"/>
        <v>0</v>
      </c>
      <c r="J31" s="237">
        <f t="shared" si="0"/>
        <v>0</v>
      </c>
      <c r="K31" s="180"/>
      <c r="L31" s="180"/>
      <c r="M31" s="180"/>
    </row>
    <row r="32" spans="1:13" s="232" customFormat="1" ht="37.5" hidden="1">
      <c r="A32" s="260"/>
      <c r="B32" s="261" t="s">
        <v>554</v>
      </c>
      <c r="C32" s="255"/>
      <c r="D32" s="202"/>
      <c r="E32" s="205"/>
      <c r="F32" s="202"/>
      <c r="G32" s="236"/>
      <c r="H32" s="237"/>
      <c r="I32" s="237">
        <f t="shared" si="1"/>
        <v>0</v>
      </c>
      <c r="J32" s="237">
        <f t="shared" si="0"/>
        <v>0</v>
      </c>
      <c r="K32" s="180"/>
      <c r="L32" s="180"/>
      <c r="M32" s="180"/>
    </row>
    <row r="33" spans="1:13" s="232" customFormat="1" ht="37.5" hidden="1">
      <c r="A33" s="260"/>
      <c r="B33" s="261" t="s">
        <v>556</v>
      </c>
      <c r="C33" s="255"/>
      <c r="D33" s="202"/>
      <c r="E33" s="205"/>
      <c r="F33" s="202"/>
      <c r="G33" s="236"/>
      <c r="H33" s="237"/>
      <c r="I33" s="237">
        <f t="shared" si="1"/>
        <v>0</v>
      </c>
      <c r="J33" s="237">
        <f t="shared" si="0"/>
        <v>0</v>
      </c>
      <c r="K33" s="180"/>
      <c r="L33" s="180"/>
      <c r="M33" s="180"/>
    </row>
    <row r="34" spans="1:13" s="232" customFormat="1" hidden="1">
      <c r="A34" s="260"/>
      <c r="B34" s="261" t="s">
        <v>557</v>
      </c>
      <c r="C34" s="255"/>
      <c r="D34" s="202"/>
      <c r="E34" s="205"/>
      <c r="F34" s="202"/>
      <c r="G34" s="236"/>
      <c r="H34" s="237"/>
      <c r="I34" s="237"/>
      <c r="J34" s="237"/>
      <c r="K34" s="180"/>
      <c r="L34" s="180"/>
      <c r="M34" s="180"/>
    </row>
    <row r="35" spans="1:13" s="232" customFormat="1" hidden="1">
      <c r="A35" s="260"/>
      <c r="B35" s="261" t="s">
        <v>558</v>
      </c>
      <c r="C35" s="255"/>
      <c r="D35" s="202"/>
      <c r="E35" s="205"/>
      <c r="F35" s="202"/>
      <c r="G35" s="236"/>
      <c r="H35" s="237"/>
      <c r="I35" s="237">
        <f>F35-H35</f>
        <v>0</v>
      </c>
      <c r="J35" s="237">
        <f t="shared" ref="J35:J37" si="2">F35-G35</f>
        <v>0</v>
      </c>
      <c r="K35" s="180"/>
      <c r="L35" s="180"/>
      <c r="M35" s="180"/>
    </row>
    <row r="36" spans="1:13" s="232" customFormat="1" hidden="1">
      <c r="A36" s="260"/>
      <c r="B36" s="261" t="s">
        <v>559</v>
      </c>
      <c r="C36" s="255"/>
      <c r="D36" s="202"/>
      <c r="E36" s="205"/>
      <c r="F36" s="202"/>
      <c r="G36" s="236"/>
      <c r="H36" s="237"/>
      <c r="I36" s="237">
        <f>F36-H36</f>
        <v>0</v>
      </c>
      <c r="J36" s="237">
        <f t="shared" si="2"/>
        <v>0</v>
      </c>
      <c r="K36" s="183"/>
      <c r="L36" s="183"/>
      <c r="M36" s="183"/>
    </row>
    <row r="37" spans="1:13" s="232" customFormat="1" ht="37.5" hidden="1">
      <c r="A37" s="260"/>
      <c r="B37" s="261" t="s">
        <v>560</v>
      </c>
      <c r="C37" s="255"/>
      <c r="D37" s="202"/>
      <c r="E37" s="205"/>
      <c r="F37" s="202"/>
      <c r="G37" s="236"/>
      <c r="H37" s="237"/>
      <c r="I37" s="237">
        <f>F37-H37</f>
        <v>0</v>
      </c>
      <c r="J37" s="237">
        <f t="shared" si="2"/>
        <v>0</v>
      </c>
      <c r="K37" s="180"/>
      <c r="L37" s="183"/>
      <c r="M37" s="183"/>
    </row>
    <row r="38" spans="1:13" s="232" customFormat="1" hidden="1">
      <c r="A38" s="260"/>
      <c r="B38" s="261" t="s">
        <v>561</v>
      </c>
      <c r="C38" s="255"/>
      <c r="D38" s="202"/>
      <c r="E38" s="205"/>
      <c r="F38" s="202"/>
      <c r="G38" s="236"/>
      <c r="H38" s="237"/>
      <c r="I38" s="237"/>
      <c r="J38" s="237"/>
      <c r="K38" s="180"/>
      <c r="L38" s="180"/>
      <c r="M38" s="180"/>
    </row>
    <row r="39" spans="1:13" s="232" customFormat="1" hidden="1">
      <c r="A39" s="260"/>
      <c r="B39" s="261" t="s">
        <v>562</v>
      </c>
      <c r="C39" s="255"/>
      <c r="D39" s="202"/>
      <c r="E39" s="205"/>
      <c r="F39" s="202"/>
      <c r="G39" s="236"/>
      <c r="H39" s="237"/>
      <c r="I39" s="237">
        <f t="shared" ref="I39:I46" si="3">F39-H39</f>
        <v>0</v>
      </c>
      <c r="J39" s="237">
        <f t="shared" ref="J39:J46" si="4">F39-G39</f>
        <v>0</v>
      </c>
      <c r="K39" s="180"/>
      <c r="L39" s="180"/>
      <c r="M39" s="180"/>
    </row>
    <row r="40" spans="1:13" s="232" customFormat="1" hidden="1">
      <c r="A40" s="260"/>
      <c r="B40" s="261" t="s">
        <v>563</v>
      </c>
      <c r="C40" s="255"/>
      <c r="D40" s="202"/>
      <c r="E40" s="205"/>
      <c r="F40" s="202"/>
      <c r="G40" s="236"/>
      <c r="H40" s="237"/>
      <c r="I40" s="237">
        <f t="shared" si="3"/>
        <v>0</v>
      </c>
      <c r="J40" s="237">
        <f t="shared" si="4"/>
        <v>0</v>
      </c>
      <c r="K40" s="180"/>
      <c r="L40" s="180"/>
      <c r="M40" s="180"/>
    </row>
    <row r="41" spans="1:13" s="232" customFormat="1" ht="37.5" hidden="1">
      <c r="A41" s="260"/>
      <c r="B41" s="261" t="s">
        <v>564</v>
      </c>
      <c r="C41" s="255"/>
      <c r="D41" s="202"/>
      <c r="E41" s="205"/>
      <c r="F41" s="202"/>
      <c r="G41" s="236"/>
      <c r="H41" s="237"/>
      <c r="I41" s="237">
        <f t="shared" si="3"/>
        <v>0</v>
      </c>
      <c r="J41" s="237">
        <f t="shared" si="4"/>
        <v>0</v>
      </c>
      <c r="K41" s="180"/>
      <c r="L41" s="180"/>
      <c r="M41" s="180"/>
    </row>
    <row r="42" spans="1:13" s="232" customFormat="1" hidden="1">
      <c r="A42" s="260"/>
      <c r="B42" s="261" t="s">
        <v>565</v>
      </c>
      <c r="C42" s="255"/>
      <c r="D42" s="202"/>
      <c r="E42" s="205"/>
      <c r="F42" s="202"/>
      <c r="G42" s="236"/>
      <c r="H42" s="237"/>
      <c r="I42" s="237">
        <f t="shared" si="3"/>
        <v>0</v>
      </c>
      <c r="J42" s="237">
        <f t="shared" si="4"/>
        <v>0</v>
      </c>
      <c r="K42" s="180"/>
      <c r="L42" s="180"/>
      <c r="M42" s="180"/>
    </row>
    <row r="43" spans="1:13" s="232" customFormat="1" ht="37.5" hidden="1">
      <c r="A43" s="260"/>
      <c r="B43" s="261" t="s">
        <v>566</v>
      </c>
      <c r="C43" s="255"/>
      <c r="D43" s="202"/>
      <c r="E43" s="205"/>
      <c r="F43" s="202"/>
      <c r="G43" s="236"/>
      <c r="H43" s="237"/>
      <c r="I43" s="237">
        <f t="shared" si="3"/>
        <v>0</v>
      </c>
      <c r="J43" s="237">
        <f t="shared" si="4"/>
        <v>0</v>
      </c>
      <c r="K43" s="180"/>
      <c r="L43" s="180"/>
      <c r="M43" s="180"/>
    </row>
    <row r="44" spans="1:13" s="232" customFormat="1" ht="75" hidden="1">
      <c r="A44" s="260"/>
      <c r="B44" s="261" t="s">
        <v>567</v>
      </c>
      <c r="C44" s="255"/>
      <c r="D44" s="202"/>
      <c r="E44" s="205"/>
      <c r="F44" s="202"/>
      <c r="G44" s="236"/>
      <c r="H44" s="237"/>
      <c r="I44" s="237">
        <f t="shared" si="3"/>
        <v>0</v>
      </c>
      <c r="J44" s="237">
        <f t="shared" si="4"/>
        <v>0</v>
      </c>
      <c r="K44" s="180"/>
      <c r="L44" s="180"/>
      <c r="M44" s="180"/>
    </row>
    <row r="45" spans="1:13" s="232" customFormat="1" hidden="1">
      <c r="A45" s="260"/>
      <c r="B45" s="261" t="s">
        <v>481</v>
      </c>
      <c r="C45" s="255"/>
      <c r="D45" s="202"/>
      <c r="E45" s="205"/>
      <c r="F45" s="202"/>
      <c r="G45" s="236"/>
      <c r="H45" s="237"/>
      <c r="I45" s="237">
        <f t="shared" si="3"/>
        <v>0</v>
      </c>
      <c r="J45" s="237">
        <f t="shared" si="4"/>
        <v>0</v>
      </c>
      <c r="K45" s="183"/>
      <c r="L45" s="183"/>
      <c r="M45" s="183"/>
    </row>
    <row r="46" spans="1:13" s="232" customFormat="1" ht="37.5" hidden="1">
      <c r="A46" s="260"/>
      <c r="B46" s="261" t="s">
        <v>482</v>
      </c>
      <c r="C46" s="255"/>
      <c r="D46" s="202"/>
      <c r="E46" s="205"/>
      <c r="F46" s="202"/>
      <c r="G46" s="236"/>
      <c r="H46" s="237"/>
      <c r="I46" s="237">
        <f t="shared" si="3"/>
        <v>0</v>
      </c>
      <c r="J46" s="237">
        <f t="shared" si="4"/>
        <v>0</v>
      </c>
      <c r="K46" s="180"/>
      <c r="L46" s="180"/>
      <c r="M46" s="180"/>
    </row>
    <row r="47" spans="1:13" s="232" customFormat="1" ht="37.5" hidden="1">
      <c r="A47" s="260"/>
      <c r="B47" s="261" t="s">
        <v>483</v>
      </c>
      <c r="C47" s="255"/>
      <c r="D47" s="202"/>
      <c r="E47" s="205"/>
      <c r="F47" s="202"/>
      <c r="G47" s="236"/>
      <c r="H47" s="237"/>
      <c r="I47" s="237"/>
      <c r="J47" s="237"/>
      <c r="K47" s="180"/>
      <c r="L47" s="180"/>
      <c r="M47" s="180"/>
    </row>
    <row r="48" spans="1:13" s="232" customFormat="1" ht="37.5" hidden="1">
      <c r="A48" s="260"/>
      <c r="B48" s="261" t="s">
        <v>506</v>
      </c>
      <c r="C48" s="255"/>
      <c r="D48" s="202"/>
      <c r="E48" s="205"/>
      <c r="F48" s="202"/>
      <c r="G48" s="236"/>
      <c r="H48" s="237"/>
      <c r="I48" s="237">
        <f>F48-H48</f>
        <v>0</v>
      </c>
      <c r="J48" s="237">
        <f t="shared" ref="J48:J51" si="5">F48-G48</f>
        <v>0</v>
      </c>
      <c r="K48" s="180"/>
      <c r="L48" s="180"/>
      <c r="M48" s="180"/>
    </row>
    <row r="49" spans="1:13" s="232" customFormat="1" hidden="1">
      <c r="A49" s="260"/>
      <c r="B49" s="261" t="s">
        <v>568</v>
      </c>
      <c r="C49" s="255"/>
      <c r="D49" s="202"/>
      <c r="E49" s="205"/>
      <c r="F49" s="202"/>
      <c r="G49" s="236"/>
      <c r="H49" s="237"/>
      <c r="I49" s="237">
        <f>F49-H49</f>
        <v>0</v>
      </c>
      <c r="J49" s="237">
        <f t="shared" si="5"/>
        <v>0</v>
      </c>
      <c r="K49" s="180"/>
      <c r="L49" s="180"/>
      <c r="M49" s="180"/>
    </row>
    <row r="50" spans="1:13" s="232" customFormat="1" hidden="1">
      <c r="A50" s="260"/>
      <c r="B50" s="261" t="s">
        <v>504</v>
      </c>
      <c r="C50" s="255"/>
      <c r="D50" s="202"/>
      <c r="E50" s="205"/>
      <c r="F50" s="202"/>
      <c r="G50" s="236"/>
      <c r="H50" s="237"/>
      <c r="I50" s="237">
        <f>F50-H50</f>
        <v>0</v>
      </c>
      <c r="J50" s="237">
        <f t="shared" si="5"/>
        <v>0</v>
      </c>
      <c r="K50" s="180"/>
      <c r="L50" s="180"/>
      <c r="M50" s="180"/>
    </row>
    <row r="51" spans="1:13" s="232" customFormat="1" hidden="1">
      <c r="A51" s="260"/>
      <c r="B51" s="261" t="s">
        <v>569</v>
      </c>
      <c r="C51" s="255"/>
      <c r="D51" s="202"/>
      <c r="E51" s="205"/>
      <c r="F51" s="202"/>
      <c r="G51" s="236"/>
      <c r="H51" s="237"/>
      <c r="I51" s="237">
        <f>F51-H51</f>
        <v>0</v>
      </c>
      <c r="J51" s="237">
        <f t="shared" si="5"/>
        <v>0</v>
      </c>
      <c r="K51" s="180"/>
      <c r="L51" s="180"/>
      <c r="M51" s="180"/>
    </row>
    <row r="52" spans="1:13" s="232" customFormat="1" ht="37.5" hidden="1">
      <c r="A52" s="260"/>
      <c r="B52" s="261" t="s">
        <v>570</v>
      </c>
      <c r="C52" s="255"/>
      <c r="D52" s="202"/>
      <c r="E52" s="205"/>
      <c r="F52" s="202"/>
      <c r="G52" s="236"/>
      <c r="H52" s="237"/>
      <c r="I52" s="237"/>
      <c r="J52" s="237"/>
      <c r="K52" s="180"/>
      <c r="L52" s="180"/>
      <c r="M52" s="180"/>
    </row>
    <row r="53" spans="1:13" s="232" customFormat="1" ht="37.5" hidden="1">
      <c r="A53" s="260"/>
      <c r="B53" s="261" t="s">
        <v>571</v>
      </c>
      <c r="C53" s="255"/>
      <c r="D53" s="202"/>
      <c r="E53" s="205"/>
      <c r="F53" s="202"/>
      <c r="G53" s="236"/>
      <c r="H53" s="237"/>
      <c r="I53" s="237">
        <f t="shared" ref="I53:I76" si="6">F53-H53</f>
        <v>0</v>
      </c>
      <c r="J53" s="237">
        <f t="shared" ref="J53:J76" si="7">F53-G53</f>
        <v>0</v>
      </c>
      <c r="K53" s="180"/>
      <c r="L53" s="180"/>
      <c r="M53" s="180"/>
    </row>
    <row r="54" spans="1:13" s="232" customFormat="1" hidden="1">
      <c r="A54" s="260"/>
      <c r="B54" s="261" t="s">
        <v>505</v>
      </c>
      <c r="C54" s="255"/>
      <c r="D54" s="202"/>
      <c r="E54" s="205"/>
      <c r="F54" s="202"/>
      <c r="G54" s="236"/>
      <c r="H54" s="237"/>
      <c r="I54" s="237">
        <f t="shared" si="6"/>
        <v>0</v>
      </c>
      <c r="J54" s="237">
        <f t="shared" si="7"/>
        <v>0</v>
      </c>
      <c r="K54" s="180"/>
      <c r="L54" s="180"/>
      <c r="M54" s="180"/>
    </row>
    <row r="55" spans="1:13" s="232" customFormat="1" ht="37.5" hidden="1">
      <c r="A55" s="260"/>
      <c r="B55" s="261" t="s">
        <v>572</v>
      </c>
      <c r="C55" s="255"/>
      <c r="D55" s="202"/>
      <c r="E55" s="205"/>
      <c r="F55" s="202"/>
      <c r="G55" s="236"/>
      <c r="H55" s="237"/>
      <c r="I55" s="237">
        <f t="shared" si="6"/>
        <v>0</v>
      </c>
      <c r="J55" s="237">
        <f t="shared" si="7"/>
        <v>0</v>
      </c>
      <c r="K55" s="180"/>
      <c r="L55" s="180"/>
      <c r="M55" s="180"/>
    </row>
    <row r="56" spans="1:13" s="232" customFormat="1" hidden="1">
      <c r="A56" s="260"/>
      <c r="B56" s="261" t="s">
        <v>573</v>
      </c>
      <c r="C56" s="255"/>
      <c r="D56" s="202"/>
      <c r="E56" s="205"/>
      <c r="F56" s="202"/>
      <c r="G56" s="236"/>
      <c r="H56" s="237"/>
      <c r="I56" s="237">
        <f t="shared" si="6"/>
        <v>0</v>
      </c>
      <c r="J56" s="237">
        <f t="shared" si="7"/>
        <v>0</v>
      </c>
      <c r="K56" s="180"/>
      <c r="L56" s="180"/>
      <c r="M56" s="180"/>
    </row>
    <row r="57" spans="1:13" s="232" customFormat="1" ht="40.5" hidden="1" customHeight="1">
      <c r="A57" s="260"/>
      <c r="B57" s="261" t="s">
        <v>574</v>
      </c>
      <c r="C57" s="255"/>
      <c r="D57" s="202"/>
      <c r="E57" s="205"/>
      <c r="F57" s="202"/>
      <c r="G57" s="236"/>
      <c r="H57" s="237"/>
      <c r="I57" s="237">
        <f t="shared" si="6"/>
        <v>0</v>
      </c>
      <c r="J57" s="237">
        <f t="shared" si="7"/>
        <v>0</v>
      </c>
      <c r="K57" s="180"/>
      <c r="L57" s="180"/>
      <c r="M57" s="180"/>
    </row>
    <row r="58" spans="1:13" s="232" customFormat="1" ht="37.5" hidden="1">
      <c r="A58" s="260"/>
      <c r="B58" s="261" t="s">
        <v>575</v>
      </c>
      <c r="C58" s="255"/>
      <c r="D58" s="202"/>
      <c r="E58" s="205"/>
      <c r="F58" s="202"/>
      <c r="G58" s="236"/>
      <c r="H58" s="237"/>
      <c r="I58" s="237">
        <f t="shared" si="6"/>
        <v>0</v>
      </c>
      <c r="J58" s="237">
        <f t="shared" si="7"/>
        <v>0</v>
      </c>
      <c r="K58" s="180"/>
      <c r="L58" s="180"/>
      <c r="M58" s="180"/>
    </row>
    <row r="59" spans="1:13" s="232" customFormat="1" hidden="1">
      <c r="A59" s="260"/>
      <c r="B59" s="261" t="s">
        <v>576</v>
      </c>
      <c r="C59" s="255"/>
      <c r="D59" s="202"/>
      <c r="E59" s="205"/>
      <c r="F59" s="202"/>
      <c r="G59" s="236"/>
      <c r="H59" s="237"/>
      <c r="I59" s="237">
        <f t="shared" si="6"/>
        <v>0</v>
      </c>
      <c r="J59" s="237">
        <f t="shared" si="7"/>
        <v>0</v>
      </c>
      <c r="K59" s="180"/>
      <c r="L59" s="180"/>
      <c r="M59" s="180"/>
    </row>
    <row r="60" spans="1:13" s="232" customFormat="1" hidden="1">
      <c r="A60" s="260"/>
      <c r="B60" s="261" t="s">
        <v>577</v>
      </c>
      <c r="C60" s="255"/>
      <c r="D60" s="202"/>
      <c r="E60" s="205"/>
      <c r="F60" s="202"/>
      <c r="G60" s="236"/>
      <c r="H60" s="237"/>
      <c r="I60" s="237">
        <f t="shared" si="6"/>
        <v>0</v>
      </c>
      <c r="J60" s="237">
        <f t="shared" si="7"/>
        <v>0</v>
      </c>
      <c r="K60" s="180"/>
      <c r="L60" s="180"/>
      <c r="M60" s="180"/>
    </row>
    <row r="61" spans="1:13" s="232" customFormat="1" hidden="1">
      <c r="A61" s="260"/>
      <c r="B61" s="261" t="s">
        <v>578</v>
      </c>
      <c r="C61" s="255"/>
      <c r="D61" s="202"/>
      <c r="E61" s="205"/>
      <c r="F61" s="202"/>
      <c r="G61" s="236"/>
      <c r="H61" s="237"/>
      <c r="I61" s="237">
        <f t="shared" si="6"/>
        <v>0</v>
      </c>
      <c r="J61" s="237">
        <f t="shared" si="7"/>
        <v>0</v>
      </c>
      <c r="K61" s="180"/>
      <c r="L61" s="180"/>
      <c r="M61" s="180"/>
    </row>
    <row r="62" spans="1:13" s="232" customFormat="1" hidden="1">
      <c r="A62" s="260"/>
      <c r="B62" s="261" t="s">
        <v>579</v>
      </c>
      <c r="C62" s="255"/>
      <c r="D62" s="202"/>
      <c r="E62" s="205"/>
      <c r="F62" s="202"/>
      <c r="G62" s="236"/>
      <c r="H62" s="237"/>
      <c r="I62" s="237">
        <f t="shared" si="6"/>
        <v>0</v>
      </c>
      <c r="J62" s="237">
        <f t="shared" si="7"/>
        <v>0</v>
      </c>
      <c r="K62" s="180"/>
      <c r="L62" s="180"/>
      <c r="M62" s="180"/>
    </row>
    <row r="63" spans="1:13" s="232" customFormat="1" hidden="1">
      <c r="A63" s="260"/>
      <c r="B63" s="261" t="s">
        <v>580</v>
      </c>
      <c r="C63" s="255"/>
      <c r="D63" s="202"/>
      <c r="E63" s="205"/>
      <c r="F63" s="202"/>
      <c r="G63" s="236"/>
      <c r="H63" s="237"/>
      <c r="I63" s="237">
        <f t="shared" si="6"/>
        <v>0</v>
      </c>
      <c r="J63" s="237">
        <f t="shared" si="7"/>
        <v>0</v>
      </c>
      <c r="K63" s="180"/>
      <c r="L63" s="180"/>
      <c r="M63" s="180"/>
    </row>
    <row r="64" spans="1:13" s="232" customFormat="1" ht="37.5" hidden="1">
      <c r="A64" s="260"/>
      <c r="B64" s="261" t="s">
        <v>1043</v>
      </c>
      <c r="C64" s="255"/>
      <c r="D64" s="202"/>
      <c r="E64" s="205"/>
      <c r="F64" s="202"/>
      <c r="G64" s="236"/>
      <c r="H64" s="237"/>
      <c r="I64" s="237">
        <f t="shared" si="6"/>
        <v>0</v>
      </c>
      <c r="J64" s="237">
        <f t="shared" si="7"/>
        <v>0</v>
      </c>
      <c r="K64" s="180"/>
      <c r="L64" s="180"/>
      <c r="M64" s="180"/>
    </row>
    <row r="65" spans="1:13" s="232" customFormat="1" ht="56.25" hidden="1">
      <c r="A65" s="260"/>
      <c r="B65" s="261" t="s">
        <v>788</v>
      </c>
      <c r="C65" s="255"/>
      <c r="D65" s="202"/>
      <c r="E65" s="205"/>
      <c r="F65" s="202"/>
      <c r="G65" s="236"/>
      <c r="H65" s="237"/>
      <c r="I65" s="237">
        <f t="shared" si="6"/>
        <v>0</v>
      </c>
      <c r="J65" s="237">
        <f t="shared" si="7"/>
        <v>0</v>
      </c>
      <c r="K65" s="180"/>
      <c r="L65" s="180"/>
      <c r="M65" s="180"/>
    </row>
    <row r="66" spans="1:13" s="232" customFormat="1" hidden="1">
      <c r="A66" s="260"/>
      <c r="B66" s="261" t="s">
        <v>1044</v>
      </c>
      <c r="C66" s="255"/>
      <c r="D66" s="202"/>
      <c r="E66" s="205"/>
      <c r="F66" s="202"/>
      <c r="G66" s="236"/>
      <c r="H66" s="237"/>
      <c r="I66" s="237">
        <f t="shared" si="6"/>
        <v>0</v>
      </c>
      <c r="J66" s="237">
        <f t="shared" si="7"/>
        <v>0</v>
      </c>
      <c r="K66" s="180"/>
      <c r="L66" s="180"/>
      <c r="M66" s="180"/>
    </row>
    <row r="67" spans="1:13" s="232" customFormat="1" ht="37.5" hidden="1">
      <c r="A67" s="260"/>
      <c r="B67" s="261" t="s">
        <v>1013</v>
      </c>
      <c r="C67" s="255"/>
      <c r="D67" s="202"/>
      <c r="E67" s="205"/>
      <c r="F67" s="202"/>
      <c r="G67" s="236"/>
      <c r="H67" s="237"/>
      <c r="I67" s="237">
        <f t="shared" si="6"/>
        <v>0</v>
      </c>
      <c r="J67" s="237">
        <f t="shared" si="7"/>
        <v>0</v>
      </c>
      <c r="K67" s="180"/>
      <c r="L67" s="180"/>
      <c r="M67" s="180"/>
    </row>
    <row r="68" spans="1:13" s="232" customFormat="1" hidden="1">
      <c r="A68" s="260"/>
      <c r="B68" s="261" t="s">
        <v>584</v>
      </c>
      <c r="C68" s="255"/>
      <c r="D68" s="202"/>
      <c r="E68" s="205"/>
      <c r="F68" s="202"/>
      <c r="G68" s="236"/>
      <c r="H68" s="237"/>
      <c r="I68" s="237">
        <f t="shared" si="6"/>
        <v>0</v>
      </c>
      <c r="J68" s="237">
        <f t="shared" si="7"/>
        <v>0</v>
      </c>
      <c r="K68" s="180"/>
      <c r="L68" s="180"/>
      <c r="M68" s="180"/>
    </row>
    <row r="69" spans="1:13" s="232" customFormat="1" hidden="1">
      <c r="A69" s="260"/>
      <c r="B69" s="261" t="s">
        <v>585</v>
      </c>
      <c r="C69" s="255"/>
      <c r="D69" s="202"/>
      <c r="E69" s="205"/>
      <c r="F69" s="202"/>
      <c r="G69" s="236"/>
      <c r="H69" s="237"/>
      <c r="I69" s="237">
        <f t="shared" si="6"/>
        <v>0</v>
      </c>
      <c r="J69" s="237">
        <f t="shared" si="7"/>
        <v>0</v>
      </c>
      <c r="K69" s="180"/>
      <c r="L69" s="180"/>
      <c r="M69" s="180"/>
    </row>
    <row r="70" spans="1:13" s="232" customFormat="1" hidden="1">
      <c r="A70" s="260"/>
      <c r="B70" s="261" t="s">
        <v>586</v>
      </c>
      <c r="C70" s="255"/>
      <c r="D70" s="202"/>
      <c r="E70" s="205"/>
      <c r="F70" s="202"/>
      <c r="G70" s="236"/>
      <c r="H70" s="237"/>
      <c r="I70" s="237">
        <f t="shared" si="6"/>
        <v>0</v>
      </c>
      <c r="J70" s="237">
        <f t="shared" si="7"/>
        <v>0</v>
      </c>
      <c r="K70" s="180"/>
      <c r="L70" s="180"/>
      <c r="M70" s="180"/>
    </row>
    <row r="71" spans="1:13" s="232" customFormat="1" hidden="1">
      <c r="A71" s="260"/>
      <c r="B71" s="245" t="s">
        <v>1014</v>
      </c>
      <c r="C71" s="255"/>
      <c r="D71" s="202"/>
      <c r="E71" s="205"/>
      <c r="F71" s="202"/>
      <c r="G71" s="236"/>
      <c r="H71" s="237"/>
      <c r="I71" s="237">
        <f t="shared" si="6"/>
        <v>0</v>
      </c>
      <c r="J71" s="237">
        <f t="shared" si="7"/>
        <v>0</v>
      </c>
      <c r="K71" s="183"/>
      <c r="L71" s="183"/>
      <c r="M71" s="183"/>
    </row>
    <row r="72" spans="1:13" s="232" customFormat="1" ht="56.25">
      <c r="A72" s="260"/>
      <c r="B72" s="245" t="s">
        <v>1106</v>
      </c>
      <c r="C72" s="255">
        <v>1</v>
      </c>
      <c r="D72" s="202">
        <v>228000</v>
      </c>
      <c r="E72" s="205"/>
      <c r="F72" s="202"/>
      <c r="G72" s="236">
        <v>228000</v>
      </c>
      <c r="H72" s="237">
        <v>228000</v>
      </c>
      <c r="I72" s="237">
        <f>D72-G72</f>
        <v>0</v>
      </c>
      <c r="J72" s="237">
        <f>D72-H72</f>
        <v>0</v>
      </c>
      <c r="K72" s="180"/>
      <c r="L72" s="180"/>
      <c r="M72" s="180"/>
    </row>
    <row r="73" spans="1:13" s="232" customFormat="1">
      <c r="A73" s="260"/>
      <c r="B73" s="245"/>
      <c r="C73" s="255"/>
      <c r="D73" s="202"/>
      <c r="E73" s="205"/>
      <c r="F73" s="202"/>
      <c r="G73" s="236"/>
      <c r="H73" s="237"/>
      <c r="I73" s="237">
        <f t="shared" si="6"/>
        <v>0</v>
      </c>
      <c r="J73" s="237">
        <f t="shared" si="7"/>
        <v>0</v>
      </c>
      <c r="K73" s="183"/>
      <c r="L73" s="183"/>
      <c r="M73" s="183"/>
    </row>
    <row r="74" spans="1:13" s="232" customFormat="1">
      <c r="A74" s="260"/>
      <c r="B74" s="245"/>
      <c r="C74" s="255"/>
      <c r="D74" s="202"/>
      <c r="E74" s="205"/>
      <c r="F74" s="202"/>
      <c r="G74" s="236"/>
      <c r="H74" s="237"/>
      <c r="I74" s="237">
        <f t="shared" si="6"/>
        <v>0</v>
      </c>
      <c r="J74" s="237">
        <f t="shared" si="7"/>
        <v>0</v>
      </c>
      <c r="K74" s="180"/>
      <c r="L74" s="180"/>
      <c r="M74" s="180"/>
    </row>
    <row r="75" spans="1:13" s="232" customFormat="1">
      <c r="A75" s="260"/>
      <c r="B75" s="245"/>
      <c r="C75" s="255"/>
      <c r="D75" s="202"/>
      <c r="E75" s="205"/>
      <c r="F75" s="202"/>
      <c r="G75" s="236"/>
      <c r="H75" s="237"/>
      <c r="I75" s="237">
        <f t="shared" si="6"/>
        <v>0</v>
      </c>
      <c r="J75" s="237">
        <f t="shared" si="7"/>
        <v>0</v>
      </c>
      <c r="K75" s="180"/>
      <c r="L75" s="180"/>
      <c r="M75" s="180"/>
    </row>
    <row r="76" spans="1:13" s="232" customFormat="1">
      <c r="A76" s="260"/>
      <c r="B76" s="245"/>
      <c r="C76" s="255"/>
      <c r="D76" s="202"/>
      <c r="E76" s="205"/>
      <c r="F76" s="202"/>
      <c r="G76" s="236"/>
      <c r="H76" s="237"/>
      <c r="I76" s="237">
        <f t="shared" si="6"/>
        <v>0</v>
      </c>
      <c r="J76" s="237">
        <f t="shared" si="7"/>
        <v>0</v>
      </c>
      <c r="K76" s="180"/>
      <c r="L76" s="180"/>
      <c r="M76" s="180"/>
    </row>
    <row r="77" spans="1:13" s="232" customFormat="1">
      <c r="A77" s="260"/>
      <c r="B77" s="245"/>
      <c r="C77" s="255"/>
      <c r="D77" s="202"/>
      <c r="E77" s="205"/>
      <c r="F77" s="202"/>
      <c r="G77" s="236"/>
      <c r="H77" s="237"/>
      <c r="I77" s="237">
        <f>F71-H77</f>
        <v>0</v>
      </c>
      <c r="J77" s="237">
        <f>F71-G77</f>
        <v>0</v>
      </c>
      <c r="K77" s="180"/>
      <c r="L77" s="180"/>
      <c r="M77" s="180"/>
    </row>
    <row r="78" spans="1:13" s="232" customFormat="1">
      <c r="A78" s="260"/>
      <c r="B78" s="245"/>
      <c r="C78" s="255"/>
      <c r="D78" s="202"/>
      <c r="E78" s="205"/>
      <c r="F78" s="202"/>
      <c r="G78" s="236"/>
      <c r="H78" s="237"/>
      <c r="I78" s="237"/>
      <c r="J78" s="237"/>
      <c r="K78" s="180"/>
      <c r="L78" s="180"/>
      <c r="M78" s="180"/>
    </row>
    <row r="79" spans="1:13" s="232" customFormat="1" ht="21" customHeight="1">
      <c r="A79" s="252"/>
      <c r="B79" s="233" t="s">
        <v>295</v>
      </c>
      <c r="C79" s="195" t="s">
        <v>305</v>
      </c>
      <c r="D79" s="253">
        <f>D26+D22+D18+D13</f>
        <v>228000</v>
      </c>
      <c r="E79" s="244" t="s">
        <v>305</v>
      </c>
      <c r="F79" s="253">
        <f>F13+F18+F22+F26</f>
        <v>0</v>
      </c>
      <c r="G79" s="222" t="s">
        <v>534</v>
      </c>
      <c r="H79" s="223">
        <f t="shared" ref="H79:I79" si="8">SUM(H12:H78)</f>
        <v>228000</v>
      </c>
      <c r="I79" s="223">
        <f t="shared" si="8"/>
        <v>0</v>
      </c>
      <c r="J79" s="223">
        <f>SUM(J12:J78)</f>
        <v>0</v>
      </c>
      <c r="K79" s="180"/>
      <c r="L79" s="183">
        <f t="shared" ref="L79:M79" si="9">SUM(L12:L78)</f>
        <v>0</v>
      </c>
      <c r="M79" s="183">
        <f t="shared" si="9"/>
        <v>0</v>
      </c>
    </row>
    <row r="80" spans="1:13" s="232" customFormat="1" ht="21" hidden="1" customHeight="1">
      <c r="A80" s="1470" t="s">
        <v>994</v>
      </c>
      <c r="B80" s="1470"/>
      <c r="C80" s="1470"/>
      <c r="D80" s="1470"/>
      <c r="E80" s="1470"/>
      <c r="F80" s="1470"/>
      <c r="G80" s="191" t="s">
        <v>995</v>
      </c>
      <c r="H80" s="231"/>
      <c r="I80" s="231"/>
      <c r="J80" s="231"/>
      <c r="K80" s="180"/>
      <c r="L80" s="180"/>
      <c r="M80" s="180"/>
    </row>
    <row r="81" spans="1:13" s="232" customFormat="1" ht="21.6" hidden="1" customHeight="1">
      <c r="A81" s="252">
        <v>1</v>
      </c>
      <c r="B81" s="233" t="s">
        <v>377</v>
      </c>
      <c r="C81" s="195" t="s">
        <v>305</v>
      </c>
      <c r="D81" s="253">
        <f>SUM(D82:D84)</f>
        <v>0</v>
      </c>
      <c r="E81" s="244" t="s">
        <v>305</v>
      </c>
      <c r="F81" s="253">
        <f>SUM(F82:F84)</f>
        <v>0</v>
      </c>
      <c r="G81" s="236"/>
      <c r="H81" s="237"/>
      <c r="I81" s="237"/>
      <c r="J81" s="237"/>
      <c r="K81" s="180"/>
      <c r="L81" s="180"/>
      <c r="M81" s="180"/>
    </row>
    <row r="82" spans="1:13" s="232" customFormat="1" hidden="1">
      <c r="A82" s="254"/>
      <c r="B82" s="245" t="s">
        <v>378</v>
      </c>
      <c r="C82" s="255"/>
      <c r="D82" s="202"/>
      <c r="E82" s="205"/>
      <c r="F82" s="202"/>
      <c r="G82" s="236"/>
      <c r="H82" s="237"/>
      <c r="I82" s="237">
        <f>F82-H82</f>
        <v>0</v>
      </c>
      <c r="J82" s="237">
        <f>F82-G82</f>
        <v>0</v>
      </c>
      <c r="K82" s="180"/>
      <c r="L82" s="180"/>
      <c r="M82" s="180"/>
    </row>
    <row r="83" spans="1:13" s="232" customFormat="1" hidden="1">
      <c r="A83" s="254"/>
      <c r="B83" s="247" t="s">
        <v>478</v>
      </c>
      <c r="C83" s="255"/>
      <c r="D83" s="202"/>
      <c r="E83" s="205"/>
      <c r="F83" s="202"/>
      <c r="G83" s="236"/>
      <c r="H83" s="237"/>
      <c r="I83" s="237">
        <f>F83-H83</f>
        <v>0</v>
      </c>
      <c r="J83" s="237">
        <f t="shared" ref="J83:J84" si="10">F83-G83</f>
        <v>0</v>
      </c>
      <c r="K83" s="180"/>
      <c r="L83" s="180"/>
      <c r="M83" s="180"/>
    </row>
    <row r="84" spans="1:13" s="232" customFormat="1" hidden="1">
      <c r="A84" s="254"/>
      <c r="B84" s="239"/>
      <c r="C84" s="255"/>
      <c r="D84" s="202"/>
      <c r="E84" s="205"/>
      <c r="F84" s="202"/>
      <c r="G84" s="241"/>
      <c r="H84" s="237"/>
      <c r="I84" s="237">
        <f>F84-H84</f>
        <v>0</v>
      </c>
      <c r="J84" s="237">
        <f t="shared" si="10"/>
        <v>0</v>
      </c>
      <c r="K84" s="180"/>
      <c r="L84" s="180"/>
      <c r="M84" s="180"/>
    </row>
    <row r="85" spans="1:13" s="232" customFormat="1" ht="39.75" hidden="1" customHeight="1">
      <c r="A85" s="256">
        <v>2</v>
      </c>
      <c r="B85" s="257" t="s">
        <v>379</v>
      </c>
      <c r="C85" s="210" t="s">
        <v>305</v>
      </c>
      <c r="D85" s="258">
        <f>SUM(D86:D88)</f>
        <v>0</v>
      </c>
      <c r="E85" s="212" t="s">
        <v>305</v>
      </c>
      <c r="F85" s="258">
        <f>SUM(F86:F88)</f>
        <v>0</v>
      </c>
      <c r="G85" s="236"/>
      <c r="H85" s="237"/>
      <c r="I85" s="237"/>
      <c r="J85" s="237"/>
      <c r="K85" s="180"/>
      <c r="L85" s="180"/>
      <c r="M85" s="180"/>
    </row>
    <row r="86" spans="1:13" s="232" customFormat="1" hidden="1">
      <c r="A86" s="254"/>
      <c r="B86" s="245" t="s">
        <v>199</v>
      </c>
      <c r="C86" s="255"/>
      <c r="D86" s="202"/>
      <c r="E86" s="205"/>
      <c r="F86" s="202"/>
      <c r="G86" s="241"/>
      <c r="H86" s="237"/>
      <c r="I86" s="237">
        <f>F86-H86</f>
        <v>0</v>
      </c>
      <c r="J86" s="237">
        <f t="shared" ref="J86:J88" si="11">F86-G86</f>
        <v>0</v>
      </c>
      <c r="K86" s="180"/>
      <c r="L86" s="180"/>
      <c r="M86" s="180"/>
    </row>
    <row r="87" spans="1:13" s="232" customFormat="1" hidden="1">
      <c r="A87" s="254"/>
      <c r="B87" s="245"/>
      <c r="C87" s="255"/>
      <c r="D87" s="202"/>
      <c r="E87" s="205"/>
      <c r="F87" s="202"/>
      <c r="G87" s="236"/>
      <c r="H87" s="237"/>
      <c r="I87" s="237">
        <f>F87-H87</f>
        <v>0</v>
      </c>
      <c r="J87" s="237">
        <f t="shared" si="11"/>
        <v>0</v>
      </c>
      <c r="K87" s="180"/>
      <c r="L87" s="180"/>
      <c r="M87" s="180"/>
    </row>
    <row r="88" spans="1:13" s="232" customFormat="1" hidden="1">
      <c r="A88" s="254"/>
      <c r="B88" s="245"/>
      <c r="C88" s="255"/>
      <c r="D88" s="202"/>
      <c r="E88" s="205"/>
      <c r="F88" s="202"/>
      <c r="G88" s="241"/>
      <c r="H88" s="237"/>
      <c r="I88" s="237">
        <f>F88-H88</f>
        <v>0</v>
      </c>
      <c r="J88" s="237">
        <f t="shared" si="11"/>
        <v>0</v>
      </c>
      <c r="K88" s="180"/>
      <c r="L88" s="180"/>
      <c r="M88" s="180"/>
    </row>
    <row r="89" spans="1:13" s="232" customFormat="1" ht="21.6" hidden="1" customHeight="1">
      <c r="A89" s="256">
        <v>3</v>
      </c>
      <c r="B89" s="242" t="s">
        <v>380</v>
      </c>
      <c r="C89" s="210" t="s">
        <v>305</v>
      </c>
      <c r="D89" s="258">
        <f>SUM(D90:D91)</f>
        <v>0</v>
      </c>
      <c r="E89" s="212" t="s">
        <v>305</v>
      </c>
      <c r="F89" s="258">
        <f>SUM(F90:F92)</f>
        <v>0</v>
      </c>
      <c r="G89" s="241"/>
      <c r="H89" s="237"/>
      <c r="I89" s="237"/>
      <c r="J89" s="237"/>
      <c r="K89" s="180"/>
      <c r="L89" s="180"/>
      <c r="M89" s="180"/>
    </row>
    <row r="90" spans="1:13" s="232" customFormat="1" hidden="1">
      <c r="A90" s="254"/>
      <c r="B90" s="245" t="s">
        <v>199</v>
      </c>
      <c r="C90" s="255"/>
      <c r="D90" s="202"/>
      <c r="E90" s="205"/>
      <c r="F90" s="202"/>
      <c r="G90" s="236"/>
      <c r="H90" s="237"/>
      <c r="I90" s="237">
        <f>F90-H90</f>
        <v>0</v>
      </c>
      <c r="J90" s="237">
        <f t="shared" ref="J90:J92" si="12">F90-G90</f>
        <v>0</v>
      </c>
      <c r="K90" s="180"/>
      <c r="L90" s="180"/>
      <c r="M90" s="180"/>
    </row>
    <row r="91" spans="1:13" s="232" customFormat="1" hidden="1">
      <c r="A91" s="254"/>
      <c r="B91" s="259"/>
      <c r="C91" s="255"/>
      <c r="D91" s="202"/>
      <c r="E91" s="205"/>
      <c r="F91" s="202"/>
      <c r="G91" s="236"/>
      <c r="H91" s="237"/>
      <c r="I91" s="237">
        <f>F91-H91</f>
        <v>0</v>
      </c>
      <c r="J91" s="237">
        <f t="shared" si="12"/>
        <v>0</v>
      </c>
      <c r="K91" s="180"/>
      <c r="L91" s="180"/>
      <c r="M91" s="180"/>
    </row>
    <row r="92" spans="1:13" s="232" customFormat="1" hidden="1">
      <c r="A92" s="254"/>
      <c r="B92" s="245"/>
      <c r="C92" s="255"/>
      <c r="D92" s="202"/>
      <c r="E92" s="205"/>
      <c r="F92" s="202"/>
      <c r="G92" s="241"/>
      <c r="H92" s="237"/>
      <c r="I92" s="237">
        <f>F92-H92</f>
        <v>0</v>
      </c>
      <c r="J92" s="237">
        <f t="shared" si="12"/>
        <v>0</v>
      </c>
      <c r="K92" s="183"/>
      <c r="L92" s="183"/>
      <c r="M92" s="183"/>
    </row>
    <row r="93" spans="1:13" s="232" customFormat="1" ht="21.6" hidden="1" customHeight="1">
      <c r="A93" s="252">
        <v>4</v>
      </c>
      <c r="B93" s="233" t="s">
        <v>381</v>
      </c>
      <c r="C93" s="195" t="s">
        <v>305</v>
      </c>
      <c r="D93" s="253">
        <f>SUM(D94:D127)</f>
        <v>0</v>
      </c>
      <c r="E93" s="244" t="s">
        <v>305</v>
      </c>
      <c r="F93" s="253">
        <f>SUM(F95:F146)</f>
        <v>0</v>
      </c>
      <c r="G93" s="236"/>
      <c r="H93" s="237"/>
      <c r="I93" s="237"/>
      <c r="J93" s="237"/>
      <c r="K93" s="180"/>
      <c r="L93" s="180"/>
      <c r="M93" s="180"/>
    </row>
    <row r="94" spans="1:13" s="232" customFormat="1" hidden="1">
      <c r="A94" s="240"/>
      <c r="B94" s="245" t="s">
        <v>199</v>
      </c>
      <c r="C94" s="255"/>
      <c r="D94" s="202"/>
      <c r="E94" s="205"/>
      <c r="F94" s="202"/>
      <c r="G94" s="241"/>
      <c r="H94" s="237"/>
      <c r="I94" s="237">
        <f t="shared" ref="I94:I101" si="13">F94-H94</f>
        <v>0</v>
      </c>
      <c r="J94" s="237">
        <f t="shared" ref="J94:J101" si="14">F94-G94</f>
        <v>0</v>
      </c>
      <c r="K94" s="180"/>
      <c r="L94" s="180"/>
      <c r="M94" s="180"/>
    </row>
    <row r="95" spans="1:13" s="232" customFormat="1" hidden="1">
      <c r="A95" s="260"/>
      <c r="B95" s="261" t="s">
        <v>479</v>
      </c>
      <c r="C95" s="255"/>
      <c r="D95" s="202"/>
      <c r="E95" s="205"/>
      <c r="F95" s="202"/>
      <c r="G95" s="241"/>
      <c r="H95" s="237"/>
      <c r="I95" s="237">
        <f t="shared" si="13"/>
        <v>0</v>
      </c>
      <c r="J95" s="237">
        <f t="shared" si="14"/>
        <v>0</v>
      </c>
      <c r="K95" s="180"/>
      <c r="L95" s="180"/>
      <c r="M95" s="180"/>
    </row>
    <row r="96" spans="1:13" s="232" customFormat="1" hidden="1">
      <c r="A96" s="260"/>
      <c r="B96" s="261" t="s">
        <v>480</v>
      </c>
      <c r="C96" s="255"/>
      <c r="D96" s="202"/>
      <c r="E96" s="205"/>
      <c r="F96" s="202"/>
      <c r="G96" s="236"/>
      <c r="H96" s="237"/>
      <c r="I96" s="237">
        <f t="shared" si="13"/>
        <v>0</v>
      </c>
      <c r="J96" s="237">
        <f t="shared" si="14"/>
        <v>0</v>
      </c>
      <c r="K96" s="183"/>
      <c r="L96" s="183"/>
      <c r="M96" s="183"/>
    </row>
    <row r="97" spans="1:13" s="232" customFormat="1" ht="75" hidden="1">
      <c r="A97" s="260"/>
      <c r="B97" s="261" t="s">
        <v>552</v>
      </c>
      <c r="C97" s="255"/>
      <c r="D97" s="202"/>
      <c r="E97" s="205"/>
      <c r="F97" s="202"/>
      <c r="G97" s="236"/>
      <c r="H97" s="237"/>
      <c r="I97" s="237">
        <f t="shared" si="13"/>
        <v>0</v>
      </c>
      <c r="J97" s="237">
        <f t="shared" si="14"/>
        <v>0</v>
      </c>
      <c r="K97" s="180"/>
      <c r="L97" s="180"/>
      <c r="M97" s="180"/>
    </row>
    <row r="98" spans="1:13" s="232" customFormat="1" ht="56.25" hidden="1">
      <c r="A98" s="260"/>
      <c r="B98" s="261" t="s">
        <v>553</v>
      </c>
      <c r="C98" s="255"/>
      <c r="D98" s="202"/>
      <c r="E98" s="205"/>
      <c r="F98" s="202"/>
      <c r="G98" s="236"/>
      <c r="H98" s="237"/>
      <c r="I98" s="237">
        <f t="shared" si="13"/>
        <v>0</v>
      </c>
      <c r="J98" s="237">
        <f t="shared" si="14"/>
        <v>0</v>
      </c>
      <c r="K98" s="180"/>
      <c r="L98" s="180"/>
      <c r="M98" s="180"/>
    </row>
    <row r="99" spans="1:13" s="232" customFormat="1" ht="37.5" hidden="1">
      <c r="A99" s="260"/>
      <c r="B99" s="261" t="s">
        <v>554</v>
      </c>
      <c r="C99" s="255"/>
      <c r="D99" s="202"/>
      <c r="E99" s="205"/>
      <c r="F99" s="202"/>
      <c r="G99" s="236"/>
      <c r="H99" s="237"/>
      <c r="I99" s="237">
        <f t="shared" si="13"/>
        <v>0</v>
      </c>
      <c r="J99" s="237">
        <f t="shared" si="14"/>
        <v>0</v>
      </c>
      <c r="K99" s="180"/>
      <c r="L99" s="180"/>
      <c r="M99" s="180"/>
    </row>
    <row r="100" spans="1:13" s="232" customFormat="1" ht="37.5" hidden="1">
      <c r="A100" s="260"/>
      <c r="B100" s="261" t="s">
        <v>556</v>
      </c>
      <c r="C100" s="255"/>
      <c r="D100" s="202"/>
      <c r="E100" s="205"/>
      <c r="F100" s="202"/>
      <c r="G100" s="236"/>
      <c r="H100" s="237"/>
      <c r="I100" s="237">
        <f t="shared" si="13"/>
        <v>0</v>
      </c>
      <c r="J100" s="237">
        <f t="shared" si="14"/>
        <v>0</v>
      </c>
      <c r="K100" s="180"/>
      <c r="L100" s="180"/>
      <c r="M100" s="180"/>
    </row>
    <row r="101" spans="1:13" s="232" customFormat="1" hidden="1">
      <c r="A101" s="260"/>
      <c r="B101" s="261" t="s">
        <v>557</v>
      </c>
      <c r="C101" s="255"/>
      <c r="D101" s="202"/>
      <c r="E101" s="205"/>
      <c r="F101" s="202"/>
      <c r="G101" s="236"/>
      <c r="H101" s="237"/>
      <c r="I101" s="237">
        <f t="shared" si="13"/>
        <v>0</v>
      </c>
      <c r="J101" s="237">
        <f t="shared" si="14"/>
        <v>0</v>
      </c>
      <c r="K101" s="180"/>
      <c r="L101" s="180"/>
      <c r="M101" s="180"/>
    </row>
    <row r="102" spans="1:13" s="232" customFormat="1" hidden="1">
      <c r="A102" s="260"/>
      <c r="B102" s="261" t="s">
        <v>558</v>
      </c>
      <c r="C102" s="255"/>
      <c r="D102" s="202"/>
      <c r="E102" s="205"/>
      <c r="F102" s="202"/>
      <c r="G102" s="236"/>
      <c r="H102" s="237"/>
      <c r="I102" s="237"/>
      <c r="J102" s="237"/>
      <c r="K102" s="180"/>
      <c r="L102" s="180"/>
      <c r="M102" s="180"/>
    </row>
    <row r="103" spans="1:13" s="232" customFormat="1" hidden="1">
      <c r="A103" s="260"/>
      <c r="B103" s="261" t="s">
        <v>559</v>
      </c>
      <c r="C103" s="255"/>
      <c r="D103" s="202"/>
      <c r="E103" s="205"/>
      <c r="F103" s="202"/>
      <c r="G103" s="236"/>
      <c r="H103" s="237"/>
      <c r="I103" s="237">
        <f>F103-H103</f>
        <v>0</v>
      </c>
      <c r="J103" s="237">
        <f t="shared" ref="J103:J105" si="15">F103-G103</f>
        <v>0</v>
      </c>
      <c r="K103" s="180"/>
      <c r="L103" s="180"/>
      <c r="M103" s="180"/>
    </row>
    <row r="104" spans="1:13" s="232" customFormat="1" ht="37.5" hidden="1">
      <c r="A104" s="260"/>
      <c r="B104" s="261" t="s">
        <v>560</v>
      </c>
      <c r="C104" s="255"/>
      <c r="D104" s="202"/>
      <c r="E104" s="205"/>
      <c r="F104" s="202"/>
      <c r="G104" s="236"/>
      <c r="H104" s="237"/>
      <c r="I104" s="237">
        <f>F104-H104</f>
        <v>0</v>
      </c>
      <c r="J104" s="237">
        <f t="shared" si="15"/>
        <v>0</v>
      </c>
      <c r="K104" s="180"/>
      <c r="L104" s="180"/>
      <c r="M104" s="180"/>
    </row>
    <row r="105" spans="1:13" s="232" customFormat="1" hidden="1">
      <c r="A105" s="260"/>
      <c r="B105" s="261" t="s">
        <v>561</v>
      </c>
      <c r="C105" s="255"/>
      <c r="D105" s="202"/>
      <c r="E105" s="205"/>
      <c r="F105" s="202"/>
      <c r="G105" s="236"/>
      <c r="H105" s="237"/>
      <c r="I105" s="237">
        <f>F105-H105</f>
        <v>0</v>
      </c>
      <c r="J105" s="237">
        <f t="shared" si="15"/>
        <v>0</v>
      </c>
      <c r="K105" s="183"/>
      <c r="L105" s="183"/>
      <c r="M105" s="183"/>
    </row>
    <row r="106" spans="1:13" s="232" customFormat="1" hidden="1">
      <c r="A106" s="260"/>
      <c r="B106" s="261" t="s">
        <v>562</v>
      </c>
      <c r="C106" s="255"/>
      <c r="D106" s="202"/>
      <c r="E106" s="205"/>
      <c r="F106" s="202"/>
      <c r="G106" s="236"/>
      <c r="H106" s="237"/>
      <c r="I106" s="237"/>
      <c r="J106" s="237"/>
      <c r="K106" s="180"/>
      <c r="L106" s="180"/>
      <c r="M106" s="180"/>
    </row>
    <row r="107" spans="1:13" s="232" customFormat="1" hidden="1">
      <c r="A107" s="260"/>
      <c r="B107" s="261" t="s">
        <v>563</v>
      </c>
      <c r="C107" s="255"/>
      <c r="D107" s="202"/>
      <c r="E107" s="205"/>
      <c r="F107" s="202"/>
      <c r="G107" s="236"/>
      <c r="H107" s="237"/>
      <c r="I107" s="237">
        <f t="shared" ref="I107:I114" si="16">F107-H107</f>
        <v>0</v>
      </c>
      <c r="J107" s="237">
        <f t="shared" ref="J107:J114" si="17">F107-G107</f>
        <v>0</v>
      </c>
      <c r="K107" s="180"/>
      <c r="L107" s="180"/>
      <c r="M107" s="180"/>
    </row>
    <row r="108" spans="1:13" s="232" customFormat="1" ht="37.5" hidden="1">
      <c r="A108" s="260"/>
      <c r="B108" s="261" t="s">
        <v>564</v>
      </c>
      <c r="C108" s="255"/>
      <c r="D108" s="202"/>
      <c r="E108" s="205"/>
      <c r="F108" s="202"/>
      <c r="G108" s="236"/>
      <c r="H108" s="237"/>
      <c r="I108" s="237">
        <f t="shared" si="16"/>
        <v>0</v>
      </c>
      <c r="J108" s="237">
        <f t="shared" si="17"/>
        <v>0</v>
      </c>
      <c r="K108" s="180"/>
      <c r="L108" s="180"/>
      <c r="M108" s="180"/>
    </row>
    <row r="109" spans="1:13" s="232" customFormat="1" hidden="1">
      <c r="A109" s="260"/>
      <c r="B109" s="261" t="s">
        <v>565</v>
      </c>
      <c r="C109" s="255"/>
      <c r="D109" s="202"/>
      <c r="E109" s="205"/>
      <c r="F109" s="202"/>
      <c r="G109" s="236"/>
      <c r="H109" s="237"/>
      <c r="I109" s="237">
        <f t="shared" si="16"/>
        <v>0</v>
      </c>
      <c r="J109" s="237">
        <f t="shared" si="17"/>
        <v>0</v>
      </c>
      <c r="K109" s="180"/>
      <c r="L109" s="180"/>
      <c r="M109" s="180"/>
    </row>
    <row r="110" spans="1:13" s="232" customFormat="1" ht="37.5" hidden="1">
      <c r="A110" s="260"/>
      <c r="B110" s="261" t="s">
        <v>566</v>
      </c>
      <c r="C110" s="255"/>
      <c r="D110" s="202"/>
      <c r="E110" s="205"/>
      <c r="F110" s="202"/>
      <c r="G110" s="236"/>
      <c r="H110" s="237"/>
      <c r="I110" s="237">
        <f t="shared" si="16"/>
        <v>0</v>
      </c>
      <c r="J110" s="237">
        <f t="shared" si="17"/>
        <v>0</v>
      </c>
      <c r="K110" s="180"/>
      <c r="L110" s="180"/>
      <c r="M110" s="180"/>
    </row>
    <row r="111" spans="1:13" s="232" customFormat="1" ht="75" hidden="1">
      <c r="A111" s="260"/>
      <c r="B111" s="261" t="s">
        <v>567</v>
      </c>
      <c r="C111" s="255"/>
      <c r="D111" s="202"/>
      <c r="E111" s="205"/>
      <c r="F111" s="202"/>
      <c r="G111" s="236"/>
      <c r="H111" s="237"/>
      <c r="I111" s="237">
        <f t="shared" si="16"/>
        <v>0</v>
      </c>
      <c r="J111" s="237">
        <f t="shared" si="17"/>
        <v>0</v>
      </c>
      <c r="K111" s="180"/>
      <c r="L111" s="180"/>
      <c r="M111" s="180"/>
    </row>
    <row r="112" spans="1:13" s="232" customFormat="1" hidden="1">
      <c r="A112" s="260"/>
      <c r="B112" s="261" t="s">
        <v>481</v>
      </c>
      <c r="C112" s="255"/>
      <c r="D112" s="202"/>
      <c r="E112" s="205"/>
      <c r="F112" s="202"/>
      <c r="G112" s="236"/>
      <c r="H112" s="237"/>
      <c r="I112" s="237">
        <f t="shared" si="16"/>
        <v>0</v>
      </c>
      <c r="J112" s="237">
        <f t="shared" si="17"/>
        <v>0</v>
      </c>
      <c r="K112" s="180"/>
      <c r="L112" s="180"/>
      <c r="M112" s="180"/>
    </row>
    <row r="113" spans="1:13" s="232" customFormat="1" ht="37.5" hidden="1">
      <c r="A113" s="260"/>
      <c r="B113" s="261" t="s">
        <v>482</v>
      </c>
      <c r="C113" s="255"/>
      <c r="D113" s="202"/>
      <c r="E113" s="205"/>
      <c r="F113" s="202"/>
      <c r="G113" s="236"/>
      <c r="H113" s="237"/>
      <c r="I113" s="237">
        <f t="shared" si="16"/>
        <v>0</v>
      </c>
      <c r="J113" s="237">
        <f t="shared" si="17"/>
        <v>0</v>
      </c>
      <c r="K113" s="180"/>
      <c r="L113" s="180"/>
      <c r="M113" s="180"/>
    </row>
    <row r="114" spans="1:13" s="232" customFormat="1" ht="37.5" hidden="1">
      <c r="A114" s="260"/>
      <c r="B114" s="261" t="s">
        <v>483</v>
      </c>
      <c r="C114" s="255"/>
      <c r="D114" s="202"/>
      <c r="E114" s="205"/>
      <c r="F114" s="202"/>
      <c r="G114" s="236"/>
      <c r="H114" s="237"/>
      <c r="I114" s="237">
        <f t="shared" si="16"/>
        <v>0</v>
      </c>
      <c r="J114" s="237">
        <f t="shared" si="17"/>
        <v>0</v>
      </c>
      <c r="K114" s="180"/>
      <c r="L114" s="180"/>
      <c r="M114" s="180"/>
    </row>
    <row r="115" spans="1:13" s="232" customFormat="1" ht="37.5" hidden="1">
      <c r="A115" s="260"/>
      <c r="B115" s="261" t="s">
        <v>506</v>
      </c>
      <c r="C115" s="255"/>
      <c r="D115" s="202"/>
      <c r="E115" s="205"/>
      <c r="F115" s="202"/>
      <c r="G115" s="236"/>
      <c r="H115" s="237"/>
      <c r="I115" s="237"/>
      <c r="J115" s="237"/>
      <c r="K115" s="180"/>
      <c r="L115" s="180"/>
      <c r="M115" s="180"/>
    </row>
    <row r="116" spans="1:13" s="232" customFormat="1" hidden="1">
      <c r="A116" s="260"/>
      <c r="B116" s="261" t="s">
        <v>568</v>
      </c>
      <c r="C116" s="255"/>
      <c r="D116" s="202"/>
      <c r="E116" s="205"/>
      <c r="F116" s="202"/>
      <c r="G116" s="236"/>
      <c r="H116" s="237"/>
      <c r="I116" s="237">
        <f>F116-H116</f>
        <v>0</v>
      </c>
      <c r="J116" s="237">
        <f t="shared" ref="J116:J119" si="18">F116-G116</f>
        <v>0</v>
      </c>
      <c r="K116" s="180"/>
      <c r="L116" s="180"/>
      <c r="M116" s="180"/>
    </row>
    <row r="117" spans="1:13" s="232" customFormat="1" hidden="1">
      <c r="A117" s="260"/>
      <c r="B117" s="261" t="s">
        <v>504</v>
      </c>
      <c r="C117" s="255"/>
      <c r="D117" s="202"/>
      <c r="E117" s="205"/>
      <c r="F117" s="202"/>
      <c r="G117" s="236"/>
      <c r="H117" s="237"/>
      <c r="I117" s="237">
        <f>F117-H117</f>
        <v>0</v>
      </c>
      <c r="J117" s="237">
        <f t="shared" si="18"/>
        <v>0</v>
      </c>
      <c r="K117" s="180"/>
      <c r="L117" s="180"/>
      <c r="M117" s="180"/>
    </row>
    <row r="118" spans="1:13" s="232" customFormat="1" hidden="1">
      <c r="A118" s="260"/>
      <c r="B118" s="261" t="s">
        <v>569</v>
      </c>
      <c r="C118" s="255"/>
      <c r="D118" s="202"/>
      <c r="E118" s="205"/>
      <c r="F118" s="202"/>
      <c r="G118" s="236"/>
      <c r="H118" s="237"/>
      <c r="I118" s="237">
        <f>F118-H118</f>
        <v>0</v>
      </c>
      <c r="J118" s="237">
        <f t="shared" si="18"/>
        <v>0</v>
      </c>
      <c r="K118" s="180"/>
      <c r="L118" s="180"/>
      <c r="M118" s="180"/>
    </row>
    <row r="119" spans="1:13" s="232" customFormat="1" ht="37.5" hidden="1">
      <c r="A119" s="260"/>
      <c r="B119" s="261" t="s">
        <v>570</v>
      </c>
      <c r="C119" s="255"/>
      <c r="D119" s="202"/>
      <c r="E119" s="205"/>
      <c r="F119" s="202"/>
      <c r="G119" s="236"/>
      <c r="H119" s="237"/>
      <c r="I119" s="237">
        <f>F119-H119</f>
        <v>0</v>
      </c>
      <c r="J119" s="237">
        <f t="shared" si="18"/>
        <v>0</v>
      </c>
      <c r="K119" s="180"/>
      <c r="L119" s="180"/>
      <c r="M119" s="180"/>
    </row>
    <row r="120" spans="1:13" s="232" customFormat="1" ht="37.5" hidden="1">
      <c r="A120" s="260"/>
      <c r="B120" s="261" t="s">
        <v>571</v>
      </c>
      <c r="C120" s="255"/>
      <c r="D120" s="202"/>
      <c r="E120" s="205"/>
      <c r="F120" s="202"/>
      <c r="G120" s="236"/>
      <c r="H120" s="237"/>
      <c r="I120" s="237"/>
      <c r="J120" s="237"/>
      <c r="K120" s="180"/>
      <c r="L120" s="180"/>
      <c r="M120" s="180"/>
    </row>
    <row r="121" spans="1:13" s="232" customFormat="1" hidden="1">
      <c r="A121" s="260"/>
      <c r="B121" s="261" t="s">
        <v>505</v>
      </c>
      <c r="C121" s="255"/>
      <c r="D121" s="202"/>
      <c r="E121" s="205"/>
      <c r="F121" s="202"/>
      <c r="G121" s="236"/>
      <c r="H121" s="237"/>
      <c r="I121" s="237">
        <f t="shared" ref="I121:I144" si="19">F121-H121</f>
        <v>0</v>
      </c>
      <c r="J121" s="237">
        <f t="shared" ref="J121:J144" si="20">F121-G121</f>
        <v>0</v>
      </c>
      <c r="K121" s="180"/>
      <c r="L121" s="180"/>
      <c r="M121" s="180"/>
    </row>
    <row r="122" spans="1:13" s="232" customFormat="1" ht="37.5" hidden="1">
      <c r="A122" s="260"/>
      <c r="B122" s="261" t="s">
        <v>572</v>
      </c>
      <c r="C122" s="255"/>
      <c r="D122" s="202"/>
      <c r="E122" s="205"/>
      <c r="F122" s="202"/>
      <c r="G122" s="236"/>
      <c r="H122" s="237"/>
      <c r="I122" s="237">
        <f t="shared" si="19"/>
        <v>0</v>
      </c>
      <c r="J122" s="237">
        <f t="shared" si="20"/>
        <v>0</v>
      </c>
      <c r="K122" s="180"/>
      <c r="L122" s="180"/>
      <c r="M122" s="180"/>
    </row>
    <row r="123" spans="1:13" s="232" customFormat="1" hidden="1">
      <c r="A123" s="260"/>
      <c r="B123" s="261" t="s">
        <v>573</v>
      </c>
      <c r="C123" s="255"/>
      <c r="D123" s="202"/>
      <c r="E123" s="205"/>
      <c r="F123" s="202"/>
      <c r="G123" s="236"/>
      <c r="H123" s="237"/>
      <c r="I123" s="237">
        <f t="shared" si="19"/>
        <v>0</v>
      </c>
      <c r="J123" s="237">
        <f t="shared" si="20"/>
        <v>0</v>
      </c>
      <c r="K123" s="180"/>
      <c r="L123" s="180"/>
      <c r="M123" s="180"/>
    </row>
    <row r="124" spans="1:13" s="232" customFormat="1" ht="37.5" hidden="1">
      <c r="A124" s="260"/>
      <c r="B124" s="261" t="s">
        <v>574</v>
      </c>
      <c r="C124" s="255"/>
      <c r="D124" s="202"/>
      <c r="E124" s="205"/>
      <c r="F124" s="202"/>
      <c r="G124" s="236"/>
      <c r="H124" s="237"/>
      <c r="I124" s="237">
        <f t="shared" si="19"/>
        <v>0</v>
      </c>
      <c r="J124" s="237">
        <f t="shared" si="20"/>
        <v>0</v>
      </c>
      <c r="K124" s="180"/>
      <c r="L124" s="180"/>
      <c r="M124" s="180"/>
    </row>
    <row r="125" spans="1:13" s="232" customFormat="1" ht="40.5" hidden="1" customHeight="1">
      <c r="A125" s="260"/>
      <c r="B125" s="261" t="s">
        <v>575</v>
      </c>
      <c r="C125" s="255"/>
      <c r="D125" s="202"/>
      <c r="E125" s="205"/>
      <c r="F125" s="202"/>
      <c r="G125" s="236"/>
      <c r="H125" s="237"/>
      <c r="I125" s="237">
        <f t="shared" si="19"/>
        <v>0</v>
      </c>
      <c r="J125" s="237">
        <f t="shared" si="20"/>
        <v>0</v>
      </c>
      <c r="K125" s="180"/>
      <c r="L125" s="180"/>
      <c r="M125" s="180"/>
    </row>
    <row r="126" spans="1:13" s="232" customFormat="1" hidden="1">
      <c r="A126" s="260"/>
      <c r="B126" s="261" t="s">
        <v>576</v>
      </c>
      <c r="C126" s="255"/>
      <c r="D126" s="202"/>
      <c r="E126" s="205"/>
      <c r="F126" s="202"/>
      <c r="G126" s="236"/>
      <c r="H126" s="237"/>
      <c r="I126" s="237">
        <f t="shared" si="19"/>
        <v>0</v>
      </c>
      <c r="J126" s="237">
        <f t="shared" si="20"/>
        <v>0</v>
      </c>
      <c r="K126" s="180"/>
      <c r="L126" s="180"/>
      <c r="M126" s="180"/>
    </row>
    <row r="127" spans="1:13" s="232" customFormat="1" hidden="1">
      <c r="A127" s="260"/>
      <c r="B127" s="261" t="s">
        <v>577</v>
      </c>
      <c r="C127" s="255"/>
      <c r="D127" s="202"/>
      <c r="E127" s="205"/>
      <c r="F127" s="202"/>
      <c r="G127" s="236"/>
      <c r="H127" s="237"/>
      <c r="I127" s="237">
        <f t="shared" si="19"/>
        <v>0</v>
      </c>
      <c r="J127" s="237">
        <f t="shared" si="20"/>
        <v>0</v>
      </c>
      <c r="K127" s="180"/>
      <c r="L127" s="180"/>
      <c r="M127" s="180"/>
    </row>
    <row r="128" spans="1:13" s="232" customFormat="1" hidden="1">
      <c r="A128" s="260"/>
      <c r="B128" s="261" t="s">
        <v>578</v>
      </c>
      <c r="C128" s="255"/>
      <c r="D128" s="202"/>
      <c r="E128" s="205"/>
      <c r="F128" s="202"/>
      <c r="G128" s="236"/>
      <c r="H128" s="237"/>
      <c r="I128" s="237">
        <f t="shared" si="19"/>
        <v>0</v>
      </c>
      <c r="J128" s="237">
        <f t="shared" si="20"/>
        <v>0</v>
      </c>
      <c r="K128" s="180"/>
      <c r="L128" s="180"/>
      <c r="M128" s="180"/>
    </row>
    <row r="129" spans="1:13" s="232" customFormat="1" hidden="1">
      <c r="A129" s="260"/>
      <c r="B129" s="261" t="s">
        <v>579</v>
      </c>
      <c r="C129" s="255"/>
      <c r="D129" s="202"/>
      <c r="E129" s="205"/>
      <c r="F129" s="202"/>
      <c r="G129" s="236"/>
      <c r="H129" s="237"/>
      <c r="I129" s="237">
        <f t="shared" si="19"/>
        <v>0</v>
      </c>
      <c r="J129" s="237">
        <f t="shared" si="20"/>
        <v>0</v>
      </c>
      <c r="K129" s="180"/>
      <c r="L129" s="180"/>
      <c r="M129" s="180"/>
    </row>
    <row r="130" spans="1:13" s="232" customFormat="1" hidden="1">
      <c r="A130" s="260"/>
      <c r="B130" s="261" t="s">
        <v>580</v>
      </c>
      <c r="C130" s="255"/>
      <c r="D130" s="202"/>
      <c r="E130" s="205"/>
      <c r="F130" s="202"/>
      <c r="G130" s="236"/>
      <c r="H130" s="237"/>
      <c r="I130" s="237">
        <f t="shared" si="19"/>
        <v>0</v>
      </c>
      <c r="J130" s="237">
        <f t="shared" si="20"/>
        <v>0</v>
      </c>
      <c r="K130" s="180"/>
      <c r="L130" s="180"/>
      <c r="M130" s="180"/>
    </row>
    <row r="131" spans="1:13" s="232" customFormat="1" ht="37.5" hidden="1">
      <c r="A131" s="260"/>
      <c r="B131" s="261" t="s">
        <v>1043</v>
      </c>
      <c r="C131" s="255"/>
      <c r="D131" s="202"/>
      <c r="E131" s="205"/>
      <c r="F131" s="202"/>
      <c r="G131" s="236"/>
      <c r="H131" s="237"/>
      <c r="I131" s="237">
        <f t="shared" si="19"/>
        <v>0</v>
      </c>
      <c r="J131" s="237">
        <f t="shared" si="20"/>
        <v>0</v>
      </c>
      <c r="K131" s="180"/>
      <c r="L131" s="180"/>
      <c r="M131" s="180"/>
    </row>
    <row r="132" spans="1:13" s="232" customFormat="1" ht="56.25" hidden="1">
      <c r="A132" s="260"/>
      <c r="B132" s="261" t="s">
        <v>788</v>
      </c>
      <c r="C132" s="255"/>
      <c r="D132" s="202"/>
      <c r="E132" s="205"/>
      <c r="F132" s="202"/>
      <c r="G132" s="236"/>
      <c r="H132" s="237"/>
      <c r="I132" s="237">
        <f t="shared" si="19"/>
        <v>0</v>
      </c>
      <c r="J132" s="237">
        <f t="shared" si="20"/>
        <v>0</v>
      </c>
      <c r="K132" s="180"/>
      <c r="L132" s="180"/>
      <c r="M132" s="180"/>
    </row>
    <row r="133" spans="1:13" s="232" customFormat="1" hidden="1">
      <c r="A133" s="260"/>
      <c r="B133" s="261" t="s">
        <v>1044</v>
      </c>
      <c r="C133" s="255"/>
      <c r="D133" s="202"/>
      <c r="E133" s="205"/>
      <c r="F133" s="202"/>
      <c r="G133" s="236"/>
      <c r="H133" s="237"/>
      <c r="I133" s="237">
        <f t="shared" si="19"/>
        <v>0</v>
      </c>
      <c r="J133" s="237">
        <f t="shared" si="20"/>
        <v>0</v>
      </c>
      <c r="K133" s="183"/>
      <c r="L133" s="183"/>
      <c r="M133" s="183"/>
    </row>
    <row r="134" spans="1:13" s="232" customFormat="1" ht="37.5" hidden="1">
      <c r="A134" s="260"/>
      <c r="B134" s="261" t="s">
        <v>1013</v>
      </c>
      <c r="C134" s="255"/>
      <c r="D134" s="202"/>
      <c r="E134" s="205"/>
      <c r="F134" s="202"/>
      <c r="G134" s="262"/>
      <c r="H134" s="236"/>
      <c r="I134" s="237">
        <f t="shared" si="19"/>
        <v>0</v>
      </c>
      <c r="J134" s="237">
        <f t="shared" si="20"/>
        <v>0</v>
      </c>
      <c r="K134" s="180"/>
      <c r="L134" s="180"/>
      <c r="M134" s="180"/>
    </row>
    <row r="135" spans="1:13" s="232" customFormat="1" hidden="1">
      <c r="A135" s="260"/>
      <c r="B135" s="261" t="s">
        <v>584</v>
      </c>
      <c r="C135" s="255"/>
      <c r="D135" s="202"/>
      <c r="E135" s="205"/>
      <c r="F135" s="202"/>
      <c r="G135" s="236"/>
      <c r="H135" s="237"/>
      <c r="I135" s="237">
        <f t="shared" si="19"/>
        <v>0</v>
      </c>
      <c r="J135" s="237">
        <f t="shared" si="20"/>
        <v>0</v>
      </c>
      <c r="K135" s="183"/>
      <c r="L135" s="183"/>
      <c r="M135" s="183"/>
    </row>
    <row r="136" spans="1:13" s="232" customFormat="1" hidden="1">
      <c r="A136" s="260"/>
      <c r="B136" s="261" t="s">
        <v>585</v>
      </c>
      <c r="C136" s="255"/>
      <c r="D136" s="202"/>
      <c r="E136" s="205"/>
      <c r="F136" s="202"/>
      <c r="G136" s="236"/>
      <c r="H136" s="237"/>
      <c r="I136" s="237">
        <f t="shared" si="19"/>
        <v>0</v>
      </c>
      <c r="J136" s="237">
        <f t="shared" si="20"/>
        <v>0</v>
      </c>
      <c r="K136" s="180"/>
      <c r="L136" s="180"/>
      <c r="M136" s="180"/>
    </row>
    <row r="137" spans="1:13" s="232" customFormat="1" hidden="1">
      <c r="A137" s="260"/>
      <c r="B137" s="261" t="s">
        <v>586</v>
      </c>
      <c r="C137" s="255"/>
      <c r="D137" s="202"/>
      <c r="E137" s="205"/>
      <c r="F137" s="202"/>
      <c r="G137" s="236"/>
      <c r="H137" s="237"/>
      <c r="I137" s="237">
        <f t="shared" si="19"/>
        <v>0</v>
      </c>
      <c r="J137" s="237">
        <f t="shared" si="20"/>
        <v>0</v>
      </c>
      <c r="K137" s="180"/>
      <c r="L137" s="180"/>
      <c r="M137" s="180"/>
    </row>
    <row r="138" spans="1:13" s="232" customFormat="1" hidden="1">
      <c r="A138" s="260"/>
      <c r="B138" s="245" t="s">
        <v>1014</v>
      </c>
      <c r="C138" s="255"/>
      <c r="D138" s="202"/>
      <c r="E138" s="205"/>
      <c r="F138" s="202"/>
      <c r="G138" s="236"/>
      <c r="H138" s="237"/>
      <c r="I138" s="237">
        <f t="shared" si="19"/>
        <v>0</v>
      </c>
      <c r="J138" s="237">
        <f t="shared" si="20"/>
        <v>0</v>
      </c>
      <c r="K138" s="180"/>
      <c r="L138" s="180"/>
      <c r="M138" s="180"/>
    </row>
    <row r="139" spans="1:13" s="232" customFormat="1" hidden="1">
      <c r="A139" s="260"/>
      <c r="B139" s="245"/>
      <c r="C139" s="255"/>
      <c r="D139" s="202"/>
      <c r="E139" s="205"/>
      <c r="F139" s="202"/>
      <c r="G139" s="236"/>
      <c r="H139" s="237"/>
      <c r="I139" s="237">
        <f t="shared" si="19"/>
        <v>0</v>
      </c>
      <c r="J139" s="237">
        <f t="shared" si="20"/>
        <v>0</v>
      </c>
      <c r="K139" s="180"/>
      <c r="L139" s="180"/>
      <c r="M139" s="180"/>
    </row>
    <row r="140" spans="1:13" s="232" customFormat="1" hidden="1">
      <c r="A140" s="260"/>
      <c r="B140" s="245"/>
      <c r="C140" s="255"/>
      <c r="D140" s="202"/>
      <c r="E140" s="205"/>
      <c r="F140" s="202"/>
      <c r="G140" s="236"/>
      <c r="H140" s="237"/>
      <c r="I140" s="237">
        <f t="shared" si="19"/>
        <v>0</v>
      </c>
      <c r="J140" s="237">
        <f t="shared" si="20"/>
        <v>0</v>
      </c>
      <c r="K140" s="180"/>
      <c r="L140" s="180"/>
      <c r="M140" s="180"/>
    </row>
    <row r="141" spans="1:13" s="232" customFormat="1" hidden="1">
      <c r="A141" s="260"/>
      <c r="B141" s="245"/>
      <c r="C141" s="255"/>
      <c r="D141" s="202"/>
      <c r="E141" s="205"/>
      <c r="F141" s="202"/>
      <c r="G141" s="236"/>
      <c r="H141" s="237"/>
      <c r="I141" s="237">
        <f t="shared" si="19"/>
        <v>0</v>
      </c>
      <c r="J141" s="237">
        <f t="shared" si="20"/>
        <v>0</v>
      </c>
      <c r="K141" s="180"/>
      <c r="L141" s="180"/>
      <c r="M141" s="180"/>
    </row>
    <row r="142" spans="1:13" s="232" customFormat="1" hidden="1">
      <c r="A142" s="260"/>
      <c r="B142" s="245"/>
      <c r="C142" s="255"/>
      <c r="D142" s="202"/>
      <c r="E142" s="205"/>
      <c r="F142" s="202"/>
      <c r="G142" s="236"/>
      <c r="H142" s="237"/>
      <c r="I142" s="237">
        <f t="shared" si="19"/>
        <v>0</v>
      </c>
      <c r="J142" s="237">
        <f t="shared" si="20"/>
        <v>0</v>
      </c>
      <c r="K142" s="180"/>
      <c r="L142" s="180"/>
      <c r="M142" s="180"/>
    </row>
    <row r="143" spans="1:13" s="232" customFormat="1" hidden="1">
      <c r="A143" s="260"/>
      <c r="B143" s="245"/>
      <c r="C143" s="255"/>
      <c r="D143" s="202"/>
      <c r="E143" s="205"/>
      <c r="F143" s="202"/>
      <c r="G143" s="236"/>
      <c r="H143" s="237"/>
      <c r="I143" s="237">
        <f t="shared" si="19"/>
        <v>0</v>
      </c>
      <c r="J143" s="237">
        <f t="shared" si="20"/>
        <v>0</v>
      </c>
      <c r="K143" s="180"/>
      <c r="L143" s="180"/>
      <c r="M143" s="180"/>
    </row>
    <row r="144" spans="1:13" s="232" customFormat="1" hidden="1">
      <c r="A144" s="260"/>
      <c r="B144" s="245"/>
      <c r="C144" s="255"/>
      <c r="D144" s="202"/>
      <c r="E144" s="205"/>
      <c r="F144" s="202"/>
      <c r="G144" s="236"/>
      <c r="H144" s="237"/>
      <c r="I144" s="237">
        <f t="shared" si="19"/>
        <v>0</v>
      </c>
      <c r="J144" s="237">
        <f t="shared" si="20"/>
        <v>0</v>
      </c>
      <c r="K144" s="180"/>
      <c r="L144" s="180"/>
      <c r="M144" s="180"/>
    </row>
    <row r="145" spans="1:13" s="232" customFormat="1" hidden="1">
      <c r="A145" s="260"/>
      <c r="B145" s="245"/>
      <c r="C145" s="255"/>
      <c r="D145" s="202"/>
      <c r="E145" s="205"/>
      <c r="F145" s="202"/>
      <c r="G145" s="236"/>
      <c r="H145" s="237"/>
      <c r="I145" s="237">
        <f>F139-H145</f>
        <v>0</v>
      </c>
      <c r="J145" s="237">
        <f>F139-G145</f>
        <v>0</v>
      </c>
      <c r="K145" s="180"/>
      <c r="L145" s="180"/>
      <c r="M145" s="180"/>
    </row>
    <row r="146" spans="1:13" s="232" customFormat="1" hidden="1">
      <c r="A146" s="260"/>
      <c r="B146" s="245"/>
      <c r="C146" s="255"/>
      <c r="D146" s="202"/>
      <c r="E146" s="205"/>
      <c r="F146" s="202"/>
      <c r="G146" s="236"/>
      <c r="H146" s="237"/>
      <c r="I146" s="237"/>
      <c r="J146" s="237"/>
      <c r="K146" s="180"/>
      <c r="L146" s="180"/>
      <c r="M146" s="180"/>
    </row>
    <row r="147" spans="1:13" s="232" customFormat="1" ht="21" hidden="1" customHeight="1">
      <c r="A147" s="263"/>
      <c r="B147" s="233" t="s">
        <v>295</v>
      </c>
      <c r="C147" s="195" t="s">
        <v>305</v>
      </c>
      <c r="D147" s="253">
        <f>D93+D89+D85+D81</f>
        <v>0</v>
      </c>
      <c r="E147" s="244" t="s">
        <v>305</v>
      </c>
      <c r="F147" s="253">
        <f>F81+F85+F89+F93</f>
        <v>0</v>
      </c>
      <c r="G147" s="222" t="s">
        <v>535</v>
      </c>
      <c r="H147" s="223">
        <f t="shared" ref="H147" si="21">SUM(H80:H146)</f>
        <v>0</v>
      </c>
      <c r="I147" s="223">
        <f t="shared" ref="I147" si="22">SUM(I80:I146)</f>
        <v>0</v>
      </c>
      <c r="J147" s="223">
        <f>SUM(J80:J146)</f>
        <v>0</v>
      </c>
      <c r="K147" s="180"/>
      <c r="L147" s="183">
        <f t="shared" ref="L147:M147" si="23">SUM(L80:L146)</f>
        <v>0</v>
      </c>
      <c r="M147" s="183">
        <f t="shared" si="23"/>
        <v>0</v>
      </c>
    </row>
    <row r="148" spans="1:13" ht="21" hidden="1" customHeight="1">
      <c r="A148" s="1466" t="s">
        <v>489</v>
      </c>
      <c r="B148" s="1466"/>
      <c r="C148" s="1466"/>
      <c r="D148" s="1466"/>
      <c r="E148" s="1466"/>
      <c r="F148" s="1466"/>
      <c r="G148" s="191" t="s">
        <v>995</v>
      </c>
      <c r="H148" s="192"/>
      <c r="I148" s="192"/>
      <c r="J148" s="192"/>
      <c r="L148" s="183"/>
      <c r="M148" s="183"/>
    </row>
    <row r="149" spans="1:13" s="267" customFormat="1" ht="21.6" hidden="1" customHeight="1">
      <c r="A149" s="264">
        <v>1</v>
      </c>
      <c r="B149" s="265" t="s">
        <v>377</v>
      </c>
      <c r="C149" s="59" t="s">
        <v>305</v>
      </c>
      <c r="D149" s="266">
        <f>SUM(D150:D152)</f>
        <v>0</v>
      </c>
      <c r="E149" s="221" t="s">
        <v>305</v>
      </c>
      <c r="F149" s="266">
        <f>SUM(F150:F152)</f>
        <v>0</v>
      </c>
      <c r="G149" s="197"/>
      <c r="H149" s="198"/>
      <c r="I149" s="198"/>
      <c r="J149" s="198"/>
      <c r="K149" s="180"/>
      <c r="L149" s="183"/>
      <c r="M149" s="183"/>
    </row>
    <row r="150" spans="1:13" hidden="1">
      <c r="A150" s="254"/>
      <c r="B150" s="215" t="s">
        <v>378</v>
      </c>
      <c r="C150" s="255"/>
      <c r="D150" s="202"/>
      <c r="E150" s="205"/>
      <c r="F150" s="202"/>
      <c r="G150" s="197"/>
      <c r="H150" s="198"/>
      <c r="I150" s="198">
        <f>F150-H150</f>
        <v>0</v>
      </c>
      <c r="J150" s="198">
        <f>F150-G150</f>
        <v>0</v>
      </c>
      <c r="L150" s="183"/>
      <c r="M150" s="183"/>
    </row>
    <row r="151" spans="1:13" hidden="1">
      <c r="A151" s="254"/>
      <c r="B151" s="217" t="s">
        <v>478</v>
      </c>
      <c r="C151" s="255"/>
      <c r="D151" s="202"/>
      <c r="E151" s="205"/>
      <c r="F151" s="202"/>
      <c r="G151" s="197"/>
      <c r="H151" s="198"/>
      <c r="I151" s="198">
        <f>F151-H151</f>
        <v>0</v>
      </c>
      <c r="J151" s="198">
        <f t="shared" ref="J151:J152" si="24">F151-G151</f>
        <v>0</v>
      </c>
      <c r="K151" s="183"/>
      <c r="L151" s="183"/>
      <c r="M151" s="183"/>
    </row>
    <row r="152" spans="1:13" hidden="1">
      <c r="A152" s="254"/>
      <c r="B152" s="199"/>
      <c r="C152" s="255"/>
      <c r="D152" s="202"/>
      <c r="E152" s="205"/>
      <c r="F152" s="202"/>
      <c r="G152" s="206"/>
      <c r="H152" s="198"/>
      <c r="I152" s="198">
        <f>F152-H152</f>
        <v>0</v>
      </c>
      <c r="J152" s="198">
        <f t="shared" si="24"/>
        <v>0</v>
      </c>
      <c r="L152" s="183"/>
      <c r="M152" s="183"/>
    </row>
    <row r="153" spans="1:13" s="267" customFormat="1" ht="39.75" hidden="1" customHeight="1">
      <c r="A153" s="847">
        <v>2</v>
      </c>
      <c r="B153" s="268" t="s">
        <v>379</v>
      </c>
      <c r="C153" s="269" t="s">
        <v>305</v>
      </c>
      <c r="D153" s="270">
        <f>SUM(D154:D156)</f>
        <v>0</v>
      </c>
      <c r="E153" s="214" t="s">
        <v>305</v>
      </c>
      <c r="F153" s="270">
        <f>SUM(F154:F156)</f>
        <v>0</v>
      </c>
      <c r="G153" s="197"/>
      <c r="H153" s="198"/>
      <c r="I153" s="198"/>
      <c r="J153" s="198"/>
      <c r="K153" s="180"/>
      <c r="L153" s="183"/>
      <c r="M153" s="183"/>
    </row>
    <row r="154" spans="1:13" hidden="1">
      <c r="A154" s="254"/>
      <c r="B154" s="215" t="s">
        <v>199</v>
      </c>
      <c r="C154" s="255"/>
      <c r="D154" s="202"/>
      <c r="E154" s="205"/>
      <c r="F154" s="202"/>
      <c r="G154" s="206"/>
      <c r="H154" s="198"/>
      <c r="I154" s="198">
        <f>F154-H154</f>
        <v>0</v>
      </c>
      <c r="J154" s="198">
        <f t="shared" ref="J154:J156" si="25">F154-G154</f>
        <v>0</v>
      </c>
      <c r="L154" s="183"/>
      <c r="M154" s="183"/>
    </row>
    <row r="155" spans="1:13" hidden="1">
      <c r="A155" s="254"/>
      <c r="B155" s="215"/>
      <c r="C155" s="255"/>
      <c r="D155" s="202"/>
      <c r="E155" s="205"/>
      <c r="F155" s="202"/>
      <c r="G155" s="197"/>
      <c r="H155" s="198"/>
      <c r="I155" s="198">
        <f>F155-H155</f>
        <v>0</v>
      </c>
      <c r="J155" s="198">
        <f t="shared" si="25"/>
        <v>0</v>
      </c>
      <c r="K155" s="183"/>
      <c r="L155" s="183"/>
      <c r="M155" s="183"/>
    </row>
    <row r="156" spans="1:13" hidden="1">
      <c r="A156" s="254"/>
      <c r="B156" s="215"/>
      <c r="C156" s="255"/>
      <c r="D156" s="202"/>
      <c r="E156" s="205"/>
      <c r="F156" s="202"/>
      <c r="G156" s="241"/>
      <c r="H156" s="198"/>
      <c r="I156" s="198">
        <f>F156-H156</f>
        <v>0</v>
      </c>
      <c r="J156" s="198">
        <f t="shared" si="25"/>
        <v>0</v>
      </c>
      <c r="L156" s="183"/>
      <c r="M156" s="183"/>
    </row>
    <row r="157" spans="1:13" s="267" customFormat="1" ht="21.6" hidden="1" customHeight="1">
      <c r="A157" s="847">
        <v>3</v>
      </c>
      <c r="B157" s="271" t="s">
        <v>380</v>
      </c>
      <c r="C157" s="269" t="s">
        <v>305</v>
      </c>
      <c r="D157" s="270">
        <f>SUM(D158:D159)</f>
        <v>0</v>
      </c>
      <c r="E157" s="214" t="s">
        <v>305</v>
      </c>
      <c r="F157" s="270">
        <f>SUM(F158:F160)</f>
        <v>0</v>
      </c>
      <c r="G157" s="206"/>
      <c r="H157" s="198"/>
      <c r="I157" s="198"/>
      <c r="J157" s="198"/>
      <c r="K157" s="180"/>
      <c r="L157" s="183"/>
      <c r="M157" s="183"/>
    </row>
    <row r="158" spans="1:13" hidden="1">
      <c r="A158" s="254"/>
      <c r="B158" s="215" t="s">
        <v>199</v>
      </c>
      <c r="C158" s="255"/>
      <c r="D158" s="202"/>
      <c r="E158" s="205"/>
      <c r="F158" s="202"/>
      <c r="G158" s="197"/>
      <c r="H158" s="198"/>
      <c r="I158" s="198">
        <f>F158-H158</f>
        <v>0</v>
      </c>
      <c r="J158" s="198">
        <f t="shared" ref="J158:J160" si="26">F158-G158</f>
        <v>0</v>
      </c>
      <c r="L158" s="183"/>
      <c r="M158" s="183"/>
    </row>
    <row r="159" spans="1:13" hidden="1">
      <c r="A159" s="254"/>
      <c r="B159" s="272"/>
      <c r="C159" s="255"/>
      <c r="D159" s="202"/>
      <c r="E159" s="205"/>
      <c r="F159" s="202"/>
      <c r="G159" s="197"/>
      <c r="H159" s="198"/>
      <c r="I159" s="198">
        <f>F159-H159</f>
        <v>0</v>
      </c>
      <c r="J159" s="198">
        <f t="shared" si="26"/>
        <v>0</v>
      </c>
      <c r="L159" s="183"/>
      <c r="M159" s="183"/>
    </row>
    <row r="160" spans="1:13" hidden="1">
      <c r="A160" s="254"/>
      <c r="B160" s="215"/>
      <c r="C160" s="255"/>
      <c r="D160" s="202"/>
      <c r="E160" s="205"/>
      <c r="F160" s="202"/>
      <c r="G160" s="206"/>
      <c r="H160" s="198"/>
      <c r="I160" s="198">
        <f>F160-H160</f>
        <v>0</v>
      </c>
      <c r="J160" s="198">
        <f t="shared" si="26"/>
        <v>0</v>
      </c>
      <c r="L160" s="183"/>
      <c r="M160" s="183"/>
    </row>
    <row r="161" spans="1:13" s="267" customFormat="1" ht="21.6" hidden="1" customHeight="1">
      <c r="A161" s="264">
        <v>4</v>
      </c>
      <c r="B161" s="265" t="s">
        <v>381</v>
      </c>
      <c r="C161" s="59" t="s">
        <v>305</v>
      </c>
      <c r="D161" s="266">
        <f>SUM(D162:D195)</f>
        <v>0</v>
      </c>
      <c r="E161" s="221" t="s">
        <v>305</v>
      </c>
      <c r="F161" s="266">
        <f>SUM(F163:F214)</f>
        <v>0</v>
      </c>
      <c r="G161" s="197"/>
      <c r="H161" s="198"/>
      <c r="I161" s="198"/>
      <c r="J161" s="198"/>
      <c r="K161" s="180"/>
      <c r="L161" s="183"/>
      <c r="M161" s="183"/>
    </row>
    <row r="162" spans="1:13" hidden="1">
      <c r="A162" s="240"/>
      <c r="B162" s="215" t="s">
        <v>199</v>
      </c>
      <c r="C162" s="255"/>
      <c r="D162" s="202"/>
      <c r="E162" s="205"/>
      <c r="F162" s="202"/>
      <c r="G162" s="206"/>
      <c r="H162" s="198"/>
      <c r="I162" s="198">
        <f t="shared" ref="I162:I169" si="27">F162-H162</f>
        <v>0</v>
      </c>
      <c r="J162" s="198">
        <f t="shared" ref="J162:J169" si="28">F162-G162</f>
        <v>0</v>
      </c>
      <c r="L162" s="183"/>
      <c r="M162" s="183"/>
    </row>
    <row r="163" spans="1:13" hidden="1">
      <c r="A163" s="260"/>
      <c r="B163" s="261" t="s">
        <v>479</v>
      </c>
      <c r="C163" s="255"/>
      <c r="D163" s="202"/>
      <c r="E163" s="205"/>
      <c r="F163" s="202"/>
      <c r="G163" s="206"/>
      <c r="H163" s="198"/>
      <c r="I163" s="198">
        <f t="shared" si="27"/>
        <v>0</v>
      </c>
      <c r="J163" s="198">
        <f t="shared" si="28"/>
        <v>0</v>
      </c>
      <c r="L163" s="183"/>
      <c r="M163" s="183"/>
    </row>
    <row r="164" spans="1:13" hidden="1">
      <c r="A164" s="260"/>
      <c r="B164" s="261" t="s">
        <v>480</v>
      </c>
      <c r="C164" s="255"/>
      <c r="D164" s="202"/>
      <c r="E164" s="205"/>
      <c r="F164" s="202"/>
      <c r="G164" s="197"/>
      <c r="H164" s="198"/>
      <c r="I164" s="198">
        <f t="shared" si="27"/>
        <v>0</v>
      </c>
      <c r="J164" s="198">
        <f t="shared" si="28"/>
        <v>0</v>
      </c>
      <c r="K164" s="183"/>
      <c r="L164" s="183"/>
      <c r="M164" s="183"/>
    </row>
    <row r="165" spans="1:13" ht="75" hidden="1">
      <c r="A165" s="260"/>
      <c r="B165" s="261" t="s">
        <v>552</v>
      </c>
      <c r="C165" s="255"/>
      <c r="D165" s="202"/>
      <c r="E165" s="205"/>
      <c r="F165" s="202"/>
      <c r="G165" s="197"/>
      <c r="H165" s="198"/>
      <c r="I165" s="198">
        <f t="shared" si="27"/>
        <v>0</v>
      </c>
      <c r="J165" s="198">
        <f t="shared" si="28"/>
        <v>0</v>
      </c>
      <c r="L165" s="183"/>
      <c r="M165" s="183"/>
    </row>
    <row r="166" spans="1:13" ht="56.25" hidden="1">
      <c r="A166" s="260"/>
      <c r="B166" s="261" t="s">
        <v>553</v>
      </c>
      <c r="C166" s="255"/>
      <c r="D166" s="202"/>
      <c r="E166" s="205"/>
      <c r="F166" s="202"/>
      <c r="G166" s="197"/>
      <c r="H166" s="198"/>
      <c r="I166" s="198">
        <f t="shared" si="27"/>
        <v>0</v>
      </c>
      <c r="J166" s="198">
        <f t="shared" si="28"/>
        <v>0</v>
      </c>
      <c r="L166" s="183"/>
      <c r="M166" s="183"/>
    </row>
    <row r="167" spans="1:13" ht="37.5" hidden="1">
      <c r="A167" s="260"/>
      <c r="B167" s="261" t="s">
        <v>554</v>
      </c>
      <c r="C167" s="255"/>
      <c r="D167" s="202"/>
      <c r="E167" s="205"/>
      <c r="F167" s="202"/>
      <c r="G167" s="197"/>
      <c r="H167" s="198"/>
      <c r="I167" s="198">
        <f t="shared" si="27"/>
        <v>0</v>
      </c>
      <c r="J167" s="198">
        <f t="shared" si="28"/>
        <v>0</v>
      </c>
      <c r="L167" s="183"/>
      <c r="M167" s="183"/>
    </row>
    <row r="168" spans="1:13" ht="37.5" hidden="1">
      <c r="A168" s="260"/>
      <c r="B168" s="261" t="s">
        <v>556</v>
      </c>
      <c r="C168" s="255"/>
      <c r="D168" s="202"/>
      <c r="E168" s="205"/>
      <c r="F168" s="202"/>
      <c r="G168" s="197"/>
      <c r="H168" s="198"/>
      <c r="I168" s="198">
        <f t="shared" si="27"/>
        <v>0</v>
      </c>
      <c r="J168" s="198">
        <f t="shared" si="28"/>
        <v>0</v>
      </c>
      <c r="L168" s="183"/>
      <c r="M168" s="183"/>
    </row>
    <row r="169" spans="1:13" hidden="1">
      <c r="A169" s="260"/>
      <c r="B169" s="261" t="s">
        <v>557</v>
      </c>
      <c r="C169" s="255"/>
      <c r="D169" s="202"/>
      <c r="E169" s="205"/>
      <c r="F169" s="202"/>
      <c r="G169" s="197"/>
      <c r="H169" s="198"/>
      <c r="I169" s="198">
        <f t="shared" si="27"/>
        <v>0</v>
      </c>
      <c r="J169" s="198">
        <f t="shared" si="28"/>
        <v>0</v>
      </c>
      <c r="L169" s="183"/>
      <c r="M169" s="183"/>
    </row>
    <row r="170" spans="1:13" hidden="1">
      <c r="A170" s="260"/>
      <c r="B170" s="261" t="s">
        <v>558</v>
      </c>
      <c r="C170" s="255"/>
      <c r="D170" s="202"/>
      <c r="E170" s="205"/>
      <c r="F170" s="202"/>
      <c r="G170" s="197"/>
      <c r="H170" s="198"/>
      <c r="I170" s="198"/>
      <c r="J170" s="198"/>
      <c r="L170" s="183"/>
      <c r="M170" s="183"/>
    </row>
    <row r="171" spans="1:13" hidden="1">
      <c r="A171" s="260"/>
      <c r="B171" s="261" t="s">
        <v>559</v>
      </c>
      <c r="C171" s="255"/>
      <c r="D171" s="202"/>
      <c r="E171" s="205"/>
      <c r="F171" s="202"/>
      <c r="G171" s="197"/>
      <c r="H171" s="198"/>
      <c r="I171" s="198">
        <f>F171-H171</f>
        <v>0</v>
      </c>
      <c r="J171" s="198">
        <f t="shared" ref="J171:J173" si="29">F171-G171</f>
        <v>0</v>
      </c>
      <c r="L171" s="183"/>
      <c r="M171" s="183"/>
    </row>
    <row r="172" spans="1:13" ht="37.5" hidden="1">
      <c r="A172" s="260"/>
      <c r="B172" s="261" t="s">
        <v>560</v>
      </c>
      <c r="C172" s="255"/>
      <c r="D172" s="202"/>
      <c r="E172" s="205"/>
      <c r="F172" s="202"/>
      <c r="G172" s="197"/>
      <c r="H172" s="198"/>
      <c r="I172" s="198">
        <f>F172-H172</f>
        <v>0</v>
      </c>
      <c r="J172" s="198">
        <f t="shared" si="29"/>
        <v>0</v>
      </c>
      <c r="L172" s="183"/>
      <c r="M172" s="183"/>
    </row>
    <row r="173" spans="1:13" hidden="1">
      <c r="A173" s="260"/>
      <c r="B173" s="261" t="s">
        <v>561</v>
      </c>
      <c r="C173" s="255"/>
      <c r="D173" s="202"/>
      <c r="E173" s="205"/>
      <c r="F173" s="202"/>
      <c r="G173" s="197"/>
      <c r="H173" s="198"/>
      <c r="I173" s="198">
        <f>F173-H173</f>
        <v>0</v>
      </c>
      <c r="J173" s="198">
        <f t="shared" si="29"/>
        <v>0</v>
      </c>
      <c r="L173" s="183"/>
      <c r="M173" s="183"/>
    </row>
    <row r="174" spans="1:13" hidden="1">
      <c r="A174" s="260"/>
      <c r="B174" s="261" t="s">
        <v>562</v>
      </c>
      <c r="C174" s="255"/>
      <c r="D174" s="202"/>
      <c r="E174" s="205"/>
      <c r="F174" s="202"/>
      <c r="G174" s="197"/>
      <c r="H174" s="198"/>
      <c r="I174" s="198"/>
      <c r="J174" s="198"/>
      <c r="L174" s="183"/>
      <c r="M174" s="183"/>
    </row>
    <row r="175" spans="1:13" hidden="1">
      <c r="A175" s="260"/>
      <c r="B175" s="261" t="s">
        <v>563</v>
      </c>
      <c r="C175" s="255"/>
      <c r="D175" s="202"/>
      <c r="E175" s="205"/>
      <c r="F175" s="202"/>
      <c r="G175" s="197"/>
      <c r="H175" s="198"/>
      <c r="I175" s="198">
        <f t="shared" ref="I175:I182" si="30">F175-H175</f>
        <v>0</v>
      </c>
      <c r="J175" s="198">
        <f t="shared" ref="J175:J182" si="31">F175-G175</f>
        <v>0</v>
      </c>
      <c r="L175" s="183"/>
      <c r="M175" s="183"/>
    </row>
    <row r="176" spans="1:13" ht="37.5" hidden="1">
      <c r="A176" s="260"/>
      <c r="B176" s="261" t="s">
        <v>564</v>
      </c>
      <c r="C176" s="255"/>
      <c r="D176" s="202"/>
      <c r="E176" s="205"/>
      <c r="F176" s="202"/>
      <c r="G176" s="197"/>
      <c r="H176" s="198"/>
      <c r="I176" s="198">
        <f t="shared" si="30"/>
        <v>0</v>
      </c>
      <c r="J176" s="198">
        <f t="shared" si="31"/>
        <v>0</v>
      </c>
      <c r="L176" s="183"/>
      <c r="M176" s="183"/>
    </row>
    <row r="177" spans="1:13" hidden="1">
      <c r="A177" s="260"/>
      <c r="B177" s="261" t="s">
        <v>565</v>
      </c>
      <c r="C177" s="255"/>
      <c r="D177" s="202"/>
      <c r="E177" s="205"/>
      <c r="F177" s="202"/>
      <c r="G177" s="197"/>
      <c r="H177" s="198"/>
      <c r="I177" s="198">
        <f t="shared" si="30"/>
        <v>0</v>
      </c>
      <c r="J177" s="198">
        <f t="shared" si="31"/>
        <v>0</v>
      </c>
      <c r="L177" s="183"/>
      <c r="M177" s="183"/>
    </row>
    <row r="178" spans="1:13" ht="37.5" hidden="1">
      <c r="A178" s="260"/>
      <c r="B178" s="261" t="s">
        <v>566</v>
      </c>
      <c r="C178" s="255"/>
      <c r="D178" s="202"/>
      <c r="E178" s="205"/>
      <c r="F178" s="202"/>
      <c r="G178" s="197"/>
      <c r="H178" s="198"/>
      <c r="I178" s="198">
        <f t="shared" si="30"/>
        <v>0</v>
      </c>
      <c r="J178" s="198">
        <f t="shared" si="31"/>
        <v>0</v>
      </c>
      <c r="L178" s="183"/>
      <c r="M178" s="183"/>
    </row>
    <row r="179" spans="1:13" ht="75" hidden="1">
      <c r="A179" s="260"/>
      <c r="B179" s="261" t="s">
        <v>567</v>
      </c>
      <c r="C179" s="255"/>
      <c r="D179" s="202"/>
      <c r="E179" s="205"/>
      <c r="F179" s="202"/>
      <c r="G179" s="197"/>
      <c r="H179" s="198"/>
      <c r="I179" s="198">
        <f t="shared" si="30"/>
        <v>0</v>
      </c>
      <c r="J179" s="198">
        <f t="shared" si="31"/>
        <v>0</v>
      </c>
      <c r="L179" s="183"/>
      <c r="M179" s="183"/>
    </row>
    <row r="180" spans="1:13" hidden="1">
      <c r="A180" s="260"/>
      <c r="B180" s="261" t="s">
        <v>481</v>
      </c>
      <c r="C180" s="255"/>
      <c r="D180" s="202"/>
      <c r="E180" s="205"/>
      <c r="F180" s="202"/>
      <c r="G180" s="197"/>
      <c r="H180" s="198"/>
      <c r="I180" s="198">
        <f t="shared" si="30"/>
        <v>0</v>
      </c>
      <c r="J180" s="198">
        <f t="shared" si="31"/>
        <v>0</v>
      </c>
      <c r="L180" s="183"/>
      <c r="M180" s="183"/>
    </row>
    <row r="181" spans="1:13" ht="37.5" hidden="1">
      <c r="A181" s="260"/>
      <c r="B181" s="261" t="s">
        <v>482</v>
      </c>
      <c r="C181" s="255"/>
      <c r="D181" s="202"/>
      <c r="E181" s="205"/>
      <c r="F181" s="202"/>
      <c r="G181" s="197"/>
      <c r="H181" s="198"/>
      <c r="I181" s="198">
        <f t="shared" si="30"/>
        <v>0</v>
      </c>
      <c r="J181" s="198">
        <f t="shared" si="31"/>
        <v>0</v>
      </c>
      <c r="L181" s="183"/>
      <c r="M181" s="183"/>
    </row>
    <row r="182" spans="1:13" ht="37.5" hidden="1">
      <c r="A182" s="260"/>
      <c r="B182" s="261" t="s">
        <v>483</v>
      </c>
      <c r="C182" s="255"/>
      <c r="D182" s="202"/>
      <c r="E182" s="205"/>
      <c r="F182" s="202"/>
      <c r="G182" s="197"/>
      <c r="H182" s="198"/>
      <c r="I182" s="198">
        <f t="shared" si="30"/>
        <v>0</v>
      </c>
      <c r="J182" s="198">
        <f t="shared" si="31"/>
        <v>0</v>
      </c>
      <c r="L182" s="183"/>
      <c r="M182" s="183"/>
    </row>
    <row r="183" spans="1:13" ht="37.5" hidden="1">
      <c r="A183" s="260"/>
      <c r="B183" s="261" t="s">
        <v>506</v>
      </c>
      <c r="C183" s="255"/>
      <c r="D183" s="202"/>
      <c r="E183" s="205"/>
      <c r="F183" s="202"/>
      <c r="G183" s="197"/>
      <c r="H183" s="198"/>
      <c r="I183" s="198"/>
      <c r="J183" s="198"/>
      <c r="L183" s="183"/>
      <c r="M183" s="183"/>
    </row>
    <row r="184" spans="1:13" hidden="1">
      <c r="A184" s="260"/>
      <c r="B184" s="261" t="s">
        <v>568</v>
      </c>
      <c r="C184" s="255"/>
      <c r="D184" s="202"/>
      <c r="E184" s="205"/>
      <c r="F184" s="202"/>
      <c r="G184" s="197"/>
      <c r="H184" s="198"/>
      <c r="I184" s="198">
        <f>F184-H184</f>
        <v>0</v>
      </c>
      <c r="J184" s="198">
        <f t="shared" ref="J184:J187" si="32">F184-G184</f>
        <v>0</v>
      </c>
      <c r="L184" s="183"/>
      <c r="M184" s="183"/>
    </row>
    <row r="185" spans="1:13" hidden="1">
      <c r="A185" s="260"/>
      <c r="B185" s="261" t="s">
        <v>504</v>
      </c>
      <c r="C185" s="255"/>
      <c r="D185" s="202"/>
      <c r="E185" s="205"/>
      <c r="F185" s="202"/>
      <c r="G185" s="197"/>
      <c r="H185" s="198"/>
      <c r="I185" s="198">
        <f>F185-H185</f>
        <v>0</v>
      </c>
      <c r="J185" s="198">
        <f t="shared" si="32"/>
        <v>0</v>
      </c>
      <c r="L185" s="183"/>
      <c r="M185" s="183"/>
    </row>
    <row r="186" spans="1:13" hidden="1">
      <c r="A186" s="260"/>
      <c r="B186" s="261" t="s">
        <v>569</v>
      </c>
      <c r="C186" s="255"/>
      <c r="D186" s="202"/>
      <c r="E186" s="205"/>
      <c r="F186" s="202"/>
      <c r="G186" s="197"/>
      <c r="H186" s="198"/>
      <c r="I186" s="198">
        <f>F186-H186</f>
        <v>0</v>
      </c>
      <c r="J186" s="198">
        <f t="shared" si="32"/>
        <v>0</v>
      </c>
      <c r="L186" s="183"/>
      <c r="M186" s="183"/>
    </row>
    <row r="187" spans="1:13" ht="37.5" hidden="1">
      <c r="A187" s="260"/>
      <c r="B187" s="261" t="s">
        <v>570</v>
      </c>
      <c r="C187" s="255"/>
      <c r="D187" s="202"/>
      <c r="E187" s="205"/>
      <c r="F187" s="202"/>
      <c r="G187" s="197"/>
      <c r="H187" s="198"/>
      <c r="I187" s="198">
        <f>F187-H187</f>
        <v>0</v>
      </c>
      <c r="J187" s="198">
        <f t="shared" si="32"/>
        <v>0</v>
      </c>
      <c r="L187" s="183"/>
      <c r="M187" s="183"/>
    </row>
    <row r="188" spans="1:13" ht="37.5" hidden="1">
      <c r="A188" s="260"/>
      <c r="B188" s="261" t="s">
        <v>571</v>
      </c>
      <c r="C188" s="255"/>
      <c r="D188" s="202"/>
      <c r="E188" s="205"/>
      <c r="F188" s="202"/>
      <c r="G188" s="197"/>
      <c r="H188" s="198"/>
      <c r="I188" s="198"/>
      <c r="J188" s="198"/>
      <c r="L188" s="183"/>
      <c r="M188" s="183"/>
    </row>
    <row r="189" spans="1:13" hidden="1">
      <c r="A189" s="260"/>
      <c r="B189" s="261" t="s">
        <v>505</v>
      </c>
      <c r="C189" s="255"/>
      <c r="D189" s="202"/>
      <c r="E189" s="205"/>
      <c r="F189" s="202"/>
      <c r="G189" s="197"/>
      <c r="H189" s="198"/>
      <c r="I189" s="198">
        <f t="shared" ref="I189:I212" si="33">F189-H189</f>
        <v>0</v>
      </c>
      <c r="J189" s="198">
        <f t="shared" ref="J189:J212" si="34">F189-G189</f>
        <v>0</v>
      </c>
      <c r="L189" s="183"/>
      <c r="M189" s="183"/>
    </row>
    <row r="190" spans="1:13" ht="37.5" hidden="1">
      <c r="A190" s="260"/>
      <c r="B190" s="261" t="s">
        <v>572</v>
      </c>
      <c r="C190" s="255"/>
      <c r="D190" s="202"/>
      <c r="E190" s="205"/>
      <c r="F190" s="202"/>
      <c r="G190" s="197"/>
      <c r="H190" s="198"/>
      <c r="I190" s="198">
        <f t="shared" si="33"/>
        <v>0</v>
      </c>
      <c r="J190" s="198">
        <f t="shared" si="34"/>
        <v>0</v>
      </c>
      <c r="L190" s="183"/>
      <c r="M190" s="183"/>
    </row>
    <row r="191" spans="1:13" hidden="1">
      <c r="A191" s="260"/>
      <c r="B191" s="261" t="s">
        <v>573</v>
      </c>
      <c r="C191" s="255"/>
      <c r="D191" s="202"/>
      <c r="E191" s="205"/>
      <c r="F191" s="202"/>
      <c r="G191" s="197"/>
      <c r="H191" s="198"/>
      <c r="I191" s="198">
        <f t="shared" si="33"/>
        <v>0</v>
      </c>
      <c r="J191" s="198">
        <f t="shared" si="34"/>
        <v>0</v>
      </c>
      <c r="L191" s="183"/>
      <c r="M191" s="183"/>
    </row>
    <row r="192" spans="1:13" ht="37.5" hidden="1">
      <c r="A192" s="260"/>
      <c r="B192" s="261" t="s">
        <v>574</v>
      </c>
      <c r="C192" s="255"/>
      <c r="D192" s="202"/>
      <c r="E192" s="205"/>
      <c r="F192" s="202"/>
      <c r="G192" s="197"/>
      <c r="H192" s="198"/>
      <c r="I192" s="198">
        <f t="shared" si="33"/>
        <v>0</v>
      </c>
      <c r="J192" s="198">
        <f t="shared" si="34"/>
        <v>0</v>
      </c>
      <c r="K192" s="183"/>
      <c r="L192" s="183"/>
      <c r="M192" s="183"/>
    </row>
    <row r="193" spans="1:13" ht="40.5" hidden="1" customHeight="1">
      <c r="A193" s="260"/>
      <c r="B193" s="261" t="s">
        <v>575</v>
      </c>
      <c r="C193" s="255"/>
      <c r="D193" s="202"/>
      <c r="E193" s="205"/>
      <c r="F193" s="202"/>
      <c r="G193" s="197"/>
      <c r="H193" s="198"/>
      <c r="I193" s="198">
        <f t="shared" si="33"/>
        <v>0</v>
      </c>
      <c r="J193" s="198">
        <f t="shared" si="34"/>
        <v>0</v>
      </c>
      <c r="L193" s="183"/>
      <c r="M193" s="183"/>
    </row>
    <row r="194" spans="1:13" hidden="1">
      <c r="A194" s="260"/>
      <c r="B194" s="261" t="s">
        <v>576</v>
      </c>
      <c r="C194" s="255"/>
      <c r="D194" s="202"/>
      <c r="E194" s="205"/>
      <c r="F194" s="202"/>
      <c r="G194" s="197"/>
      <c r="H194" s="198"/>
      <c r="I194" s="198">
        <f t="shared" si="33"/>
        <v>0</v>
      </c>
      <c r="J194" s="198">
        <f t="shared" si="34"/>
        <v>0</v>
      </c>
      <c r="L194" s="183"/>
      <c r="M194" s="183"/>
    </row>
    <row r="195" spans="1:13" hidden="1">
      <c r="A195" s="260"/>
      <c r="B195" s="261" t="s">
        <v>577</v>
      </c>
      <c r="C195" s="255"/>
      <c r="D195" s="202"/>
      <c r="E195" s="205"/>
      <c r="F195" s="202"/>
      <c r="G195" s="197"/>
      <c r="H195" s="198"/>
      <c r="I195" s="198">
        <f t="shared" si="33"/>
        <v>0</v>
      </c>
      <c r="J195" s="198">
        <f t="shared" si="34"/>
        <v>0</v>
      </c>
      <c r="L195" s="183"/>
      <c r="M195" s="183"/>
    </row>
    <row r="196" spans="1:13" hidden="1">
      <c r="A196" s="260"/>
      <c r="B196" s="261" t="s">
        <v>578</v>
      </c>
      <c r="C196" s="255"/>
      <c r="D196" s="202"/>
      <c r="E196" s="205"/>
      <c r="F196" s="202"/>
      <c r="G196" s="197"/>
      <c r="H196" s="198"/>
      <c r="I196" s="198">
        <f t="shared" si="33"/>
        <v>0</v>
      </c>
      <c r="J196" s="198">
        <f t="shared" si="34"/>
        <v>0</v>
      </c>
      <c r="K196" s="228"/>
      <c r="L196" s="273"/>
      <c r="M196" s="273"/>
    </row>
    <row r="197" spans="1:13" hidden="1">
      <c r="A197" s="260"/>
      <c r="B197" s="261" t="s">
        <v>579</v>
      </c>
      <c r="C197" s="255"/>
      <c r="D197" s="202"/>
      <c r="E197" s="205"/>
      <c r="F197" s="202"/>
      <c r="G197" s="197"/>
      <c r="H197" s="198"/>
      <c r="I197" s="198">
        <f t="shared" si="33"/>
        <v>0</v>
      </c>
      <c r="J197" s="198">
        <f t="shared" si="34"/>
        <v>0</v>
      </c>
      <c r="K197" s="229"/>
      <c r="L197" s="274"/>
      <c r="M197" s="274"/>
    </row>
    <row r="198" spans="1:13" hidden="1">
      <c r="A198" s="260"/>
      <c r="B198" s="261" t="s">
        <v>580</v>
      </c>
      <c r="C198" s="255"/>
      <c r="D198" s="202"/>
      <c r="E198" s="205"/>
      <c r="F198" s="202"/>
      <c r="G198" s="197"/>
      <c r="H198" s="198"/>
      <c r="I198" s="198">
        <f t="shared" si="33"/>
        <v>0</v>
      </c>
      <c r="J198" s="198">
        <f t="shared" si="34"/>
        <v>0</v>
      </c>
      <c r="K198" s="228"/>
      <c r="L198" s="273"/>
      <c r="M198" s="273"/>
    </row>
    <row r="199" spans="1:13" ht="37.5" hidden="1">
      <c r="A199" s="260"/>
      <c r="B199" s="261" t="s">
        <v>1043</v>
      </c>
      <c r="C199" s="255"/>
      <c r="D199" s="202"/>
      <c r="E199" s="205"/>
      <c r="F199" s="202"/>
      <c r="G199" s="197"/>
      <c r="H199" s="198"/>
      <c r="I199" s="198">
        <f t="shared" si="33"/>
        <v>0</v>
      </c>
      <c r="J199" s="198">
        <f t="shared" si="34"/>
        <v>0</v>
      </c>
      <c r="K199" s="228"/>
      <c r="L199" s="273"/>
      <c r="M199" s="273"/>
    </row>
    <row r="200" spans="1:13" ht="56.25" hidden="1">
      <c r="A200" s="260"/>
      <c r="B200" s="261" t="s">
        <v>788</v>
      </c>
      <c r="C200" s="255"/>
      <c r="D200" s="202"/>
      <c r="E200" s="205"/>
      <c r="F200" s="202"/>
      <c r="G200" s="197"/>
      <c r="H200" s="198"/>
      <c r="I200" s="198">
        <f t="shared" si="33"/>
        <v>0</v>
      </c>
      <c r="J200" s="198">
        <f t="shared" si="34"/>
        <v>0</v>
      </c>
      <c r="K200" s="229"/>
      <c r="L200" s="274"/>
      <c r="M200" s="274"/>
    </row>
    <row r="201" spans="1:13" hidden="1">
      <c r="A201" s="260"/>
      <c r="B201" s="261" t="s">
        <v>1044</v>
      </c>
      <c r="C201" s="255"/>
      <c r="D201" s="202"/>
      <c r="E201" s="205"/>
      <c r="F201" s="202"/>
      <c r="G201" s="197"/>
      <c r="H201" s="198"/>
      <c r="I201" s="198">
        <f t="shared" si="33"/>
        <v>0</v>
      </c>
      <c r="J201" s="198">
        <f t="shared" si="34"/>
        <v>0</v>
      </c>
      <c r="L201" s="183"/>
      <c r="M201" s="183"/>
    </row>
    <row r="202" spans="1:13" ht="37.5" hidden="1">
      <c r="A202" s="260"/>
      <c r="B202" s="261" t="s">
        <v>1013</v>
      </c>
      <c r="C202" s="255"/>
      <c r="D202" s="202"/>
      <c r="E202" s="205"/>
      <c r="F202" s="202"/>
      <c r="G202" s="197"/>
      <c r="H202" s="198"/>
      <c r="I202" s="198">
        <f t="shared" si="33"/>
        <v>0</v>
      </c>
      <c r="J202" s="198">
        <f t="shared" si="34"/>
        <v>0</v>
      </c>
      <c r="L202" s="183"/>
      <c r="M202" s="183"/>
    </row>
    <row r="203" spans="1:13" hidden="1">
      <c r="A203" s="260"/>
      <c r="B203" s="261" t="s">
        <v>584</v>
      </c>
      <c r="C203" s="255"/>
      <c r="D203" s="202"/>
      <c r="E203" s="205"/>
      <c r="F203" s="202"/>
      <c r="G203" s="197"/>
      <c r="H203" s="198"/>
      <c r="I203" s="198">
        <f t="shared" si="33"/>
        <v>0</v>
      </c>
      <c r="J203" s="198">
        <f t="shared" si="34"/>
        <v>0</v>
      </c>
      <c r="L203" s="183"/>
      <c r="M203" s="183"/>
    </row>
    <row r="204" spans="1:13" hidden="1">
      <c r="A204" s="260"/>
      <c r="B204" s="261" t="s">
        <v>585</v>
      </c>
      <c r="C204" s="255"/>
      <c r="D204" s="202"/>
      <c r="E204" s="205"/>
      <c r="F204" s="202"/>
      <c r="G204" s="197"/>
      <c r="H204" s="198"/>
      <c r="I204" s="198">
        <f t="shared" si="33"/>
        <v>0</v>
      </c>
      <c r="J204" s="198">
        <f t="shared" si="34"/>
        <v>0</v>
      </c>
      <c r="L204" s="183"/>
      <c r="M204" s="183"/>
    </row>
    <row r="205" spans="1:13" hidden="1">
      <c r="A205" s="260"/>
      <c r="B205" s="261" t="s">
        <v>586</v>
      </c>
      <c r="C205" s="255"/>
      <c r="D205" s="202"/>
      <c r="E205" s="205"/>
      <c r="F205" s="202"/>
      <c r="G205" s="197"/>
      <c r="H205" s="198"/>
      <c r="I205" s="198">
        <f t="shared" si="33"/>
        <v>0</v>
      </c>
      <c r="J205" s="198">
        <f t="shared" si="34"/>
        <v>0</v>
      </c>
      <c r="L205" s="183"/>
      <c r="M205" s="183"/>
    </row>
    <row r="206" spans="1:13" hidden="1">
      <c r="A206" s="260"/>
      <c r="B206" s="245" t="s">
        <v>1014</v>
      </c>
      <c r="C206" s="255"/>
      <c r="D206" s="202"/>
      <c r="E206" s="205"/>
      <c r="F206" s="202"/>
      <c r="G206" s="197"/>
      <c r="H206" s="198"/>
      <c r="I206" s="198">
        <f t="shared" si="33"/>
        <v>0</v>
      </c>
      <c r="J206" s="198">
        <f t="shared" si="34"/>
        <v>0</v>
      </c>
      <c r="L206" s="183"/>
      <c r="M206" s="183"/>
    </row>
    <row r="207" spans="1:13" hidden="1">
      <c r="A207" s="260"/>
      <c r="B207" s="215"/>
      <c r="C207" s="255"/>
      <c r="D207" s="202"/>
      <c r="E207" s="205"/>
      <c r="F207" s="202"/>
      <c r="G207" s="197"/>
      <c r="H207" s="198"/>
      <c r="I207" s="198">
        <f t="shared" si="33"/>
        <v>0</v>
      </c>
      <c r="J207" s="198">
        <f t="shared" si="34"/>
        <v>0</v>
      </c>
      <c r="L207" s="183"/>
      <c r="M207" s="183"/>
    </row>
    <row r="208" spans="1:13" hidden="1">
      <c r="A208" s="260"/>
      <c r="B208" s="215"/>
      <c r="C208" s="255"/>
      <c r="D208" s="202"/>
      <c r="E208" s="205"/>
      <c r="F208" s="202"/>
      <c r="G208" s="197"/>
      <c r="H208" s="198"/>
      <c r="I208" s="198">
        <f t="shared" si="33"/>
        <v>0</v>
      </c>
      <c r="J208" s="198">
        <f t="shared" si="34"/>
        <v>0</v>
      </c>
      <c r="L208" s="183"/>
      <c r="M208" s="183"/>
    </row>
    <row r="209" spans="1:13" hidden="1">
      <c r="A209" s="260"/>
      <c r="B209" s="215"/>
      <c r="C209" s="255"/>
      <c r="D209" s="202"/>
      <c r="E209" s="205"/>
      <c r="F209" s="202"/>
      <c r="G209" s="197"/>
      <c r="H209" s="198"/>
      <c r="I209" s="198">
        <f t="shared" si="33"/>
        <v>0</v>
      </c>
      <c r="J209" s="198">
        <f t="shared" si="34"/>
        <v>0</v>
      </c>
      <c r="L209" s="183"/>
      <c r="M209" s="183"/>
    </row>
    <row r="210" spans="1:13" hidden="1">
      <c r="A210" s="260"/>
      <c r="B210" s="215"/>
      <c r="C210" s="255"/>
      <c r="D210" s="202"/>
      <c r="E210" s="205"/>
      <c r="F210" s="202"/>
      <c r="G210" s="197"/>
      <c r="H210" s="198"/>
      <c r="I210" s="198">
        <f t="shared" si="33"/>
        <v>0</v>
      </c>
      <c r="J210" s="198">
        <f t="shared" si="34"/>
        <v>0</v>
      </c>
      <c r="L210" s="183"/>
      <c r="M210" s="183"/>
    </row>
    <row r="211" spans="1:13" hidden="1">
      <c r="A211" s="260"/>
      <c r="B211" s="215"/>
      <c r="C211" s="255"/>
      <c r="D211" s="202"/>
      <c r="E211" s="205"/>
      <c r="F211" s="202"/>
      <c r="G211" s="197"/>
      <c r="H211" s="198"/>
      <c r="I211" s="198">
        <f t="shared" si="33"/>
        <v>0</v>
      </c>
      <c r="J211" s="198">
        <f t="shared" si="34"/>
        <v>0</v>
      </c>
      <c r="L211" s="183"/>
      <c r="M211" s="183"/>
    </row>
    <row r="212" spans="1:13" hidden="1">
      <c r="A212" s="260"/>
      <c r="B212" s="215"/>
      <c r="C212" s="255"/>
      <c r="D212" s="202"/>
      <c r="E212" s="205"/>
      <c r="F212" s="202"/>
      <c r="G212" s="197"/>
      <c r="H212" s="198"/>
      <c r="I212" s="198">
        <f t="shared" si="33"/>
        <v>0</v>
      </c>
      <c r="J212" s="198">
        <f t="shared" si="34"/>
        <v>0</v>
      </c>
      <c r="L212" s="183"/>
      <c r="M212" s="183"/>
    </row>
    <row r="213" spans="1:13" hidden="1">
      <c r="A213" s="260"/>
      <c r="B213" s="215"/>
      <c r="C213" s="255"/>
      <c r="D213" s="202"/>
      <c r="E213" s="205"/>
      <c r="F213" s="202"/>
      <c r="G213" s="197"/>
      <c r="H213" s="198"/>
      <c r="I213" s="198">
        <f>F207-H213</f>
        <v>0</v>
      </c>
      <c r="J213" s="198">
        <f>F207-G213</f>
        <v>0</v>
      </c>
      <c r="L213" s="183"/>
      <c r="M213" s="183"/>
    </row>
    <row r="214" spans="1:13" hidden="1">
      <c r="A214" s="260"/>
      <c r="B214" s="215"/>
      <c r="C214" s="255"/>
      <c r="D214" s="202"/>
      <c r="E214" s="205"/>
      <c r="F214" s="202"/>
      <c r="G214" s="197"/>
      <c r="H214" s="198"/>
      <c r="I214" s="198"/>
      <c r="J214" s="198"/>
      <c r="L214" s="183"/>
      <c r="M214" s="183"/>
    </row>
    <row r="215" spans="1:13" ht="21" hidden="1" customHeight="1">
      <c r="A215" s="275"/>
      <c r="B215" s="265" t="s">
        <v>295</v>
      </c>
      <c r="C215" s="59" t="s">
        <v>305</v>
      </c>
      <c r="D215" s="266">
        <f>D161+D157+D153+D149</f>
        <v>0</v>
      </c>
      <c r="E215" s="221" t="s">
        <v>305</v>
      </c>
      <c r="F215" s="266">
        <f>F149+F153+F157+F161</f>
        <v>0</v>
      </c>
      <c r="G215" s="222" t="s">
        <v>535</v>
      </c>
      <c r="H215" s="223">
        <f t="shared" ref="H215" si="35">SUM(H148:H214)</f>
        <v>0</v>
      </c>
      <c r="I215" s="223">
        <f t="shared" ref="I215" si="36">SUM(I148:I214)</f>
        <v>0</v>
      </c>
      <c r="J215" s="223">
        <f>SUM(J148:J214)</f>
        <v>0</v>
      </c>
      <c r="L215" s="183">
        <f t="shared" ref="L215:M215" si="37">SUM(L148:L214)</f>
        <v>0</v>
      </c>
      <c r="M215" s="183">
        <f t="shared" si="37"/>
        <v>0</v>
      </c>
    </row>
    <row r="216" spans="1:13">
      <c r="G216" s="225" t="s">
        <v>457</v>
      </c>
      <c r="H216" s="226">
        <f>H79+H147+H215</f>
        <v>228000</v>
      </c>
      <c r="I216" s="226">
        <f>I79+I147+I215</f>
        <v>0</v>
      </c>
      <c r="J216" s="226">
        <f>J79+J147+J215</f>
        <v>0</v>
      </c>
      <c r="L216" s="183">
        <f>L79+L147+L215</f>
        <v>0</v>
      </c>
      <c r="M216" s="183">
        <f>M79+M147+M215</f>
        <v>0</v>
      </c>
    </row>
    <row r="217" spans="1:13">
      <c r="G217" s="276"/>
      <c r="H217" s="192"/>
      <c r="I217" s="192"/>
      <c r="J217" s="192"/>
    </row>
    <row r="218" spans="1:13" s="180" customFormat="1">
      <c r="A218" s="178"/>
      <c r="B218" s="178"/>
      <c r="C218" s="178"/>
      <c r="D218" s="178"/>
      <c r="E218" s="178"/>
      <c r="F218" s="178"/>
      <c r="G218" s="276"/>
      <c r="H218" s="192"/>
      <c r="I218" s="192"/>
      <c r="J218" s="192"/>
    </row>
    <row r="219" spans="1:13" s="35" customFormat="1" ht="23.25" customHeight="1">
      <c r="A219" s="1136" t="s">
        <v>667</v>
      </c>
      <c r="D219" s="845"/>
      <c r="F219" s="845" t="s">
        <v>1135</v>
      </c>
      <c r="I219" s="98"/>
      <c r="J219" s="98"/>
    </row>
    <row r="220" spans="1:13" s="66" customFormat="1" ht="12.75">
      <c r="D220" s="67" t="s">
        <v>131</v>
      </c>
      <c r="F220" s="67" t="s">
        <v>132</v>
      </c>
      <c r="I220" s="68"/>
      <c r="J220" s="68"/>
    </row>
    <row r="221" spans="1:13" s="63" customFormat="1" ht="15.75">
      <c r="I221" s="69"/>
      <c r="J221" s="69"/>
    </row>
    <row r="222" spans="1:13" s="35" customFormat="1" ht="23.25" customHeight="1">
      <c r="A222" s="34" t="s">
        <v>133</v>
      </c>
      <c r="D222" s="845"/>
      <c r="F222" s="1028" t="s">
        <v>1227</v>
      </c>
      <c r="I222" s="98"/>
      <c r="J222" s="98"/>
    </row>
    <row r="223" spans="1:13" s="66" customFormat="1" ht="12.75">
      <c r="D223" s="67" t="s">
        <v>131</v>
      </c>
      <c r="F223" s="67" t="s">
        <v>132</v>
      </c>
      <c r="I223" s="68"/>
      <c r="J223" s="68"/>
    </row>
    <row r="224" spans="1:13" s="180" customFormat="1">
      <c r="A224" s="1"/>
      <c r="B224" s="1"/>
      <c r="C224" s="1"/>
      <c r="D224" s="1"/>
      <c r="E224" s="1"/>
      <c r="F224" s="1"/>
      <c r="G224" s="277"/>
      <c r="H224" s="192"/>
      <c r="I224" s="192"/>
      <c r="J224" s="192"/>
    </row>
    <row r="225" spans="1:10" s="180" customFormat="1">
      <c r="A225" s="178"/>
      <c r="B225" s="227" t="s">
        <v>1173</v>
      </c>
      <c r="C225" s="178"/>
      <c r="D225" s="178"/>
      <c r="E225" s="178"/>
      <c r="F225" s="178"/>
      <c r="G225" s="278"/>
      <c r="H225" s="192"/>
      <c r="I225" s="192"/>
      <c r="J225" s="192"/>
    </row>
    <row r="226" spans="1:10" s="180" customFormat="1">
      <c r="A226" s="178"/>
      <c r="B226" s="227" t="s">
        <v>1174</v>
      </c>
      <c r="C226" s="178"/>
      <c r="D226" s="178"/>
      <c r="E226" s="178"/>
      <c r="F226" s="178"/>
      <c r="G226" s="276"/>
      <c r="H226" s="192"/>
      <c r="I226" s="192"/>
      <c r="J226" s="192"/>
    </row>
    <row r="227" spans="1:10" s="180" customFormat="1">
      <c r="A227" s="178"/>
      <c r="B227" s="178"/>
      <c r="C227" s="178"/>
      <c r="D227" s="178"/>
      <c r="E227" s="178"/>
      <c r="F227" s="178"/>
      <c r="G227" s="276"/>
      <c r="H227" s="192"/>
      <c r="I227" s="192"/>
      <c r="J227" s="192"/>
    </row>
    <row r="228" spans="1:10" s="180" customFormat="1">
      <c r="A228" s="178"/>
      <c r="B228" s="178"/>
      <c r="C228" s="178"/>
      <c r="D228" s="178"/>
      <c r="E228" s="178"/>
      <c r="F228" s="178"/>
      <c r="G228" s="278"/>
      <c r="H228" s="192"/>
      <c r="I228" s="192"/>
      <c r="J228" s="192"/>
    </row>
    <row r="229" spans="1:10" s="180" customFormat="1">
      <c r="A229" s="178"/>
      <c r="B229" s="178"/>
      <c r="C229" s="178"/>
      <c r="D229" s="178"/>
      <c r="E229" s="178"/>
      <c r="F229" s="178"/>
      <c r="G229" s="276"/>
      <c r="H229" s="192"/>
      <c r="I229" s="192"/>
      <c r="J229" s="192"/>
    </row>
    <row r="230" spans="1:10" s="180" customFormat="1">
      <c r="A230" s="178"/>
      <c r="B230" s="178"/>
      <c r="C230" s="178"/>
      <c r="D230" s="178"/>
      <c r="E230" s="178"/>
      <c r="F230" s="178"/>
      <c r="G230" s="278"/>
      <c r="H230" s="192"/>
      <c r="I230" s="192"/>
      <c r="J230" s="192"/>
    </row>
    <row r="231" spans="1:10" s="180" customFormat="1">
      <c r="A231" s="178"/>
      <c r="B231" s="178"/>
      <c r="C231" s="178"/>
      <c r="D231" s="178"/>
      <c r="E231" s="178"/>
      <c r="F231" s="178"/>
      <c r="G231" s="278"/>
      <c r="H231" s="192"/>
      <c r="I231" s="192"/>
      <c r="J231" s="192"/>
    </row>
    <row r="232" spans="1:10" s="180" customFormat="1">
      <c r="A232" s="178"/>
      <c r="B232" s="178"/>
      <c r="C232" s="178"/>
      <c r="D232" s="178"/>
      <c r="E232" s="178"/>
      <c r="F232" s="178"/>
      <c r="G232" s="276"/>
      <c r="H232" s="192"/>
      <c r="I232" s="192"/>
      <c r="J232" s="192"/>
    </row>
    <row r="233" spans="1:10" s="180" customFormat="1">
      <c r="A233" s="178"/>
      <c r="B233" s="178"/>
      <c r="C233" s="178"/>
      <c r="D233" s="178"/>
      <c r="E233" s="178"/>
      <c r="F233" s="178"/>
      <c r="G233" s="276"/>
      <c r="H233" s="192"/>
      <c r="I233" s="192"/>
      <c r="J233" s="192"/>
    </row>
    <row r="234" spans="1:10" s="180" customFormat="1">
      <c r="A234" s="178"/>
      <c r="B234" s="178"/>
      <c r="C234" s="178"/>
      <c r="D234" s="178"/>
      <c r="E234" s="178"/>
      <c r="F234" s="178"/>
      <c r="G234" s="276"/>
      <c r="H234" s="192"/>
      <c r="I234" s="192"/>
      <c r="J234" s="192"/>
    </row>
    <row r="235" spans="1:10" s="180" customFormat="1">
      <c r="A235" s="178"/>
      <c r="B235" s="178"/>
      <c r="C235" s="178"/>
      <c r="D235" s="178"/>
      <c r="E235" s="178"/>
      <c r="F235" s="178"/>
      <c r="G235" s="276"/>
      <c r="H235" s="192"/>
      <c r="I235" s="192"/>
      <c r="J235" s="192"/>
    </row>
    <row r="236" spans="1:10" s="180" customFormat="1">
      <c r="A236" s="178"/>
      <c r="B236" s="178"/>
      <c r="C236" s="178"/>
      <c r="D236" s="178"/>
      <c r="E236" s="178"/>
      <c r="F236" s="178"/>
      <c r="G236" s="276"/>
      <c r="H236" s="192"/>
      <c r="I236" s="192"/>
      <c r="J236" s="192"/>
    </row>
    <row r="237" spans="1:10" s="180" customFormat="1">
      <c r="A237" s="178"/>
      <c r="B237" s="178"/>
      <c r="C237" s="178"/>
      <c r="D237" s="178"/>
      <c r="E237" s="178"/>
      <c r="F237" s="178"/>
      <c r="G237" s="276"/>
      <c r="H237" s="192"/>
      <c r="I237" s="192"/>
      <c r="J237" s="192"/>
    </row>
    <row r="238" spans="1:10" s="180" customFormat="1">
      <c r="A238" s="178"/>
      <c r="B238" s="178"/>
      <c r="C238" s="178"/>
      <c r="D238" s="178"/>
      <c r="E238" s="178"/>
      <c r="F238" s="178"/>
      <c r="G238" s="276"/>
      <c r="H238" s="192"/>
      <c r="I238" s="192"/>
      <c r="J238" s="192"/>
    </row>
    <row r="239" spans="1:10" s="180" customFormat="1">
      <c r="A239" s="178"/>
      <c r="B239" s="178"/>
      <c r="C239" s="178"/>
      <c r="D239" s="178"/>
      <c r="E239" s="178"/>
      <c r="F239" s="178"/>
      <c r="G239" s="276"/>
      <c r="H239" s="192"/>
      <c r="I239" s="192"/>
      <c r="J239" s="192"/>
    </row>
    <row r="240" spans="1:10" s="180" customFormat="1">
      <c r="A240" s="178"/>
      <c r="B240" s="178"/>
      <c r="C240" s="178"/>
      <c r="D240" s="178"/>
      <c r="E240" s="178"/>
      <c r="F240" s="178"/>
      <c r="G240" s="276"/>
      <c r="H240" s="192"/>
      <c r="I240" s="192"/>
      <c r="J240" s="192"/>
    </row>
    <row r="241" spans="1:10" s="180" customFormat="1">
      <c r="A241" s="178"/>
      <c r="B241" s="178"/>
      <c r="C241" s="178"/>
      <c r="D241" s="178"/>
      <c r="E241" s="178"/>
      <c r="F241" s="178"/>
      <c r="G241" s="276"/>
      <c r="H241" s="192"/>
      <c r="I241" s="192"/>
      <c r="J241" s="192"/>
    </row>
    <row r="242" spans="1:10" s="180" customFormat="1">
      <c r="A242" s="178"/>
      <c r="B242" s="178"/>
      <c r="C242" s="178"/>
      <c r="D242" s="178"/>
      <c r="E242" s="178"/>
      <c r="F242" s="178"/>
      <c r="G242" s="276"/>
      <c r="H242" s="192"/>
      <c r="I242" s="192"/>
      <c r="J242" s="192"/>
    </row>
    <row r="243" spans="1:10" s="180" customFormat="1">
      <c r="A243" s="178"/>
      <c r="B243" s="178"/>
      <c r="C243" s="178"/>
      <c r="D243" s="178"/>
      <c r="E243" s="178"/>
      <c r="F243" s="178"/>
      <c r="G243" s="276"/>
      <c r="H243" s="192"/>
      <c r="I243" s="192"/>
      <c r="J243" s="192"/>
    </row>
    <row r="244" spans="1:10" s="180" customFormat="1">
      <c r="A244" s="178"/>
      <c r="B244" s="178"/>
      <c r="C244" s="178"/>
      <c r="D244" s="178"/>
      <c r="E244" s="178"/>
      <c r="F244" s="178"/>
      <c r="G244" s="276"/>
      <c r="H244" s="192"/>
      <c r="I244" s="192"/>
      <c r="J244" s="192"/>
    </row>
    <row r="245" spans="1:10" s="180" customFormat="1">
      <c r="A245" s="178"/>
      <c r="B245" s="178"/>
      <c r="C245" s="178"/>
      <c r="D245" s="178"/>
      <c r="E245" s="178"/>
      <c r="F245" s="178"/>
      <c r="G245" s="276"/>
      <c r="H245" s="192"/>
      <c r="I245" s="192"/>
      <c r="J245" s="192"/>
    </row>
    <row r="246" spans="1:10" s="180" customFormat="1">
      <c r="A246" s="178"/>
      <c r="B246" s="178"/>
      <c r="C246" s="178"/>
      <c r="D246" s="178"/>
      <c r="E246" s="178"/>
      <c r="F246" s="178"/>
      <c r="G246" s="276"/>
      <c r="H246" s="192"/>
      <c r="I246" s="192"/>
      <c r="J246" s="192"/>
    </row>
    <row r="247" spans="1:10" s="180" customFormat="1">
      <c r="A247" s="178"/>
      <c r="B247" s="178"/>
      <c r="C247" s="178"/>
      <c r="D247" s="178"/>
      <c r="E247" s="178"/>
      <c r="F247" s="178"/>
      <c r="G247" s="276"/>
      <c r="H247" s="192"/>
      <c r="I247" s="192"/>
      <c r="J247" s="192"/>
    </row>
    <row r="248" spans="1:10" s="180" customFormat="1">
      <c r="A248" s="178"/>
      <c r="B248" s="178"/>
      <c r="C248" s="178"/>
      <c r="D248" s="178"/>
      <c r="E248" s="178"/>
      <c r="F248" s="178"/>
      <c r="G248" s="276"/>
      <c r="H248" s="192"/>
      <c r="I248" s="192"/>
      <c r="J248" s="192"/>
    </row>
    <row r="249" spans="1:10" s="180" customFormat="1">
      <c r="A249" s="178"/>
      <c r="B249" s="178"/>
      <c r="C249" s="178"/>
      <c r="D249" s="178"/>
      <c r="E249" s="178"/>
      <c r="F249" s="178"/>
      <c r="G249" s="276"/>
      <c r="H249" s="192"/>
      <c r="I249" s="192"/>
      <c r="J249" s="192"/>
    </row>
    <row r="250" spans="1:10" s="180" customFormat="1">
      <c r="A250" s="178"/>
      <c r="B250" s="178"/>
      <c r="C250" s="178"/>
      <c r="D250" s="178"/>
      <c r="E250" s="178"/>
      <c r="F250" s="178"/>
      <c r="G250" s="276"/>
      <c r="H250" s="192"/>
      <c r="I250" s="192"/>
      <c r="J250" s="192"/>
    </row>
    <row r="251" spans="1:10" s="180" customFormat="1">
      <c r="A251" s="178"/>
      <c r="B251" s="178"/>
      <c r="C251" s="178"/>
      <c r="D251" s="178"/>
      <c r="E251" s="178"/>
      <c r="F251" s="178"/>
      <c r="G251" s="276"/>
      <c r="H251" s="192"/>
      <c r="I251" s="192"/>
      <c r="J251" s="192"/>
    </row>
    <row r="252" spans="1:10" s="180" customFormat="1">
      <c r="A252" s="178"/>
      <c r="B252" s="178"/>
      <c r="C252" s="178"/>
      <c r="D252" s="178"/>
      <c r="E252" s="178"/>
      <c r="F252" s="178"/>
      <c r="G252" s="276"/>
      <c r="H252" s="192"/>
      <c r="I252" s="192"/>
      <c r="J252" s="192"/>
    </row>
    <row r="253" spans="1:10" s="180" customFormat="1">
      <c r="A253" s="178"/>
      <c r="B253" s="178"/>
      <c r="C253" s="178"/>
      <c r="D253" s="178"/>
      <c r="E253" s="178"/>
      <c r="F253" s="178"/>
      <c r="G253" s="276"/>
      <c r="H253" s="192"/>
      <c r="I253" s="192"/>
      <c r="J253" s="192"/>
    </row>
    <row r="254" spans="1:10" s="180" customFormat="1">
      <c r="A254" s="178"/>
      <c r="B254" s="178"/>
      <c r="C254" s="178"/>
      <c r="D254" s="178"/>
      <c r="E254" s="178"/>
      <c r="F254" s="178"/>
      <c r="G254" s="276"/>
      <c r="H254" s="192"/>
      <c r="I254" s="192"/>
      <c r="J254" s="192"/>
    </row>
    <row r="255" spans="1:10" s="180" customFormat="1">
      <c r="A255" s="178"/>
      <c r="B255" s="178"/>
      <c r="C255" s="178"/>
      <c r="D255" s="178"/>
      <c r="E255" s="178"/>
      <c r="F255" s="178"/>
      <c r="G255" s="276"/>
      <c r="H255" s="192"/>
      <c r="I255" s="192"/>
      <c r="J255" s="192"/>
    </row>
    <row r="256" spans="1:10" s="180" customFormat="1">
      <c r="A256" s="178"/>
      <c r="B256" s="178"/>
      <c r="C256" s="178"/>
      <c r="D256" s="178"/>
      <c r="E256" s="178"/>
      <c r="F256" s="178"/>
      <c r="G256" s="276"/>
      <c r="H256" s="192"/>
      <c r="I256" s="192"/>
      <c r="J256" s="192"/>
    </row>
    <row r="257" spans="1:10" s="180" customFormat="1">
      <c r="A257" s="178"/>
      <c r="B257" s="178"/>
      <c r="C257" s="178"/>
      <c r="D257" s="178"/>
      <c r="E257" s="178"/>
      <c r="F257" s="178"/>
      <c r="G257" s="276"/>
      <c r="H257" s="192"/>
      <c r="I257" s="192"/>
      <c r="J257" s="192"/>
    </row>
    <row r="258" spans="1:10" s="180" customFormat="1">
      <c r="A258" s="178"/>
      <c r="B258" s="178"/>
      <c r="C258" s="178"/>
      <c r="D258" s="178"/>
      <c r="E258" s="178"/>
      <c r="F258" s="178"/>
      <c r="G258" s="276"/>
      <c r="H258" s="192"/>
      <c r="I258" s="192"/>
      <c r="J258" s="192"/>
    </row>
    <row r="259" spans="1:10" s="180" customFormat="1">
      <c r="A259" s="178"/>
      <c r="B259" s="178"/>
      <c r="C259" s="178"/>
      <c r="D259" s="178"/>
      <c r="E259" s="178"/>
      <c r="F259" s="178"/>
      <c r="G259" s="276"/>
      <c r="H259" s="192"/>
      <c r="I259" s="192"/>
      <c r="J259" s="192"/>
    </row>
    <row r="260" spans="1:10" s="180" customFormat="1">
      <c r="A260" s="178"/>
      <c r="B260" s="178"/>
      <c r="C260" s="178"/>
      <c r="D260" s="178"/>
      <c r="E260" s="178"/>
      <c r="F260" s="178"/>
      <c r="G260" s="276"/>
      <c r="H260" s="192"/>
      <c r="I260" s="192"/>
      <c r="J260" s="192"/>
    </row>
    <row r="261" spans="1:10" s="180" customFormat="1">
      <c r="A261" s="178"/>
      <c r="B261" s="178"/>
      <c r="C261" s="178"/>
      <c r="D261" s="178"/>
      <c r="E261" s="178"/>
      <c r="F261" s="178"/>
      <c r="G261" s="276"/>
      <c r="H261" s="192"/>
      <c r="I261" s="192"/>
      <c r="J261" s="192"/>
    </row>
    <row r="262" spans="1:10" s="180" customFormat="1">
      <c r="A262" s="178"/>
      <c r="B262" s="178"/>
      <c r="C262" s="178"/>
      <c r="D262" s="178"/>
      <c r="E262" s="178"/>
      <c r="F262" s="178"/>
      <c r="G262" s="276"/>
      <c r="H262" s="192"/>
      <c r="I262" s="192"/>
      <c r="J262" s="192"/>
    </row>
    <row r="263" spans="1:10" s="180" customFormat="1">
      <c r="A263" s="178"/>
      <c r="B263" s="178"/>
      <c r="C263" s="178"/>
      <c r="D263" s="178"/>
      <c r="E263" s="178"/>
      <c r="F263" s="178"/>
      <c r="G263" s="276"/>
      <c r="H263" s="192"/>
      <c r="I263" s="192"/>
      <c r="J263" s="192"/>
    </row>
    <row r="264" spans="1:10" s="180" customFormat="1">
      <c r="A264" s="178"/>
      <c r="B264" s="178"/>
      <c r="C264" s="178"/>
      <c r="D264" s="178"/>
      <c r="E264" s="178"/>
      <c r="F264" s="178"/>
      <c r="G264" s="276"/>
      <c r="H264" s="192"/>
      <c r="I264" s="192"/>
      <c r="J264" s="192"/>
    </row>
    <row r="265" spans="1:10" s="180" customFormat="1">
      <c r="A265" s="178"/>
      <c r="B265" s="178"/>
      <c r="C265" s="178"/>
      <c r="D265" s="178"/>
      <c r="E265" s="178"/>
      <c r="F265" s="178"/>
      <c r="G265" s="276"/>
      <c r="H265" s="192"/>
      <c r="I265" s="192"/>
      <c r="J265" s="192"/>
    </row>
    <row r="266" spans="1:10" s="180" customFormat="1">
      <c r="A266" s="178"/>
      <c r="B266" s="178"/>
      <c r="C266" s="178"/>
      <c r="D266" s="178"/>
      <c r="E266" s="178"/>
      <c r="F266" s="178"/>
      <c r="G266" s="276"/>
      <c r="H266" s="192"/>
      <c r="I266" s="192"/>
      <c r="J266" s="192"/>
    </row>
    <row r="267" spans="1:10" s="180" customFormat="1">
      <c r="A267" s="178"/>
      <c r="B267" s="178"/>
      <c r="C267" s="178"/>
      <c r="D267" s="178"/>
      <c r="E267" s="178"/>
      <c r="F267" s="178"/>
      <c r="G267" s="276"/>
      <c r="H267" s="192"/>
      <c r="I267" s="192"/>
      <c r="J267" s="192"/>
    </row>
    <row r="268" spans="1:10" s="180" customFormat="1">
      <c r="A268" s="178"/>
      <c r="B268" s="178"/>
      <c r="C268" s="178"/>
      <c r="D268" s="178"/>
      <c r="E268" s="178"/>
      <c r="F268" s="178"/>
      <c r="G268" s="276"/>
      <c r="H268" s="192"/>
      <c r="I268" s="192"/>
      <c r="J268" s="192"/>
    </row>
    <row r="269" spans="1:10" s="180" customFormat="1">
      <c r="A269" s="178"/>
      <c r="B269" s="178"/>
      <c r="C269" s="178"/>
      <c r="D269" s="178"/>
      <c r="E269" s="178"/>
      <c r="F269" s="178"/>
      <c r="G269" s="276"/>
      <c r="H269" s="192"/>
      <c r="I269" s="192"/>
      <c r="J269" s="192"/>
    </row>
    <row r="270" spans="1:10" s="180" customFormat="1">
      <c r="A270" s="178"/>
      <c r="B270" s="178"/>
      <c r="C270" s="178"/>
      <c r="D270" s="178"/>
      <c r="E270" s="178"/>
      <c r="F270" s="178"/>
      <c r="G270" s="276"/>
      <c r="H270" s="192"/>
      <c r="I270" s="192"/>
      <c r="J270" s="192"/>
    </row>
    <row r="271" spans="1:10" s="180" customFormat="1">
      <c r="A271" s="178"/>
      <c r="B271" s="178"/>
      <c r="C271" s="178"/>
      <c r="D271" s="178"/>
      <c r="E271" s="178"/>
      <c r="F271" s="178"/>
      <c r="G271" s="276"/>
      <c r="H271" s="192"/>
      <c r="I271" s="192"/>
      <c r="J271" s="192"/>
    </row>
    <row r="272" spans="1:10" s="180" customFormat="1">
      <c r="A272" s="178"/>
      <c r="B272" s="178"/>
      <c r="C272" s="178"/>
      <c r="D272" s="178"/>
      <c r="E272" s="178"/>
      <c r="F272" s="178"/>
      <c r="G272" s="276"/>
      <c r="H272" s="192"/>
      <c r="I272" s="192"/>
      <c r="J272" s="192"/>
    </row>
    <row r="273" spans="1:10" s="180" customFormat="1">
      <c r="A273" s="178"/>
      <c r="B273" s="178"/>
      <c r="C273" s="178"/>
      <c r="D273" s="178"/>
      <c r="E273" s="178"/>
      <c r="F273" s="178"/>
      <c r="G273" s="276"/>
      <c r="H273" s="192"/>
      <c r="I273" s="192"/>
      <c r="J273" s="192"/>
    </row>
    <row r="274" spans="1:10" s="180" customFormat="1">
      <c r="A274" s="178"/>
      <c r="B274" s="178"/>
      <c r="C274" s="178"/>
      <c r="D274" s="178"/>
      <c r="E274" s="178"/>
      <c r="F274" s="178"/>
      <c r="G274" s="276"/>
      <c r="H274" s="192"/>
      <c r="I274" s="192"/>
      <c r="J274" s="192"/>
    </row>
    <row r="275" spans="1:10" s="180" customFormat="1">
      <c r="A275" s="178"/>
      <c r="B275" s="178"/>
      <c r="C275" s="178"/>
      <c r="D275" s="178"/>
      <c r="E275" s="178"/>
      <c r="F275" s="178"/>
      <c r="G275" s="276"/>
      <c r="H275" s="192"/>
      <c r="I275" s="192"/>
      <c r="J275" s="192"/>
    </row>
    <row r="276" spans="1:10" s="180" customFormat="1">
      <c r="A276" s="178"/>
      <c r="B276" s="178"/>
      <c r="C276" s="178"/>
      <c r="D276" s="178"/>
      <c r="E276" s="178"/>
      <c r="F276" s="178"/>
      <c r="G276" s="276"/>
      <c r="H276" s="192"/>
      <c r="I276" s="192"/>
      <c r="J276" s="192"/>
    </row>
    <row r="277" spans="1:10" s="180" customFormat="1">
      <c r="A277" s="178"/>
      <c r="B277" s="178"/>
      <c r="C277" s="178"/>
      <c r="D277" s="178"/>
      <c r="E277" s="178"/>
      <c r="F277" s="178"/>
      <c r="G277" s="276"/>
      <c r="H277" s="192"/>
      <c r="I277" s="192"/>
      <c r="J277" s="192"/>
    </row>
    <row r="278" spans="1:10" s="180" customFormat="1">
      <c r="A278" s="178"/>
      <c r="B278" s="178"/>
      <c r="C278" s="178"/>
      <c r="D278" s="178"/>
      <c r="E278" s="178"/>
      <c r="F278" s="178"/>
      <c r="G278" s="276"/>
      <c r="H278" s="192"/>
      <c r="I278" s="192"/>
      <c r="J278" s="192"/>
    </row>
    <row r="279" spans="1:10" s="180" customFormat="1">
      <c r="A279" s="178"/>
      <c r="B279" s="178"/>
      <c r="C279" s="178"/>
      <c r="D279" s="178"/>
      <c r="E279" s="178"/>
      <c r="F279" s="178"/>
      <c r="G279" s="279"/>
      <c r="H279" s="280"/>
      <c r="I279" s="280"/>
      <c r="J279" s="280"/>
    </row>
    <row r="280" spans="1:10" s="180" customFormat="1">
      <c r="A280" s="178"/>
      <c r="B280" s="178"/>
      <c r="C280" s="178"/>
      <c r="D280" s="178"/>
      <c r="E280" s="178"/>
      <c r="F280" s="178"/>
      <c r="G280" s="281"/>
      <c r="H280" s="282"/>
      <c r="I280" s="282"/>
      <c r="J280" s="282"/>
    </row>
    <row r="281" spans="1:10" s="180" customFormat="1">
      <c r="A281" s="178"/>
      <c r="B281" s="178"/>
      <c r="C281" s="178"/>
      <c r="D281" s="178"/>
      <c r="E281" s="178"/>
      <c r="F281" s="178"/>
      <c r="G281" s="283"/>
      <c r="H281" s="283"/>
      <c r="I281" s="284"/>
      <c r="J281" s="284"/>
    </row>
    <row r="282" spans="1:10" s="180" customFormat="1">
      <c r="A282" s="178"/>
      <c r="B282" s="178"/>
      <c r="C282" s="178"/>
      <c r="D282" s="178"/>
      <c r="E282" s="178"/>
      <c r="F282" s="178"/>
      <c r="G282" s="283"/>
      <c r="H282" s="283"/>
      <c r="I282" s="284"/>
      <c r="J282" s="284"/>
    </row>
    <row r="283" spans="1:10" s="180" customFormat="1">
      <c r="A283" s="178"/>
      <c r="B283" s="178"/>
      <c r="C283" s="178"/>
      <c r="D283" s="178"/>
      <c r="E283" s="178"/>
      <c r="F283" s="178"/>
      <c r="G283" s="64"/>
      <c r="H283" s="64"/>
      <c r="I283" s="98"/>
      <c r="J283" s="98"/>
    </row>
    <row r="284" spans="1:10" s="180" customFormat="1">
      <c r="A284" s="178"/>
      <c r="B284" s="178"/>
      <c r="C284" s="178"/>
      <c r="D284" s="178"/>
      <c r="E284" s="178"/>
      <c r="F284" s="178"/>
      <c r="G284" s="285"/>
      <c r="H284" s="285"/>
      <c r="I284" s="68"/>
      <c r="J284" s="68"/>
    </row>
    <row r="285" spans="1:10" s="180" customFormat="1">
      <c r="A285" s="178"/>
      <c r="B285" s="178"/>
      <c r="C285" s="178"/>
      <c r="D285" s="178"/>
      <c r="E285" s="178"/>
      <c r="F285" s="178"/>
      <c r="G285" s="69"/>
      <c r="H285" s="69"/>
      <c r="I285" s="69"/>
      <c r="J285" s="69"/>
    </row>
    <row r="286" spans="1:10" s="180" customFormat="1">
      <c r="A286" s="178"/>
      <c r="B286" s="178"/>
      <c r="C286" s="178"/>
      <c r="D286" s="178"/>
      <c r="E286" s="178"/>
      <c r="F286" s="178"/>
      <c r="G286" s="64"/>
      <c r="H286" s="64"/>
      <c r="I286" s="98"/>
      <c r="J286" s="98"/>
    </row>
    <row r="287" spans="1:10" s="180" customFormat="1">
      <c r="A287" s="178"/>
      <c r="B287" s="178"/>
      <c r="C287" s="178"/>
      <c r="D287" s="178"/>
      <c r="E287" s="178"/>
      <c r="F287" s="178"/>
      <c r="G287" s="285"/>
      <c r="H287" s="285"/>
      <c r="I287" s="68"/>
      <c r="J287" s="68"/>
    </row>
    <row r="288" spans="1:10" s="180" customFormat="1">
      <c r="A288" s="178"/>
      <c r="B288" s="178"/>
      <c r="C288" s="178"/>
      <c r="D288" s="178"/>
      <c r="E288" s="178"/>
      <c r="F288" s="178"/>
      <c r="G288" s="283"/>
      <c r="H288" s="283"/>
      <c r="I288" s="284"/>
      <c r="J288" s="284"/>
    </row>
    <row r="289" spans="1:10" s="180" customFormat="1">
      <c r="A289" s="178"/>
      <c r="B289" s="178"/>
      <c r="C289" s="178"/>
      <c r="D289" s="178"/>
      <c r="E289" s="178"/>
      <c r="F289" s="178"/>
      <c r="G289" s="283"/>
      <c r="H289" s="283"/>
      <c r="I289" s="284"/>
      <c r="J289" s="284"/>
    </row>
    <row r="290" spans="1:10" s="180" customFormat="1">
      <c r="A290" s="178"/>
      <c r="B290" s="178"/>
      <c r="C290" s="178"/>
      <c r="D290" s="178"/>
      <c r="E290" s="178"/>
      <c r="F290" s="178"/>
      <c r="G290" s="283"/>
      <c r="H290" s="283"/>
      <c r="I290" s="284"/>
      <c r="J290" s="284"/>
    </row>
    <row r="291" spans="1:10" s="180" customFormat="1">
      <c r="A291" s="178"/>
      <c r="B291" s="178"/>
      <c r="C291" s="178"/>
      <c r="D291" s="178"/>
      <c r="E291" s="178"/>
      <c r="F291" s="178"/>
      <c r="G291" s="283"/>
      <c r="H291" s="283"/>
      <c r="I291" s="284"/>
      <c r="J291" s="284"/>
    </row>
    <row r="292" spans="1:10" s="180" customFormat="1">
      <c r="A292" s="178"/>
      <c r="B292" s="178"/>
      <c r="C292" s="178"/>
      <c r="D292" s="178"/>
      <c r="E292" s="178"/>
      <c r="F292" s="178"/>
      <c r="G292" s="283"/>
      <c r="H292" s="283"/>
      <c r="I292" s="284"/>
      <c r="J292" s="284"/>
    </row>
    <row r="293" spans="1:10" s="180" customFormat="1">
      <c r="A293" s="178"/>
      <c r="B293" s="178"/>
      <c r="C293" s="178"/>
      <c r="D293" s="178"/>
      <c r="E293" s="178"/>
      <c r="F293" s="178"/>
      <c r="G293" s="283"/>
      <c r="H293" s="283"/>
      <c r="I293" s="284"/>
      <c r="J293" s="284"/>
    </row>
    <row r="294" spans="1:10" s="180" customFormat="1">
      <c r="A294" s="178"/>
      <c r="B294" s="178"/>
      <c r="C294" s="178"/>
      <c r="D294" s="178"/>
      <c r="E294" s="178"/>
      <c r="F294" s="178"/>
      <c r="G294" s="283"/>
      <c r="H294" s="283"/>
      <c r="I294" s="284"/>
      <c r="J294" s="284"/>
    </row>
    <row r="295" spans="1:10" s="180" customFormat="1">
      <c r="A295" s="178"/>
      <c r="B295" s="178"/>
      <c r="C295" s="178"/>
      <c r="D295" s="178"/>
      <c r="E295" s="178"/>
      <c r="F295" s="178"/>
      <c r="G295" s="283"/>
      <c r="H295" s="283"/>
      <c r="I295" s="284"/>
      <c r="J295" s="284"/>
    </row>
    <row r="296" spans="1:10" s="180" customFormat="1">
      <c r="A296" s="178"/>
      <c r="B296" s="178"/>
      <c r="C296" s="178"/>
      <c r="D296" s="178"/>
      <c r="E296" s="178"/>
      <c r="F296" s="178"/>
      <c r="G296" s="283"/>
      <c r="H296" s="283"/>
      <c r="I296" s="284"/>
      <c r="J296" s="284"/>
    </row>
    <row r="297" spans="1:10" s="180" customFormat="1">
      <c r="A297" s="178"/>
      <c r="B297" s="178"/>
      <c r="C297" s="178"/>
      <c r="D297" s="178"/>
      <c r="E297" s="178"/>
      <c r="F297" s="178"/>
      <c r="G297" s="283"/>
      <c r="H297" s="283"/>
      <c r="I297" s="284"/>
      <c r="J297" s="284"/>
    </row>
    <row r="298" spans="1:10" s="180" customFormat="1">
      <c r="A298" s="178"/>
      <c r="B298" s="178"/>
      <c r="C298" s="178"/>
      <c r="D298" s="178"/>
      <c r="E298" s="178"/>
      <c r="F298" s="178"/>
      <c r="G298" s="283"/>
      <c r="H298" s="283"/>
      <c r="I298" s="284"/>
      <c r="J298" s="284"/>
    </row>
    <row r="299" spans="1:10" s="180" customFormat="1">
      <c r="A299" s="178"/>
      <c r="B299" s="178"/>
      <c r="C299" s="178"/>
      <c r="D299" s="178"/>
      <c r="E299" s="178"/>
      <c r="F299" s="178"/>
      <c r="G299" s="283"/>
      <c r="H299" s="283"/>
      <c r="I299" s="284"/>
      <c r="J299" s="284"/>
    </row>
    <row r="300" spans="1:10" s="180" customFormat="1">
      <c r="A300" s="178"/>
      <c r="B300" s="178"/>
      <c r="C300" s="178"/>
      <c r="D300" s="178"/>
      <c r="E300" s="178"/>
      <c r="F300" s="178"/>
      <c r="G300" s="283"/>
      <c r="H300" s="283"/>
      <c r="I300" s="284"/>
      <c r="J300" s="284"/>
    </row>
    <row r="301" spans="1:10" s="180" customFormat="1">
      <c r="A301" s="178"/>
      <c r="B301" s="178"/>
      <c r="C301" s="178"/>
      <c r="D301" s="178"/>
      <c r="E301" s="178"/>
      <c r="F301" s="178"/>
      <c r="G301" s="283"/>
      <c r="H301" s="283"/>
      <c r="I301" s="284"/>
      <c r="J301" s="284"/>
    </row>
    <row r="302" spans="1:10" s="180" customFormat="1">
      <c r="A302" s="178"/>
      <c r="B302" s="178"/>
      <c r="C302" s="178"/>
      <c r="D302" s="178"/>
      <c r="E302" s="178"/>
      <c r="F302" s="178"/>
      <c r="G302" s="283"/>
      <c r="H302" s="283"/>
      <c r="I302" s="284"/>
      <c r="J302" s="284"/>
    </row>
    <row r="303" spans="1:10" s="180" customFormat="1">
      <c r="A303" s="178"/>
      <c r="B303" s="178"/>
      <c r="C303" s="178"/>
      <c r="D303" s="178"/>
      <c r="E303" s="178"/>
      <c r="F303" s="178"/>
      <c r="G303" s="283"/>
      <c r="H303" s="283"/>
      <c r="I303" s="284"/>
      <c r="J303" s="284"/>
    </row>
    <row r="304" spans="1:10" s="180" customFormat="1">
      <c r="A304" s="178"/>
      <c r="B304" s="178"/>
      <c r="C304" s="178"/>
      <c r="D304" s="178"/>
      <c r="E304" s="178"/>
      <c r="F304" s="178"/>
      <c r="G304" s="283"/>
      <c r="H304" s="283"/>
      <c r="I304" s="284"/>
      <c r="J304" s="284"/>
    </row>
    <row r="305" spans="1:10" s="180" customFormat="1">
      <c r="A305" s="178"/>
      <c r="B305" s="178"/>
      <c r="C305" s="178"/>
      <c r="D305" s="178"/>
      <c r="E305" s="178"/>
      <c r="F305" s="178"/>
      <c r="G305" s="283"/>
      <c r="H305" s="283"/>
      <c r="I305" s="284"/>
      <c r="J305" s="284"/>
    </row>
    <row r="306" spans="1:10" s="180" customFormat="1">
      <c r="A306" s="178"/>
      <c r="B306" s="178"/>
      <c r="C306" s="178"/>
      <c r="D306" s="178"/>
      <c r="E306" s="178"/>
      <c r="F306" s="178"/>
      <c r="G306" s="283"/>
      <c r="H306" s="283"/>
      <c r="I306" s="284"/>
      <c r="J306" s="284"/>
    </row>
    <row r="307" spans="1:10" s="180" customFormat="1">
      <c r="A307" s="178"/>
      <c r="B307" s="178"/>
      <c r="C307" s="178"/>
      <c r="D307" s="178"/>
      <c r="E307" s="178"/>
      <c r="F307" s="178"/>
      <c r="G307" s="283"/>
      <c r="H307" s="283"/>
      <c r="I307" s="284"/>
      <c r="J307" s="284"/>
    </row>
    <row r="308" spans="1:10" s="180" customFormat="1">
      <c r="A308" s="178"/>
      <c r="B308" s="178"/>
      <c r="C308" s="178"/>
      <c r="D308" s="178"/>
      <c r="E308" s="178"/>
      <c r="F308" s="178"/>
      <c r="G308" s="283"/>
      <c r="H308" s="283"/>
      <c r="I308" s="284"/>
      <c r="J308" s="284"/>
    </row>
    <row r="309" spans="1:10" s="180" customFormat="1">
      <c r="A309" s="178"/>
      <c r="B309" s="178"/>
      <c r="C309" s="178"/>
      <c r="D309" s="178"/>
      <c r="E309" s="178"/>
      <c r="F309" s="178"/>
      <c r="G309" s="283"/>
      <c r="H309" s="283"/>
      <c r="I309" s="284"/>
      <c r="J309" s="284"/>
    </row>
    <row r="310" spans="1:10" s="180" customFormat="1">
      <c r="A310" s="178"/>
      <c r="B310" s="178"/>
      <c r="C310" s="178"/>
      <c r="D310" s="178"/>
      <c r="E310" s="178"/>
      <c r="F310" s="178"/>
      <c r="G310" s="283"/>
      <c r="H310" s="283"/>
      <c r="I310" s="284"/>
      <c r="J310" s="284"/>
    </row>
    <row r="311" spans="1:10" s="180" customFormat="1">
      <c r="A311" s="178"/>
      <c r="B311" s="178"/>
      <c r="C311" s="178"/>
      <c r="D311" s="178"/>
      <c r="E311" s="178"/>
      <c r="F311" s="178"/>
      <c r="G311" s="283"/>
      <c r="H311" s="283"/>
      <c r="I311" s="284"/>
      <c r="J311" s="284"/>
    </row>
    <row r="312" spans="1:10" s="180" customFormat="1">
      <c r="A312" s="178"/>
      <c r="B312" s="178"/>
      <c r="C312" s="178"/>
      <c r="D312" s="178"/>
      <c r="E312" s="178"/>
      <c r="F312" s="178"/>
      <c r="G312" s="283"/>
      <c r="H312" s="283"/>
      <c r="I312" s="284"/>
      <c r="J312" s="284"/>
    </row>
    <row r="313" spans="1:10" s="180" customFormat="1">
      <c r="A313" s="178"/>
      <c r="B313" s="178"/>
      <c r="C313" s="178"/>
      <c r="D313" s="178"/>
      <c r="E313" s="178"/>
      <c r="F313" s="178"/>
      <c r="G313" s="283"/>
      <c r="H313" s="283"/>
      <c r="I313" s="284"/>
      <c r="J313" s="284"/>
    </row>
    <row r="314" spans="1:10" s="180" customFormat="1">
      <c r="A314" s="178"/>
      <c r="B314" s="178"/>
      <c r="C314" s="178"/>
      <c r="D314" s="178"/>
      <c r="E314" s="178"/>
      <c r="F314" s="178"/>
      <c r="G314" s="283"/>
      <c r="H314" s="283"/>
      <c r="I314" s="284"/>
      <c r="J314" s="284"/>
    </row>
    <row r="315" spans="1:10" s="180" customFormat="1">
      <c r="A315" s="178"/>
      <c r="B315" s="178"/>
      <c r="C315" s="178"/>
      <c r="D315" s="178"/>
      <c r="E315" s="178"/>
      <c r="F315" s="178"/>
      <c r="G315" s="283"/>
      <c r="H315" s="283"/>
      <c r="I315" s="284"/>
      <c r="J315" s="284"/>
    </row>
    <row r="316" spans="1:10" s="180" customFormat="1">
      <c r="A316" s="178"/>
      <c r="B316" s="178"/>
      <c r="C316" s="178"/>
      <c r="D316" s="178"/>
      <c r="E316" s="178"/>
      <c r="F316" s="178"/>
      <c r="G316" s="283"/>
      <c r="H316" s="283"/>
      <c r="I316" s="284"/>
      <c r="J316" s="284"/>
    </row>
    <row r="317" spans="1:10" s="180" customFormat="1">
      <c r="A317" s="178"/>
      <c r="B317" s="178"/>
      <c r="C317" s="178"/>
      <c r="D317" s="178"/>
      <c r="E317" s="178"/>
      <c r="F317" s="178"/>
      <c r="G317" s="283"/>
      <c r="H317" s="283"/>
      <c r="I317" s="284"/>
      <c r="J317" s="284"/>
    </row>
    <row r="318" spans="1:10" s="180" customFormat="1">
      <c r="A318" s="178"/>
      <c r="B318" s="178"/>
      <c r="C318" s="178"/>
      <c r="D318" s="178"/>
      <c r="E318" s="178"/>
      <c r="F318" s="178"/>
      <c r="G318" s="283"/>
      <c r="H318" s="283"/>
      <c r="I318" s="284"/>
      <c r="J318" s="284"/>
    </row>
    <row r="319" spans="1:10" s="180" customFormat="1">
      <c r="A319" s="178"/>
      <c r="B319" s="178"/>
      <c r="C319" s="178"/>
      <c r="D319" s="178"/>
      <c r="E319" s="178"/>
      <c r="F319" s="178"/>
      <c r="G319" s="283"/>
      <c r="H319" s="283"/>
      <c r="I319" s="284"/>
      <c r="J319" s="284"/>
    </row>
    <row r="320" spans="1:10" s="180" customFormat="1">
      <c r="A320" s="178"/>
      <c r="B320" s="178"/>
      <c r="C320" s="178"/>
      <c r="D320" s="178"/>
      <c r="E320" s="178"/>
      <c r="F320" s="178"/>
      <c r="G320" s="283"/>
      <c r="H320" s="283"/>
      <c r="I320" s="284"/>
      <c r="J320" s="284"/>
    </row>
    <row r="321" spans="1:10" s="180" customFormat="1">
      <c r="A321" s="178"/>
      <c r="B321" s="178"/>
      <c r="C321" s="178"/>
      <c r="D321" s="178"/>
      <c r="E321" s="178"/>
      <c r="F321" s="178"/>
      <c r="G321" s="283"/>
      <c r="H321" s="283"/>
      <c r="I321" s="284"/>
      <c r="J321" s="284"/>
    </row>
    <row r="322" spans="1:10" s="180" customFormat="1">
      <c r="A322" s="178"/>
      <c r="B322" s="178"/>
      <c r="C322" s="178"/>
      <c r="D322" s="178"/>
      <c r="E322" s="178"/>
      <c r="F322" s="178"/>
      <c r="G322" s="283"/>
      <c r="H322" s="283"/>
      <c r="I322" s="284"/>
      <c r="J322" s="284"/>
    </row>
    <row r="323" spans="1:10" s="180" customFormat="1">
      <c r="A323" s="178"/>
      <c r="B323" s="178"/>
      <c r="C323" s="178"/>
      <c r="D323" s="178"/>
      <c r="E323" s="178"/>
      <c r="F323" s="178"/>
      <c r="G323" s="283"/>
      <c r="H323" s="283"/>
      <c r="I323" s="284"/>
      <c r="J323" s="284"/>
    </row>
    <row r="324" spans="1:10" s="180" customFormat="1">
      <c r="A324" s="178"/>
      <c r="B324" s="178"/>
      <c r="C324" s="178"/>
      <c r="D324" s="178"/>
      <c r="E324" s="178"/>
      <c r="F324" s="178"/>
      <c r="G324" s="283"/>
      <c r="H324" s="283"/>
      <c r="I324" s="284"/>
      <c r="J324" s="284"/>
    </row>
    <row r="325" spans="1:10" s="180" customFormat="1">
      <c r="A325" s="178"/>
      <c r="B325" s="178"/>
      <c r="C325" s="178"/>
      <c r="D325" s="178"/>
      <c r="E325" s="178"/>
      <c r="F325" s="178"/>
      <c r="G325" s="283"/>
      <c r="H325" s="283"/>
      <c r="I325" s="284"/>
      <c r="J325" s="284"/>
    </row>
    <row r="326" spans="1:10" s="180" customFormat="1">
      <c r="A326" s="178"/>
      <c r="B326" s="178"/>
      <c r="C326" s="178"/>
      <c r="D326" s="178"/>
      <c r="E326" s="178"/>
      <c r="F326" s="178"/>
      <c r="G326" s="283"/>
      <c r="H326" s="283"/>
      <c r="I326" s="284"/>
      <c r="J326" s="284"/>
    </row>
    <row r="327" spans="1:10" s="180" customFormat="1">
      <c r="A327" s="178"/>
      <c r="B327" s="178"/>
      <c r="C327" s="178"/>
      <c r="D327" s="178"/>
      <c r="E327" s="178"/>
      <c r="F327" s="178"/>
      <c r="G327" s="283"/>
      <c r="H327" s="283"/>
      <c r="I327" s="284"/>
      <c r="J327" s="284"/>
    </row>
    <row r="328" spans="1:10" s="180" customFormat="1">
      <c r="A328" s="178"/>
      <c r="B328" s="178"/>
      <c r="C328" s="178"/>
      <c r="D328" s="178"/>
      <c r="E328" s="178"/>
      <c r="F328" s="178"/>
      <c r="G328" s="283"/>
      <c r="H328" s="283"/>
      <c r="I328" s="284"/>
      <c r="J328" s="284"/>
    </row>
    <row r="329" spans="1:10" s="180" customFormat="1">
      <c r="A329" s="178"/>
      <c r="B329" s="178"/>
      <c r="C329" s="178"/>
      <c r="D329" s="178"/>
      <c r="E329" s="178"/>
      <c r="F329" s="178"/>
      <c r="G329" s="283"/>
      <c r="H329" s="283"/>
      <c r="I329" s="284"/>
      <c r="J329" s="284"/>
    </row>
    <row r="330" spans="1:10" s="180" customFormat="1">
      <c r="A330" s="178"/>
      <c r="B330" s="178"/>
      <c r="C330" s="178"/>
      <c r="D330" s="178"/>
      <c r="E330" s="178"/>
      <c r="F330" s="178"/>
      <c r="G330" s="283"/>
      <c r="H330" s="283"/>
      <c r="I330" s="284"/>
      <c r="J330" s="284"/>
    </row>
    <row r="331" spans="1:10" s="180" customFormat="1">
      <c r="A331" s="178"/>
      <c r="B331" s="178"/>
      <c r="C331" s="178"/>
      <c r="D331" s="178"/>
      <c r="E331" s="178"/>
      <c r="F331" s="178"/>
      <c r="G331" s="283"/>
      <c r="H331" s="283"/>
      <c r="I331" s="284"/>
      <c r="J331" s="284"/>
    </row>
    <row r="332" spans="1:10" s="180" customFormat="1">
      <c r="A332" s="178"/>
      <c r="B332" s="178"/>
      <c r="C332" s="178"/>
      <c r="D332" s="178"/>
      <c r="E332" s="178"/>
      <c r="F332" s="178"/>
      <c r="G332" s="283"/>
      <c r="H332" s="283"/>
      <c r="I332" s="284"/>
      <c r="J332" s="284"/>
    </row>
    <row r="333" spans="1:10" s="180" customFormat="1">
      <c r="A333" s="178"/>
      <c r="B333" s="178"/>
      <c r="C333" s="178"/>
      <c r="D333" s="178"/>
      <c r="E333" s="178"/>
      <c r="F333" s="178"/>
      <c r="G333" s="283"/>
      <c r="H333" s="283"/>
      <c r="I333" s="284"/>
      <c r="J333" s="284"/>
    </row>
    <row r="334" spans="1:10" s="180" customFormat="1">
      <c r="A334" s="178"/>
      <c r="B334" s="178"/>
      <c r="C334" s="178"/>
      <c r="D334" s="178"/>
      <c r="E334" s="178"/>
      <c r="F334" s="178"/>
      <c r="G334" s="283"/>
      <c r="H334" s="283"/>
      <c r="I334" s="284"/>
      <c r="J334" s="284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54"/>
  <sheetViews>
    <sheetView view="pageBreakPreview" zoomScale="80" zoomScaleSheetLayoutView="80" workbookViewId="0">
      <selection activeCell="H35" sqref="H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454" t="s">
        <v>587</v>
      </c>
      <c r="B3" s="1454"/>
      <c r="C3" s="1454"/>
      <c r="D3" s="1454"/>
      <c r="E3" s="1454"/>
      <c r="F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031" t="s">
        <v>1175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513" t="s">
        <v>282</v>
      </c>
      <c r="B9" s="1513" t="s">
        <v>297</v>
      </c>
      <c r="C9" s="1523" t="s">
        <v>366</v>
      </c>
      <c r="D9" s="1524"/>
      <c r="E9" s="1525" t="s">
        <v>367</v>
      </c>
      <c r="F9" s="1524"/>
    </row>
    <row r="10" spans="1:11" ht="37.5">
      <c r="A10" s="1545"/>
      <c r="B10" s="1545"/>
      <c r="C10" s="1036" t="s">
        <v>375</v>
      </c>
      <c r="D10" s="1037" t="s">
        <v>376</v>
      </c>
      <c r="E10" s="1037" t="s">
        <v>375</v>
      </c>
      <c r="F10" s="1037" t="s">
        <v>376</v>
      </c>
    </row>
    <row r="11" spans="1:11" ht="21" customHeight="1">
      <c r="A11" s="940">
        <v>1</v>
      </c>
      <c r="B11" s="940">
        <v>2</v>
      </c>
      <c r="C11" s="940">
        <v>3</v>
      </c>
      <c r="D11" s="940">
        <v>4</v>
      </c>
      <c r="E11" s="940">
        <v>5</v>
      </c>
      <c r="F11" s="940">
        <v>6</v>
      </c>
      <c r="G11" s="941" t="s">
        <v>357</v>
      </c>
      <c r="H11" s="941" t="s">
        <v>302</v>
      </c>
      <c r="I11" s="941" t="s">
        <v>303</v>
      </c>
    </row>
    <row r="12" spans="1:11" s="267" customFormat="1" ht="21.6" customHeight="1">
      <c r="A12" s="942">
        <v>1</v>
      </c>
      <c r="B12" s="943" t="s">
        <v>377</v>
      </c>
      <c r="C12" s="944" t="s">
        <v>305</v>
      </c>
      <c r="D12" s="945">
        <f>SUM(D13:D17)</f>
        <v>0</v>
      </c>
      <c r="E12" s="944" t="s">
        <v>305</v>
      </c>
      <c r="F12" s="945">
        <f>SUM(F13:F17)</f>
        <v>0</v>
      </c>
      <c r="G12" s="946"/>
      <c r="H12" s="946"/>
      <c r="I12" s="946"/>
      <c r="J12" s="698"/>
    </row>
    <row r="13" spans="1:11" hidden="1">
      <c r="A13" s="947"/>
      <c r="B13" s="948" t="s">
        <v>378</v>
      </c>
      <c r="C13" s="949"/>
      <c r="D13" s="950"/>
      <c r="E13" s="949"/>
      <c r="F13" s="950"/>
      <c r="G13" s="879"/>
      <c r="H13" s="879"/>
      <c r="I13" s="879">
        <f t="shared" ref="I13:I42" si="0">F13-H13</f>
        <v>0</v>
      </c>
    </row>
    <row r="14" spans="1:11" hidden="1">
      <c r="A14" s="947"/>
      <c r="B14" s="524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8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8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100000</v>
      </c>
      <c r="E33" s="59" t="s">
        <v>305</v>
      </c>
      <c r="F33" s="266">
        <f>SUM(F35:F43)</f>
        <v>0</v>
      </c>
      <c r="G33" s="516"/>
      <c r="H33" s="516"/>
      <c r="I33" s="516"/>
      <c r="J33" s="698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108" customHeight="1">
      <c r="A35" s="239"/>
      <c r="B35" s="524" t="s">
        <v>1225</v>
      </c>
      <c r="C35" s="255">
        <v>1</v>
      </c>
      <c r="D35" s="202">
        <v>100000</v>
      </c>
      <c r="E35" s="519"/>
      <c r="F35" s="202"/>
      <c r="G35" s="700"/>
      <c r="H35" s="289">
        <f>11907.92</f>
        <v>11907.92</v>
      </c>
      <c r="I35" s="289">
        <f>D35-H35</f>
        <v>88092.08</v>
      </c>
    </row>
    <row r="36" spans="1:10">
      <c r="A36" s="239"/>
      <c r="B36" s="524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>
      <c r="A37" s="239"/>
      <c r="B37" s="524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>
      <c r="A38" s="239"/>
      <c r="B38" s="524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>
      <c r="A39" s="239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100000</v>
      </c>
      <c r="E44" s="59" t="s">
        <v>305</v>
      </c>
      <c r="F44" s="266">
        <f>F12+F18+F26+F33</f>
        <v>0</v>
      </c>
      <c r="G44" s="1038" t="s">
        <v>365</v>
      </c>
      <c r="H44" s="525">
        <f>H12+H18+H26+H33</f>
        <v>0</v>
      </c>
      <c r="I44" s="525">
        <f>SUM(I12:I43)</f>
        <v>88092.08</v>
      </c>
    </row>
    <row r="47" spans="1:10">
      <c r="A47" s="1029" t="s">
        <v>667</v>
      </c>
      <c r="B47" s="1030"/>
      <c r="C47" s="1030"/>
      <c r="D47" s="1028"/>
      <c r="E47" s="1030"/>
      <c r="F47" s="1028" t="s">
        <v>1135</v>
      </c>
      <c r="G47" s="1030"/>
      <c r="H47" s="1030"/>
      <c r="I47" s="98"/>
      <c r="J47" s="178"/>
    </row>
    <row r="48" spans="1:10" ht="15">
      <c r="A48" s="66"/>
      <c r="B48" s="66"/>
      <c r="C48" s="66"/>
      <c r="D48" s="1039" t="s">
        <v>131</v>
      </c>
      <c r="E48" s="66"/>
      <c r="F48" s="103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1029" t="s">
        <v>133</v>
      </c>
      <c r="B50" s="1030"/>
      <c r="C50" s="1030"/>
      <c r="D50" s="1028"/>
      <c r="E50" s="1030"/>
      <c r="F50" s="1028" t="s">
        <v>1227</v>
      </c>
      <c r="G50" s="1030"/>
      <c r="H50" s="1030"/>
      <c r="I50" s="98"/>
      <c r="J50" s="178"/>
    </row>
    <row r="51" spans="1:10" ht="15">
      <c r="A51" s="66"/>
      <c r="B51" s="66"/>
      <c r="C51" s="66"/>
      <c r="D51" s="1039" t="s">
        <v>131</v>
      </c>
      <c r="E51" s="66"/>
      <c r="F51" s="103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7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L54"/>
  <sheetViews>
    <sheetView view="pageBreakPreview" topLeftCell="A4" zoomScale="80" zoomScaleSheetLayoutView="80" workbookViewId="0">
      <selection activeCell="B35" sqref="B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2">
      <c r="F1" s="72" t="s">
        <v>436</v>
      </c>
    </row>
    <row r="3" spans="1:12" ht="20.45" customHeight="1">
      <c r="A3" s="1454" t="s">
        <v>587</v>
      </c>
      <c r="B3" s="1454"/>
      <c r="C3" s="1454"/>
      <c r="D3" s="1454"/>
      <c r="E3" s="1454"/>
      <c r="F3" s="1454"/>
    </row>
    <row r="4" spans="1:12" s="13" customFormat="1" ht="48.75" customHeight="1">
      <c r="A4" s="1503" t="s">
        <v>1137</v>
      </c>
      <c r="B4" s="1503"/>
      <c r="C4" s="1503"/>
      <c r="D4" s="1503"/>
      <c r="E4" s="1503"/>
      <c r="F4" s="12"/>
      <c r="G4" s="12"/>
      <c r="H4" s="12"/>
      <c r="I4" s="12"/>
      <c r="J4" s="12"/>
      <c r="K4" s="12"/>
      <c r="L4" s="12"/>
    </row>
    <row r="5" spans="1:12" s="11" customFormat="1" ht="19.5" customHeight="1">
      <c r="A5" s="122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2" s="390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390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2">
      <c r="B8" s="251"/>
      <c r="C8" s="251"/>
    </row>
    <row r="9" spans="1:12" ht="18.75" customHeight="1">
      <c r="A9" s="1546" t="s">
        <v>282</v>
      </c>
      <c r="B9" s="1546" t="s">
        <v>297</v>
      </c>
      <c r="C9" s="1547" t="s">
        <v>366</v>
      </c>
      <c r="D9" s="1524"/>
      <c r="E9" s="1525" t="s">
        <v>367</v>
      </c>
      <c r="F9" s="1524"/>
    </row>
    <row r="10" spans="1:12" ht="37.5">
      <c r="A10" s="1458"/>
      <c r="B10" s="1458"/>
      <c r="C10" s="1036" t="s">
        <v>375</v>
      </c>
      <c r="D10" s="1037" t="s">
        <v>376</v>
      </c>
      <c r="E10" s="1037" t="s">
        <v>375</v>
      </c>
      <c r="F10" s="1037" t="s">
        <v>376</v>
      </c>
    </row>
    <row r="11" spans="1:12" ht="21" customHeight="1">
      <c r="A11" s="1046">
        <v>1</v>
      </c>
      <c r="B11" s="1046">
        <v>2</v>
      </c>
      <c r="C11" s="1046">
        <v>3</v>
      </c>
      <c r="D11" s="1046">
        <v>4</v>
      </c>
      <c r="E11" s="1046">
        <v>5</v>
      </c>
      <c r="F11" s="1046">
        <v>6</v>
      </c>
      <c r="G11" s="875" t="s">
        <v>357</v>
      </c>
      <c r="H11" s="875" t="s">
        <v>302</v>
      </c>
      <c r="I11" s="875" t="s">
        <v>303</v>
      </c>
    </row>
    <row r="12" spans="1:12" s="267" customFormat="1" ht="21.6" customHeight="1">
      <c r="A12" s="1047">
        <v>1</v>
      </c>
      <c r="B12" s="1048" t="s">
        <v>377</v>
      </c>
      <c r="C12" s="1049" t="s">
        <v>305</v>
      </c>
      <c r="D12" s="1050">
        <f>SUM(D13:D17)</f>
        <v>0</v>
      </c>
      <c r="E12" s="1049" t="s">
        <v>305</v>
      </c>
      <c r="F12" s="1050">
        <f>SUM(F13:F17)</f>
        <v>0</v>
      </c>
      <c r="G12" s="812"/>
      <c r="H12" s="812"/>
      <c r="I12" s="812"/>
      <c r="J12" s="698"/>
    </row>
    <row r="13" spans="1:12" ht="18.75" hidden="1" customHeight="1">
      <c r="A13" s="1051"/>
      <c r="B13" s="1052" t="s">
        <v>1236</v>
      </c>
      <c r="C13" s="1053"/>
      <c r="D13" s="907"/>
      <c r="E13" s="1053"/>
      <c r="F13" s="907"/>
      <c r="G13" s="1054"/>
      <c r="H13" s="1054"/>
      <c r="I13" s="1054">
        <f t="shared" ref="I13:I42" si="0">F13-H13</f>
        <v>0</v>
      </c>
    </row>
    <row r="14" spans="1:12" ht="18.75" hidden="1" customHeight="1">
      <c r="A14" s="1051"/>
      <c r="B14" s="951"/>
      <c r="C14" s="1053"/>
      <c r="D14" s="907"/>
      <c r="E14" s="1053"/>
      <c r="F14" s="907"/>
      <c r="G14" s="1054"/>
      <c r="H14" s="1054"/>
      <c r="I14" s="1054">
        <f t="shared" si="0"/>
        <v>0</v>
      </c>
    </row>
    <row r="15" spans="1:12" ht="18.75" hidden="1" customHeight="1">
      <c r="A15" s="1051"/>
      <c r="B15" s="1055"/>
      <c r="C15" s="1053"/>
      <c r="D15" s="907"/>
      <c r="E15" s="1053"/>
      <c r="F15" s="907"/>
      <c r="G15" s="1054"/>
      <c r="H15" s="1054"/>
      <c r="I15" s="1054">
        <f t="shared" si="0"/>
        <v>0</v>
      </c>
    </row>
    <row r="16" spans="1:12" ht="18.75" hidden="1" customHeight="1">
      <c r="A16" s="1051"/>
      <c r="B16" s="1055"/>
      <c r="C16" s="1053"/>
      <c r="D16" s="907"/>
      <c r="E16" s="1053"/>
      <c r="F16" s="907"/>
      <c r="G16" s="1054"/>
      <c r="H16" s="1054"/>
      <c r="I16" s="1054">
        <f t="shared" si="0"/>
        <v>0</v>
      </c>
    </row>
    <row r="17" spans="1:10" ht="18.75" hidden="1" customHeight="1">
      <c r="A17" s="1051"/>
      <c r="B17" s="1056"/>
      <c r="C17" s="1053"/>
      <c r="D17" s="907"/>
      <c r="E17" s="1053"/>
      <c r="F17" s="907"/>
      <c r="G17" s="1054"/>
      <c r="H17" s="1054"/>
      <c r="I17" s="1054">
        <f t="shared" si="0"/>
        <v>0</v>
      </c>
    </row>
    <row r="18" spans="1:10" s="267" customFormat="1" ht="21.6" customHeight="1">
      <c r="A18" s="1047">
        <v>2</v>
      </c>
      <c r="B18" s="1048" t="s">
        <v>379</v>
      </c>
      <c r="C18" s="1049" t="s">
        <v>305</v>
      </c>
      <c r="D18" s="1050">
        <f>SUM(D19:D25)</f>
        <v>0</v>
      </c>
      <c r="E18" s="1049" t="s">
        <v>305</v>
      </c>
      <c r="F18" s="1050">
        <f>SUM(F19:F25)</f>
        <v>0</v>
      </c>
      <c r="G18" s="812"/>
      <c r="H18" s="812"/>
      <c r="I18" s="812"/>
      <c r="J18" s="698"/>
    </row>
    <row r="19" spans="1:10" ht="18.75" hidden="1" customHeight="1">
      <c r="A19" s="1051"/>
      <c r="B19" s="1055" t="s">
        <v>199</v>
      </c>
      <c r="C19" s="1053"/>
      <c r="D19" s="907"/>
      <c r="E19" s="1053"/>
      <c r="F19" s="907"/>
      <c r="G19" s="1054"/>
      <c r="H19" s="1054"/>
      <c r="I19" s="1054">
        <f t="shared" si="0"/>
        <v>0</v>
      </c>
    </row>
    <row r="20" spans="1:10" ht="18.75" hidden="1" customHeight="1">
      <c r="A20" s="1051"/>
      <c r="B20" s="1055"/>
      <c r="C20" s="1053"/>
      <c r="D20" s="907"/>
      <c r="E20" s="1053"/>
      <c r="F20" s="907"/>
      <c r="G20" s="1054"/>
      <c r="H20" s="1054"/>
      <c r="I20" s="1054">
        <f t="shared" si="0"/>
        <v>0</v>
      </c>
    </row>
    <row r="21" spans="1:10" ht="18.75" hidden="1" customHeight="1">
      <c r="A21" s="1051"/>
      <c r="B21" s="1055"/>
      <c r="C21" s="1053"/>
      <c r="D21" s="907"/>
      <c r="E21" s="1053"/>
      <c r="F21" s="907"/>
      <c r="G21" s="1054"/>
      <c r="H21" s="1054"/>
      <c r="I21" s="1054">
        <f t="shared" si="0"/>
        <v>0</v>
      </c>
    </row>
    <row r="22" spans="1:10" ht="18.75" hidden="1" customHeight="1">
      <c r="A22" s="1051"/>
      <c r="B22" s="1055"/>
      <c r="C22" s="1053"/>
      <c r="D22" s="907"/>
      <c r="E22" s="1053"/>
      <c r="F22" s="907"/>
      <c r="G22" s="1054"/>
      <c r="H22" s="1054"/>
      <c r="I22" s="1054">
        <f t="shared" si="0"/>
        <v>0</v>
      </c>
    </row>
    <row r="23" spans="1:10" ht="18.75" hidden="1" customHeight="1">
      <c r="A23" s="1051"/>
      <c r="B23" s="1055"/>
      <c r="C23" s="1053"/>
      <c r="D23" s="907"/>
      <c r="E23" s="1053"/>
      <c r="F23" s="907"/>
      <c r="G23" s="1054"/>
      <c r="H23" s="1054"/>
      <c r="I23" s="1054">
        <f t="shared" si="0"/>
        <v>0</v>
      </c>
    </row>
    <row r="24" spans="1:10" ht="18.75" hidden="1" customHeight="1">
      <c r="A24" s="1051"/>
      <c r="B24" s="1055"/>
      <c r="C24" s="1053"/>
      <c r="D24" s="907"/>
      <c r="E24" s="1053"/>
      <c r="F24" s="907"/>
      <c r="G24" s="1054"/>
      <c r="H24" s="1054"/>
      <c r="I24" s="1054">
        <f t="shared" si="0"/>
        <v>0</v>
      </c>
    </row>
    <row r="25" spans="1:10" ht="18.75" hidden="1" customHeight="1">
      <c r="A25" s="1051"/>
      <c r="B25" s="1055"/>
      <c r="C25" s="1053"/>
      <c r="D25" s="907"/>
      <c r="E25" s="1053"/>
      <c r="F25" s="907"/>
      <c r="G25" s="1054"/>
      <c r="H25" s="1054"/>
      <c r="I25" s="1054">
        <f t="shared" si="0"/>
        <v>0</v>
      </c>
    </row>
    <row r="26" spans="1:10" s="267" customFormat="1" ht="21.6" customHeight="1">
      <c r="A26" s="1047">
        <v>3</v>
      </c>
      <c r="B26" s="1048" t="s">
        <v>380</v>
      </c>
      <c r="C26" s="1049" t="s">
        <v>305</v>
      </c>
      <c r="D26" s="1050">
        <f>SUM(D27:D31)</f>
        <v>0</v>
      </c>
      <c r="E26" s="1049" t="s">
        <v>305</v>
      </c>
      <c r="F26" s="1050">
        <f>SUM(F27:F32)</f>
        <v>0</v>
      </c>
      <c r="G26" s="812"/>
      <c r="H26" s="812"/>
      <c r="I26" s="812"/>
      <c r="J26" s="698"/>
    </row>
    <row r="27" spans="1:10" ht="18.75" hidden="1" customHeight="1">
      <c r="A27" s="1051"/>
      <c r="B27" s="1055" t="s">
        <v>199</v>
      </c>
      <c r="C27" s="1053"/>
      <c r="D27" s="907"/>
      <c r="E27" s="1053"/>
      <c r="F27" s="907"/>
      <c r="G27" s="1054"/>
      <c r="H27" s="1054"/>
      <c r="I27" s="1054">
        <f t="shared" si="0"/>
        <v>0</v>
      </c>
    </row>
    <row r="28" spans="1:10" ht="18.75" hidden="1" customHeight="1">
      <c r="A28" s="1051"/>
      <c r="B28" s="1057"/>
      <c r="C28" s="1053"/>
      <c r="D28" s="907"/>
      <c r="E28" s="1053"/>
      <c r="F28" s="907"/>
      <c r="G28" s="1054"/>
      <c r="H28" s="1058"/>
      <c r="I28" s="1054">
        <f t="shared" si="0"/>
        <v>0</v>
      </c>
    </row>
    <row r="29" spans="1:10" ht="18.75" hidden="1" customHeight="1">
      <c r="A29" s="1051"/>
      <c r="B29" s="1055"/>
      <c r="C29" s="1053"/>
      <c r="D29" s="907"/>
      <c r="E29" s="1053"/>
      <c r="F29" s="907"/>
      <c r="G29" s="1054"/>
      <c r="H29" s="1058"/>
      <c r="I29" s="1054">
        <f t="shared" si="0"/>
        <v>0</v>
      </c>
    </row>
    <row r="30" spans="1:10" ht="18.75" hidden="1" customHeight="1">
      <c r="A30" s="1051"/>
      <c r="B30" s="1059"/>
      <c r="C30" s="1053"/>
      <c r="D30" s="907"/>
      <c r="E30" s="1053"/>
      <c r="F30" s="907"/>
      <c r="G30" s="1054"/>
      <c r="H30" s="1054"/>
      <c r="I30" s="1054">
        <f t="shared" si="0"/>
        <v>0</v>
      </c>
    </row>
    <row r="31" spans="1:10" ht="18.75" hidden="1" customHeight="1">
      <c r="A31" s="1051"/>
      <c r="B31" s="1055"/>
      <c r="C31" s="1053"/>
      <c r="D31" s="907"/>
      <c r="E31" s="1053"/>
      <c r="F31" s="907"/>
      <c r="G31" s="1054"/>
      <c r="H31" s="1054"/>
      <c r="I31" s="1054">
        <f t="shared" si="0"/>
        <v>0</v>
      </c>
    </row>
    <row r="32" spans="1:10" ht="18.75" hidden="1" customHeight="1">
      <c r="A32" s="1051"/>
      <c r="B32" s="1055"/>
      <c r="C32" s="1053"/>
      <c r="D32" s="907"/>
      <c r="E32" s="1053"/>
      <c r="F32" s="907"/>
      <c r="G32" s="1054"/>
      <c r="H32" s="1054"/>
      <c r="I32" s="1054">
        <f t="shared" si="0"/>
        <v>0</v>
      </c>
    </row>
    <row r="33" spans="1:10" s="267" customFormat="1" ht="21.6" customHeight="1">
      <c r="A33" s="1060">
        <v>4</v>
      </c>
      <c r="B33" s="1061" t="s">
        <v>381</v>
      </c>
      <c r="C33" s="1062" t="s">
        <v>305</v>
      </c>
      <c r="D33" s="816">
        <f>SUM(D34:D42)</f>
        <v>0</v>
      </c>
      <c r="E33" s="1062" t="s">
        <v>305</v>
      </c>
      <c r="F33" s="816">
        <f>SUM(F35:F43)</f>
        <v>84000</v>
      </c>
      <c r="G33" s="816">
        <f>SUM(G35:G43)</f>
        <v>84000</v>
      </c>
      <c r="H33" s="816">
        <f>SUM(H35:H43)</f>
        <v>84000</v>
      </c>
      <c r="I33" s="812"/>
      <c r="J33" s="698"/>
    </row>
    <row r="34" spans="1:10">
      <c r="A34" s="1063"/>
      <c r="B34" s="1055" t="s">
        <v>199</v>
      </c>
      <c r="C34" s="1053"/>
      <c r="D34" s="907"/>
      <c r="E34" s="1053"/>
      <c r="F34" s="907"/>
      <c r="G34" s="1054"/>
      <c r="H34" s="1054"/>
      <c r="I34" s="1054">
        <f t="shared" si="0"/>
        <v>0</v>
      </c>
    </row>
    <row r="35" spans="1:10" ht="57.75" customHeight="1">
      <c r="A35" s="904"/>
      <c r="B35" s="1222" t="s">
        <v>1298</v>
      </c>
      <c r="C35" s="1053"/>
      <c r="D35" s="907"/>
      <c r="E35" s="1064"/>
      <c r="F35" s="907">
        <v>84000</v>
      </c>
      <c r="G35" s="1065">
        <v>84000</v>
      </c>
      <c r="H35" s="1054">
        <v>84000</v>
      </c>
      <c r="I35" s="1054">
        <f t="shared" si="0"/>
        <v>0</v>
      </c>
    </row>
    <row r="36" spans="1:10" ht="18.75" hidden="1" customHeight="1">
      <c r="A36" s="904"/>
      <c r="B36" s="951"/>
      <c r="C36" s="1053"/>
      <c r="D36" s="907"/>
      <c r="E36" s="1053"/>
      <c r="F36" s="907"/>
      <c r="G36" s="1054"/>
      <c r="H36" s="1054"/>
      <c r="I36" s="1054">
        <f t="shared" si="0"/>
        <v>0</v>
      </c>
    </row>
    <row r="37" spans="1:10" ht="18.75" hidden="1" customHeight="1">
      <c r="A37" s="904"/>
      <c r="B37" s="951"/>
      <c r="C37" s="1053"/>
      <c r="D37" s="907"/>
      <c r="E37" s="1053"/>
      <c r="F37" s="907"/>
      <c r="G37" s="1054"/>
      <c r="H37" s="1054"/>
      <c r="I37" s="1054">
        <f t="shared" si="0"/>
        <v>0</v>
      </c>
    </row>
    <row r="38" spans="1:10" ht="18.75" hidden="1" customHeight="1">
      <c r="A38" s="904"/>
      <c r="B38" s="951"/>
      <c r="C38" s="949"/>
      <c r="D38" s="950"/>
      <c r="E38" s="949"/>
      <c r="F38" s="950"/>
      <c r="G38" s="879"/>
      <c r="H38" s="879"/>
      <c r="I38" s="879">
        <f t="shared" si="0"/>
        <v>0</v>
      </c>
    </row>
    <row r="39" spans="1:10" ht="18.75" hidden="1" customHeight="1">
      <c r="A39" s="1066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t="18.75" hidden="1" customHeight="1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t="18.75" hidden="1" customHeight="1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t="8.25" hidden="1" customHeight="1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 ht="48" customHeight="1">
      <c r="A43" s="239"/>
      <c r="B43" s="1052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84000</v>
      </c>
      <c r="G44" s="1067" t="s">
        <v>365</v>
      </c>
      <c r="H44" s="525">
        <f>H12+H18+H26+H33</f>
        <v>84000</v>
      </c>
      <c r="I44" s="525">
        <f>SUM(I12:I43)</f>
        <v>0</v>
      </c>
    </row>
    <row r="47" spans="1:10">
      <c r="A47" s="1218" t="s">
        <v>667</v>
      </c>
      <c r="B47" s="1219"/>
      <c r="C47" s="1219"/>
      <c r="D47" s="1217"/>
      <c r="E47" s="1219"/>
      <c r="F47" s="1217" t="s">
        <v>1135</v>
      </c>
      <c r="G47" s="1219"/>
      <c r="H47" s="1219"/>
      <c r="I47" s="98"/>
      <c r="J47" s="178"/>
    </row>
    <row r="48" spans="1:10" ht="15">
      <c r="A48" s="66"/>
      <c r="B48" s="66"/>
      <c r="C48" s="66"/>
      <c r="D48" s="1039" t="s">
        <v>131</v>
      </c>
      <c r="E48" s="66"/>
      <c r="F48" s="103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1218" t="s">
        <v>133</v>
      </c>
      <c r="B50" s="1219"/>
      <c r="C50" s="1219"/>
      <c r="D50" s="1217"/>
      <c r="E50" s="1219"/>
      <c r="F50" s="1217" t="s">
        <v>1227</v>
      </c>
      <c r="G50" s="1219"/>
      <c r="H50" s="1219"/>
      <c r="I50" s="98"/>
      <c r="J50" s="178"/>
    </row>
    <row r="51" spans="1:10">
      <c r="A51" s="66"/>
      <c r="B51" s="66"/>
      <c r="C51" s="66"/>
      <c r="D51" s="1039" t="s">
        <v>131</v>
      </c>
      <c r="E51" s="66"/>
      <c r="F51" s="1039" t="s">
        <v>132</v>
      </c>
      <c r="G51" s="66"/>
      <c r="H51" s="816"/>
      <c r="I51" s="68"/>
      <c r="J51" s="178"/>
    </row>
    <row r="52" spans="1:10">
      <c r="A52" s="390"/>
      <c r="B52" s="390"/>
      <c r="C52" s="390"/>
      <c r="D52" s="390"/>
      <c r="E52" s="390"/>
      <c r="F52" s="390"/>
      <c r="G52" s="527"/>
      <c r="H52" s="527"/>
      <c r="I52" s="527"/>
    </row>
    <row r="54" spans="1:10" ht="21">
      <c r="B54" s="512"/>
    </row>
  </sheetData>
  <mergeCells count="6">
    <mergeCell ref="A3:F3"/>
    <mergeCell ref="A4:E4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B3CC82"/>
    <pageSetUpPr fitToPage="1"/>
  </sheetPr>
  <dimension ref="A1:K92"/>
  <sheetViews>
    <sheetView view="pageBreakPreview" topLeftCell="A10" zoomScale="70" zoomScaleNormal="60" zoomScaleSheetLayoutView="70" workbookViewId="0">
      <selection activeCell="C12" sqref="C12:H23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454" t="s">
        <v>306</v>
      </c>
      <c r="B2" s="1454"/>
      <c r="C2" s="1454"/>
      <c r="D2" s="1454"/>
      <c r="E2" s="1454"/>
      <c r="F2" s="1454"/>
      <c r="G2" s="1454"/>
      <c r="H2" s="1454"/>
    </row>
    <row r="3" spans="1:11" ht="71.25" customHeight="1">
      <c r="A3" s="1454"/>
      <c r="B3" s="1454"/>
      <c r="C3" s="1454"/>
      <c r="D3" s="1454"/>
      <c r="E3" s="1454"/>
      <c r="F3" s="1454"/>
      <c r="G3" s="1454"/>
      <c r="H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455" t="s">
        <v>282</v>
      </c>
      <c r="B9" s="1455" t="s">
        <v>308</v>
      </c>
      <c r="C9" s="1456" t="s">
        <v>309</v>
      </c>
      <c r="D9" s="1456"/>
      <c r="E9" s="1456"/>
      <c r="F9" s="1456" t="s">
        <v>310</v>
      </c>
      <c r="G9" s="1456"/>
      <c r="H9" s="1456"/>
    </row>
    <row r="10" spans="1:11" ht="75">
      <c r="A10" s="1455"/>
      <c r="B10" s="1455"/>
      <c r="C10" s="46" t="s">
        <v>981</v>
      </c>
      <c r="D10" s="46" t="s">
        <v>982</v>
      </c>
      <c r="E10" s="46" t="s">
        <v>983</v>
      </c>
      <c r="F10" s="46" t="s">
        <v>981</v>
      </c>
      <c r="G10" s="46" t="s">
        <v>982</v>
      </c>
      <c r="H10" s="46" t="s">
        <v>983</v>
      </c>
    </row>
    <row r="11" spans="1:11" s="49" customFormat="1" ht="31.5" customHeight="1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>
      <c r="A12" s="50" t="s">
        <v>57</v>
      </c>
      <c r="B12" s="51" t="s">
        <v>311</v>
      </c>
      <c r="C12" s="52">
        <f>'211квр 111 (2022)РАЙОН'!I27</f>
        <v>184024.58</v>
      </c>
      <c r="D12" s="52">
        <f>'211квр 111 (2024)РАЙОН'!I27</f>
        <v>163404</v>
      </c>
      <c r="E12" s="52">
        <f>'211квр 111 (2024)РАЙОН'!I27</f>
        <v>163404</v>
      </c>
      <c r="F12" s="52">
        <f>F13+F14+F15</f>
        <v>40485.407599999999</v>
      </c>
      <c r="G12" s="52">
        <f>F12</f>
        <v>40485.407599999999</v>
      </c>
      <c r="H12" s="52">
        <f>G12</f>
        <v>40485.407599999999</v>
      </c>
    </row>
    <row r="13" spans="1:11" ht="24" customHeight="1">
      <c r="A13" s="50" t="s">
        <v>312</v>
      </c>
      <c r="B13" s="54" t="s">
        <v>313</v>
      </c>
      <c r="C13" s="55">
        <f>C12</f>
        <v>184024.58</v>
      </c>
      <c r="D13" s="55">
        <f>D12</f>
        <v>163404</v>
      </c>
      <c r="E13" s="55">
        <f>E12</f>
        <v>163404</v>
      </c>
      <c r="F13" s="55">
        <f>C13*0.22</f>
        <v>40485.407599999999</v>
      </c>
      <c r="G13" s="52">
        <f t="shared" ref="G13:H13" si="0">D13*0.22</f>
        <v>35948.879999999997</v>
      </c>
      <c r="H13" s="55">
        <f t="shared" si="0"/>
        <v>35948.879999999997</v>
      </c>
    </row>
    <row r="14" spans="1:11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50">
        <v>2</v>
      </c>
      <c r="B16" s="51" t="s">
        <v>318</v>
      </c>
      <c r="C16" s="52">
        <f>C17</f>
        <v>184024.58</v>
      </c>
      <c r="D16" s="52">
        <f>C16</f>
        <v>184024.58</v>
      </c>
      <c r="E16" s="52">
        <f>D16</f>
        <v>184024.58</v>
      </c>
      <c r="F16" s="52">
        <f>SUM(F17:F21)</f>
        <v>5704.7619799999993</v>
      </c>
      <c r="G16" s="52">
        <f>G17+G19</f>
        <v>5065.5240000000003</v>
      </c>
      <c r="H16" s="52">
        <f>H17+H19</f>
        <v>5065.5240000000003</v>
      </c>
    </row>
    <row r="17" spans="1:9" ht="40.5" customHeight="1">
      <c r="A17" s="50" t="s">
        <v>319</v>
      </c>
      <c r="B17" s="54" t="s">
        <v>320</v>
      </c>
      <c r="C17" s="55">
        <f>C13</f>
        <v>184024.58</v>
      </c>
      <c r="D17" s="55">
        <f t="shared" ref="D17:E17" si="1">D13</f>
        <v>163404</v>
      </c>
      <c r="E17" s="55">
        <f t="shared" si="1"/>
        <v>163404</v>
      </c>
      <c r="F17" s="55">
        <f>C17*0.029</f>
        <v>5336.7128199999997</v>
      </c>
      <c r="G17" s="52">
        <f>D17*0.029</f>
        <v>4738.7160000000003</v>
      </c>
      <c r="H17" s="55">
        <f t="shared" ref="H17" si="2">E17*0.029</f>
        <v>4738.7160000000003</v>
      </c>
    </row>
    <row r="18" spans="1:9" ht="37.5" customHeight="1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50" t="s">
        <v>323</v>
      </c>
      <c r="B19" s="54" t="s">
        <v>324</v>
      </c>
      <c r="C19" s="55">
        <f>C13</f>
        <v>184024.58</v>
      </c>
      <c r="D19" s="55">
        <f t="shared" ref="D19:E19" si="3">D13</f>
        <v>163404</v>
      </c>
      <c r="E19" s="55">
        <f t="shared" si="3"/>
        <v>163404</v>
      </c>
      <c r="F19" s="55">
        <f>C19*0.002</f>
        <v>368.04915999999997</v>
      </c>
      <c r="G19" s="52">
        <f t="shared" ref="G19:H19" si="4">D19*0.002</f>
        <v>326.80799999999999</v>
      </c>
      <c r="H19" s="55">
        <f t="shared" si="4"/>
        <v>326.80799999999999</v>
      </c>
    </row>
    <row r="20" spans="1:9" ht="57" customHeight="1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50" t="s">
        <v>9</v>
      </c>
      <c r="B22" s="54" t="s">
        <v>328</v>
      </c>
      <c r="C22" s="55">
        <f>C13</f>
        <v>184024.58</v>
      </c>
      <c r="D22" s="55">
        <f t="shared" ref="D22:E22" si="5">D13</f>
        <v>163404</v>
      </c>
      <c r="E22" s="55">
        <f t="shared" si="5"/>
        <v>163404</v>
      </c>
      <c r="F22" s="55">
        <f>C22*0.051</f>
        <v>9385.2535799999987</v>
      </c>
      <c r="G22" s="52">
        <f t="shared" ref="G22:H22" si="6">D22*0.051</f>
        <v>8333.6039999999994</v>
      </c>
      <c r="H22" s="55">
        <f t="shared" si="6"/>
        <v>8333.6039999999994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55575.42</v>
      </c>
      <c r="G23" s="59">
        <f>ROUND(G13+G16+G22,2)+147.99</f>
        <v>49496</v>
      </c>
      <c r="H23" s="59">
        <f>ROUND(H13+H16+H22,2)+147.99</f>
        <v>49496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1225" t="s">
        <v>1287</v>
      </c>
      <c r="B26" s="35"/>
      <c r="D26" s="36"/>
      <c r="F26" s="64"/>
      <c r="G26" s="1224" t="s">
        <v>1288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1028" t="s">
        <v>1227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>
  <sheetPr>
    <tabColor rgb="FF00B050"/>
  </sheetPr>
  <dimension ref="A1:N85"/>
  <sheetViews>
    <sheetView view="pageBreakPreview" topLeftCell="A4" zoomScale="80" zoomScaleSheetLayoutView="80" workbookViewId="0">
      <selection activeCell="D54" sqref="D54"/>
    </sheetView>
  </sheetViews>
  <sheetFormatPr defaultRowHeight="18.75"/>
  <cols>
    <col min="1" max="1" width="8.140625" style="178" customWidth="1"/>
    <col min="2" max="2" width="85.140625" style="178" customWidth="1"/>
    <col min="3" max="3" width="19.7109375" style="178" customWidth="1"/>
    <col min="4" max="4" width="29" style="178" customWidth="1"/>
    <col min="5" max="5" width="27.28515625" style="286" customWidth="1"/>
    <col min="6" max="6" width="20.5703125" style="286" customWidth="1"/>
    <col min="7" max="7" width="22.7109375" style="286" customWidth="1"/>
    <col min="8" max="8" width="14.42578125" style="178" customWidth="1"/>
    <col min="9" max="9" width="13.7109375" style="178" customWidth="1"/>
    <col min="10" max="10" width="11.7109375" style="178" customWidth="1"/>
    <col min="11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454" t="s">
        <v>691</v>
      </c>
      <c r="B3" s="1454"/>
      <c r="C3" s="1454"/>
      <c r="D3" s="1454"/>
    </row>
    <row r="4" spans="1:11" s="13" customFormat="1" ht="49.5" customHeight="1">
      <c r="A4" s="1503" t="s">
        <v>1137</v>
      </c>
      <c r="B4" s="1503"/>
      <c r="C4" s="1503"/>
      <c r="D4" s="1503"/>
      <c r="E4" s="1068"/>
      <c r="F4" s="1068"/>
      <c r="G4" s="1068"/>
      <c r="H4" s="12"/>
      <c r="I4" s="12"/>
      <c r="J4" s="12"/>
      <c r="K4" s="12"/>
    </row>
    <row r="5" spans="1:11" s="11" customFormat="1" ht="23.25" customHeight="1">
      <c r="A5" s="1045" t="s">
        <v>1238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3" customHeight="1">
      <c r="A6" s="1438" t="s">
        <v>490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s="1" customFormat="1" ht="20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550" t="s">
        <v>282</v>
      </c>
      <c r="B9" s="1550" t="s">
        <v>297</v>
      </c>
      <c r="C9" s="1552" t="s">
        <v>375</v>
      </c>
      <c r="D9" s="1554" t="s">
        <v>376</v>
      </c>
    </row>
    <row r="10" spans="1:11" ht="37.5" customHeight="1">
      <c r="A10" s="1551"/>
      <c r="B10" s="1551"/>
      <c r="C10" s="1553"/>
      <c r="D10" s="1555"/>
    </row>
    <row r="11" spans="1:11">
      <c r="A11" s="1069">
        <v>1</v>
      </c>
      <c r="B11" s="1069">
        <v>2</v>
      </c>
      <c r="C11" s="1070">
        <v>3</v>
      </c>
      <c r="D11" s="1071">
        <v>4</v>
      </c>
      <c r="E11" s="875" t="s">
        <v>357</v>
      </c>
      <c r="F11" s="875" t="s">
        <v>302</v>
      </c>
      <c r="G11" s="875" t="s">
        <v>303</v>
      </c>
    </row>
    <row r="12" spans="1:11">
      <c r="A12" s="1548" t="s">
        <v>992</v>
      </c>
      <c r="B12" s="1549"/>
      <c r="C12" s="1549"/>
      <c r="D12" s="1549"/>
      <c r="E12" s="1072"/>
      <c r="F12" s="1072"/>
      <c r="G12" s="1072"/>
      <c r="H12" s="362"/>
    </row>
    <row r="13" spans="1:11" s="1044" customFormat="1" ht="66" customHeight="1">
      <c r="A13" s="1073"/>
      <c r="B13" s="1052" t="s">
        <v>1243</v>
      </c>
      <c r="C13" s="1074">
        <v>1</v>
      </c>
      <c r="D13" s="1075">
        <v>210000</v>
      </c>
      <c r="E13" s="1075">
        <f>210000</f>
        <v>210000</v>
      </c>
      <c r="F13" s="1075">
        <f>210000</f>
        <v>210000</v>
      </c>
      <c r="G13" s="1076">
        <f>G15+G16+G17+G18+G19</f>
        <v>0</v>
      </c>
      <c r="H13" s="1077"/>
      <c r="I13" s="1077"/>
      <c r="J13" s="299"/>
    </row>
    <row r="14" spans="1:11" s="1044" customFormat="1" ht="51.75" customHeight="1">
      <c r="A14" s="1073"/>
      <c r="B14" s="1052" t="s">
        <v>1244</v>
      </c>
      <c r="C14" s="1078">
        <v>1</v>
      </c>
      <c r="D14" s="1075">
        <v>224000</v>
      </c>
      <c r="E14" s="1054">
        <f>224000</f>
        <v>224000</v>
      </c>
      <c r="F14" s="1054">
        <f>224000</f>
        <v>224000</v>
      </c>
      <c r="G14" s="1054"/>
      <c r="H14" s="1077"/>
      <c r="I14" s="1077"/>
      <c r="J14" s="299"/>
    </row>
    <row r="15" spans="1:11" s="1044" customFormat="1" ht="104.25" hidden="1" customHeight="1">
      <c r="A15" s="1073"/>
      <c r="B15" s="1080"/>
      <c r="C15" s="1078"/>
      <c r="D15" s="1075"/>
      <c r="E15" s="1079"/>
      <c r="F15" s="1054"/>
      <c r="G15" s="1054"/>
      <c r="H15" s="1077"/>
      <c r="I15" s="1077"/>
      <c r="J15" s="299"/>
    </row>
    <row r="16" spans="1:11" s="1044" customFormat="1" hidden="1">
      <c r="A16" s="1073"/>
      <c r="B16" s="1081"/>
      <c r="C16" s="1074"/>
      <c r="D16" s="1075"/>
      <c r="E16" s="1082"/>
      <c r="F16" s="879"/>
      <c r="G16" s="879"/>
      <c r="H16" s="1083"/>
      <c r="I16" s="1083"/>
    </row>
    <row r="17" spans="1:14" s="1044" customFormat="1" hidden="1">
      <c r="A17" s="296"/>
      <c r="B17" s="89"/>
      <c r="C17" s="1084"/>
      <c r="D17" s="1075"/>
      <c r="E17" s="1085"/>
      <c r="F17" s="289"/>
      <c r="G17" s="289"/>
      <c r="H17" s="1083"/>
      <c r="I17" s="1083"/>
      <c r="J17" s="1086"/>
      <c r="N17" s="1087"/>
    </row>
    <row r="18" spans="1:14" s="1044" customFormat="1" hidden="1">
      <c r="A18" s="296"/>
      <c r="B18" s="89"/>
      <c r="C18" s="1084"/>
      <c r="D18" s="1075"/>
      <c r="E18" s="329"/>
      <c r="F18" s="289"/>
      <c r="G18" s="289"/>
      <c r="H18" s="283"/>
      <c r="I18" s="1083"/>
      <c r="J18" s="1088"/>
    </row>
    <row r="19" spans="1:14" s="1044" customFormat="1" hidden="1">
      <c r="A19" s="296"/>
      <c r="B19" s="89"/>
      <c r="C19" s="1084"/>
      <c r="D19" s="1075"/>
      <c r="E19" s="329"/>
      <c r="F19" s="1089"/>
      <c r="G19" s="289"/>
      <c r="H19" s="283"/>
      <c r="I19" s="1077"/>
      <c r="J19" s="1090"/>
      <c r="K19" s="1091"/>
    </row>
    <row r="20" spans="1:14" s="1044" customFormat="1" hidden="1">
      <c r="A20" s="296"/>
      <c r="B20" s="89"/>
      <c r="C20" s="1084"/>
      <c r="D20" s="1075"/>
      <c r="E20" s="329"/>
      <c r="F20" s="289"/>
      <c r="G20" s="289">
        <f t="shared" ref="G20:G31" si="0">D20-F20</f>
        <v>0</v>
      </c>
      <c r="H20" s="283"/>
      <c r="I20" s="1083"/>
    </row>
    <row r="21" spans="1:14" s="1044" customFormat="1" hidden="1">
      <c r="A21" s="296"/>
      <c r="B21" s="89"/>
      <c r="C21" s="297"/>
      <c r="D21" s="1075"/>
      <c r="E21" s="329"/>
      <c r="F21" s="289"/>
      <c r="G21" s="289">
        <f t="shared" si="0"/>
        <v>0</v>
      </c>
      <c r="H21" s="283"/>
      <c r="I21" s="299"/>
    </row>
    <row r="22" spans="1:14" s="1044" customFormat="1" hidden="1">
      <c r="A22" s="296"/>
      <c r="B22" s="89"/>
      <c r="C22" s="297"/>
      <c r="D22" s="1075"/>
      <c r="E22" s="329"/>
      <c r="F22" s="289"/>
      <c r="G22" s="289">
        <f t="shared" si="0"/>
        <v>0</v>
      </c>
      <c r="H22" s="283"/>
      <c r="I22" s="299"/>
    </row>
    <row r="23" spans="1:14" s="1044" customFormat="1" hidden="1">
      <c r="A23" s="296"/>
      <c r="B23" s="89"/>
      <c r="C23" s="297"/>
      <c r="D23" s="1075"/>
      <c r="E23" s="329"/>
      <c r="F23" s="289"/>
      <c r="G23" s="289">
        <f t="shared" si="0"/>
        <v>0</v>
      </c>
      <c r="H23" s="283"/>
      <c r="I23" s="299"/>
    </row>
    <row r="24" spans="1:14" s="1044" customFormat="1" hidden="1">
      <c r="A24" s="296"/>
      <c r="B24" s="89"/>
      <c r="C24" s="297"/>
      <c r="D24" s="1075"/>
      <c r="E24" s="329"/>
      <c r="F24" s="289"/>
      <c r="G24" s="289">
        <f t="shared" si="0"/>
        <v>0</v>
      </c>
      <c r="H24" s="283"/>
      <c r="I24" s="299"/>
    </row>
    <row r="25" spans="1:14" s="1044" customFormat="1" hidden="1">
      <c r="A25" s="296"/>
      <c r="B25" s="89"/>
      <c r="C25" s="297"/>
      <c r="D25" s="1075"/>
      <c r="E25" s="329"/>
      <c r="F25" s="289"/>
      <c r="G25" s="289">
        <f t="shared" si="0"/>
        <v>0</v>
      </c>
      <c r="H25" s="283"/>
      <c r="I25" s="299"/>
    </row>
    <row r="26" spans="1:14" s="1044" customFormat="1" hidden="1">
      <c r="A26" s="296"/>
      <c r="B26" s="89"/>
      <c r="C26" s="297"/>
      <c r="D26" s="1075"/>
      <c r="E26" s="329"/>
      <c r="F26" s="289"/>
      <c r="G26" s="289">
        <f t="shared" si="0"/>
        <v>0</v>
      </c>
      <c r="H26" s="283"/>
      <c r="I26" s="299"/>
    </row>
    <row r="27" spans="1:14" s="1044" customFormat="1" hidden="1">
      <c r="A27" s="296"/>
      <c r="B27" s="89"/>
      <c r="C27" s="297"/>
      <c r="D27" s="1075"/>
      <c r="E27" s="329"/>
      <c r="F27" s="289"/>
      <c r="G27" s="289">
        <f t="shared" si="0"/>
        <v>0</v>
      </c>
      <c r="H27" s="283"/>
      <c r="I27" s="299"/>
    </row>
    <row r="28" spans="1:14" s="1044" customFormat="1" hidden="1">
      <c r="A28" s="296"/>
      <c r="B28" s="89"/>
      <c r="C28" s="297"/>
      <c r="D28" s="1075"/>
      <c r="E28" s="329"/>
      <c r="F28" s="289"/>
      <c r="G28" s="289">
        <f t="shared" si="0"/>
        <v>0</v>
      </c>
      <c r="H28" s="283"/>
      <c r="I28" s="299"/>
    </row>
    <row r="29" spans="1:14" s="1044" customFormat="1" hidden="1">
      <c r="A29" s="296"/>
      <c r="B29" s="89"/>
      <c r="C29" s="297"/>
      <c r="D29" s="1075"/>
      <c r="E29" s="329"/>
      <c r="F29" s="289"/>
      <c r="G29" s="289">
        <f t="shared" si="0"/>
        <v>0</v>
      </c>
      <c r="H29" s="283"/>
      <c r="I29" s="299"/>
    </row>
    <row r="30" spans="1:14" s="1044" customFormat="1" hidden="1">
      <c r="A30" s="296"/>
      <c r="B30" s="89"/>
      <c r="C30" s="297"/>
      <c r="D30" s="1075"/>
      <c r="E30" s="329"/>
      <c r="F30" s="289"/>
      <c r="G30" s="289">
        <f t="shared" si="0"/>
        <v>0</v>
      </c>
      <c r="H30" s="283"/>
      <c r="I30" s="299"/>
    </row>
    <row r="31" spans="1:14" s="1044" customFormat="1" hidden="1">
      <c r="A31" s="296"/>
      <c r="B31" s="89"/>
      <c r="C31" s="297"/>
      <c r="D31" s="1075"/>
      <c r="E31" s="329"/>
      <c r="F31" s="289"/>
      <c r="G31" s="289">
        <f t="shared" si="0"/>
        <v>0</v>
      </c>
      <c r="H31" s="283"/>
      <c r="I31" s="299"/>
    </row>
    <row r="32" spans="1:14" s="1044" customFormat="1" hidden="1">
      <c r="A32" s="296"/>
      <c r="B32" s="89"/>
      <c r="C32" s="297"/>
      <c r="D32" s="1075"/>
      <c r="E32" s="329"/>
      <c r="F32" s="289"/>
      <c r="G32" s="289"/>
      <c r="H32" s="283"/>
      <c r="I32" s="299"/>
    </row>
    <row r="33" spans="1:7" ht="21" customHeight="1">
      <c r="A33" s="376"/>
      <c r="B33" s="1092" t="s">
        <v>295</v>
      </c>
      <c r="C33" s="1093" t="s">
        <v>305</v>
      </c>
      <c r="D33" s="1094">
        <f>D13+D14</f>
        <v>434000</v>
      </c>
      <c r="E33" s="1094">
        <f>E13+E14</f>
        <v>434000</v>
      </c>
      <c r="F33" s="1094">
        <f>F13+F14</f>
        <v>434000</v>
      </c>
      <c r="G33" s="1094">
        <f t="shared" ref="G33" si="1">G13</f>
        <v>0</v>
      </c>
    </row>
    <row r="34" spans="1:7" s="1095" customFormat="1" hidden="1">
      <c r="A34" s="1510" t="s">
        <v>1239</v>
      </c>
      <c r="B34" s="1511"/>
      <c r="C34" s="1511"/>
      <c r="D34" s="1511"/>
      <c r="E34" s="882"/>
      <c r="F34" s="882"/>
      <c r="G34" s="882"/>
    </row>
    <row r="35" spans="1:7" ht="56.25" hidden="1">
      <c r="A35" s="1096">
        <v>1</v>
      </c>
      <c r="B35" s="1097" t="s">
        <v>1234</v>
      </c>
      <c r="C35" s="1096">
        <v>1</v>
      </c>
      <c r="D35" s="1098"/>
      <c r="E35" s="289"/>
      <c r="F35" s="289"/>
      <c r="G35" s="289">
        <f>D35-F35</f>
        <v>0</v>
      </c>
    </row>
    <row r="36" spans="1:7" hidden="1">
      <c r="A36" s="1096"/>
      <c r="B36" s="1099"/>
      <c r="C36" s="1096"/>
      <c r="D36" s="1098"/>
      <c r="E36" s="289"/>
      <c r="F36" s="289"/>
      <c r="G36" s="289">
        <f t="shared" ref="G36:G50" si="2">D36-F36</f>
        <v>0</v>
      </c>
    </row>
    <row r="37" spans="1:7" hidden="1">
      <c r="A37" s="1096"/>
      <c r="B37" s="1099"/>
      <c r="C37" s="1096"/>
      <c r="D37" s="1098"/>
      <c r="E37" s="289"/>
      <c r="F37" s="289"/>
      <c r="G37" s="289">
        <f t="shared" si="2"/>
        <v>0</v>
      </c>
    </row>
    <row r="38" spans="1:7" hidden="1">
      <c r="A38" s="1096"/>
      <c r="B38" s="1099"/>
      <c r="C38" s="1096"/>
      <c r="D38" s="1098"/>
      <c r="E38" s="289"/>
      <c r="F38" s="289"/>
      <c r="G38" s="289">
        <f t="shared" si="2"/>
        <v>0</v>
      </c>
    </row>
    <row r="39" spans="1:7" hidden="1">
      <c r="A39" s="1096"/>
      <c r="B39" s="1099"/>
      <c r="C39" s="1096"/>
      <c r="D39" s="1098"/>
      <c r="E39" s="289"/>
      <c r="F39" s="289"/>
      <c r="G39" s="289">
        <f t="shared" si="2"/>
        <v>0</v>
      </c>
    </row>
    <row r="40" spans="1:7" hidden="1">
      <c r="A40" s="1096"/>
      <c r="B40" s="1099"/>
      <c r="C40" s="1096"/>
      <c r="D40" s="1098"/>
      <c r="E40" s="289"/>
      <c r="F40" s="289"/>
      <c r="G40" s="289">
        <f t="shared" si="2"/>
        <v>0</v>
      </c>
    </row>
    <row r="41" spans="1:7" hidden="1">
      <c r="A41" s="1096"/>
      <c r="B41" s="1099"/>
      <c r="C41" s="1096"/>
      <c r="D41" s="1098"/>
      <c r="E41" s="289"/>
      <c r="F41" s="289"/>
      <c r="G41" s="289">
        <f t="shared" si="2"/>
        <v>0</v>
      </c>
    </row>
    <row r="42" spans="1:7" hidden="1">
      <c r="A42" s="1096"/>
      <c r="B42" s="1099"/>
      <c r="C42" s="1096"/>
      <c r="D42" s="1098"/>
      <c r="E42" s="289"/>
      <c r="F42" s="289"/>
      <c r="G42" s="289">
        <f t="shared" si="2"/>
        <v>0</v>
      </c>
    </row>
    <row r="43" spans="1:7" hidden="1">
      <c r="A43" s="1096"/>
      <c r="B43" s="1099"/>
      <c r="C43" s="1096"/>
      <c r="D43" s="1098"/>
      <c r="E43" s="289"/>
      <c r="F43" s="289"/>
      <c r="G43" s="289">
        <f t="shared" si="2"/>
        <v>0</v>
      </c>
    </row>
    <row r="44" spans="1:7" hidden="1">
      <c r="A44" s="1096"/>
      <c r="B44" s="1099"/>
      <c r="C44" s="1096"/>
      <c r="D44" s="1098"/>
      <c r="E44" s="289"/>
      <c r="F44" s="289"/>
      <c r="G44" s="289">
        <f t="shared" si="2"/>
        <v>0</v>
      </c>
    </row>
    <row r="45" spans="1:7" hidden="1">
      <c r="A45" s="1096"/>
      <c r="B45" s="1099"/>
      <c r="C45" s="1096"/>
      <c r="D45" s="1098"/>
      <c r="E45" s="289"/>
      <c r="F45" s="289"/>
      <c r="G45" s="289">
        <f t="shared" si="2"/>
        <v>0</v>
      </c>
    </row>
    <row r="46" spans="1:7" hidden="1">
      <c r="A46" s="1096"/>
      <c r="B46" s="1099"/>
      <c r="C46" s="1096"/>
      <c r="D46" s="1098"/>
      <c r="E46" s="289"/>
      <c r="F46" s="289"/>
      <c r="G46" s="289">
        <f t="shared" si="2"/>
        <v>0</v>
      </c>
    </row>
    <row r="47" spans="1:7" hidden="1">
      <c r="A47" s="1096"/>
      <c r="B47" s="1099"/>
      <c r="C47" s="1096"/>
      <c r="D47" s="1098"/>
      <c r="E47" s="289"/>
      <c r="F47" s="289"/>
      <c r="G47" s="289">
        <f t="shared" si="2"/>
        <v>0</v>
      </c>
    </row>
    <row r="48" spans="1:7" hidden="1">
      <c r="A48" s="1096"/>
      <c r="B48" s="1099"/>
      <c r="C48" s="1096"/>
      <c r="D48" s="1098"/>
      <c r="E48" s="289"/>
      <c r="F48" s="289"/>
      <c r="G48" s="289">
        <f t="shared" si="2"/>
        <v>0</v>
      </c>
    </row>
    <row r="49" spans="1:14" ht="18.75" hidden="1" customHeight="1">
      <c r="A49" s="1096"/>
      <c r="B49" s="1099"/>
      <c r="C49" s="1096"/>
      <c r="D49" s="1098"/>
      <c r="E49" s="289"/>
      <c r="F49" s="289"/>
      <c r="G49" s="289">
        <f t="shared" si="2"/>
        <v>0</v>
      </c>
      <c r="H49" s="1043"/>
      <c r="I49" s="98"/>
    </row>
    <row r="50" spans="1:14" hidden="1">
      <c r="A50" s="1096"/>
      <c r="B50" s="1099"/>
      <c r="C50" s="1096"/>
      <c r="D50" s="1098"/>
      <c r="E50" s="289"/>
      <c r="F50" s="289"/>
      <c r="G50" s="289">
        <f t="shared" si="2"/>
        <v>0</v>
      </c>
      <c r="H50" s="66"/>
      <c r="I50" s="68"/>
    </row>
    <row r="51" spans="1:14" hidden="1">
      <c r="A51" s="1096"/>
      <c r="B51" s="1099"/>
      <c r="C51" s="1096"/>
      <c r="D51" s="1098"/>
      <c r="E51" s="289"/>
      <c r="F51" s="289"/>
      <c r="G51" s="289"/>
      <c r="H51" s="63"/>
      <c r="I51" s="69"/>
    </row>
    <row r="52" spans="1:14" hidden="1">
      <c r="A52" s="376"/>
      <c r="B52" s="1092" t="s">
        <v>295</v>
      </c>
      <c r="C52" s="1093" t="s">
        <v>305</v>
      </c>
      <c r="D52" s="1094">
        <f>SUM(D35:D51)</f>
        <v>0</v>
      </c>
      <c r="E52" s="291" t="s">
        <v>365</v>
      </c>
      <c r="F52" s="291">
        <f>SUM(F35)</f>
        <v>0</v>
      </c>
      <c r="G52" s="291">
        <f>SUM(G35)</f>
        <v>0</v>
      </c>
      <c r="H52" s="1043"/>
      <c r="I52" s="98"/>
    </row>
    <row r="53" spans="1:14">
      <c r="E53" s="225" t="s">
        <v>1240</v>
      </c>
      <c r="F53" s="226">
        <f>F33+F52</f>
        <v>434000</v>
      </c>
      <c r="G53" s="226">
        <f>G33+G52</f>
        <v>0</v>
      </c>
      <c r="H53" s="66"/>
      <c r="I53" s="68"/>
    </row>
    <row r="54" spans="1:14" s="1" customFormat="1" ht="18" customHeight="1">
      <c r="A54" s="1042" t="s">
        <v>667</v>
      </c>
      <c r="B54" s="1043"/>
      <c r="C54" s="1041"/>
      <c r="D54" s="1041" t="s">
        <v>1135</v>
      </c>
      <c r="E54" s="1043"/>
      <c r="F54" s="178"/>
      <c r="G54" s="1043"/>
    </row>
    <row r="55" spans="1:14" s="303" customFormat="1" ht="19.5">
      <c r="A55" s="178"/>
      <c r="B55" s="66"/>
      <c r="C55" s="67" t="s">
        <v>131</v>
      </c>
      <c r="D55" s="67" t="s">
        <v>132</v>
      </c>
      <c r="E55" s="66"/>
      <c r="F55" s="178"/>
      <c r="G55" s="66"/>
    </row>
    <row r="56" spans="1:14" ht="15.75">
      <c r="A56" s="66"/>
      <c r="B56" s="63"/>
      <c r="C56" s="63"/>
      <c r="D56" s="63"/>
      <c r="E56" s="63"/>
      <c r="F56" s="178"/>
      <c r="G56" s="63"/>
    </row>
    <row r="57" spans="1:14">
      <c r="A57" s="1042" t="s">
        <v>133</v>
      </c>
      <c r="B57" s="1043"/>
      <c r="C57" s="1041"/>
      <c r="D57" s="1041" t="s">
        <v>1227</v>
      </c>
      <c r="E57" s="1043"/>
      <c r="F57" s="178"/>
      <c r="G57" s="1043"/>
    </row>
    <row r="58" spans="1:14" ht="15">
      <c r="B58" s="66"/>
      <c r="C58" s="67" t="s">
        <v>131</v>
      </c>
      <c r="D58" s="67" t="s">
        <v>132</v>
      </c>
      <c r="E58" s="66"/>
      <c r="F58" s="178"/>
      <c r="G58" s="66"/>
    </row>
    <row r="59" spans="1:14">
      <c r="A59" s="1"/>
      <c r="B59" s="1"/>
      <c r="C59" s="1"/>
      <c r="D59" s="1"/>
      <c r="E59" s="1"/>
      <c r="F59" s="1"/>
      <c r="G59" s="1"/>
    </row>
    <row r="60" spans="1:14" ht="23.25">
      <c r="A60" s="303"/>
      <c r="B60" s="1100"/>
      <c r="C60" s="1101"/>
      <c r="D60" s="303"/>
      <c r="E60" s="1054"/>
      <c r="F60" s="1102"/>
      <c r="G60" s="1102"/>
      <c r="J60" s="1083"/>
    </row>
    <row r="61" spans="1:14" ht="23.25">
      <c r="B61" s="1103"/>
      <c r="C61" s="1104"/>
      <c r="E61" s="1105"/>
    </row>
    <row r="63" spans="1:14" ht="21">
      <c r="E63" s="1106"/>
      <c r="H63" s="1101"/>
      <c r="N63" s="1107"/>
    </row>
    <row r="64" spans="1:14" ht="19.5">
      <c r="E64" s="1106"/>
      <c r="N64" s="1108"/>
    </row>
    <row r="67" spans="2:2">
      <c r="B67" s="178" t="s">
        <v>1241</v>
      </c>
    </row>
    <row r="85" spans="1:1">
      <c r="A85" s="178" t="s">
        <v>1242</v>
      </c>
    </row>
  </sheetData>
  <mergeCells count="9">
    <mergeCell ref="A12:D12"/>
    <mergeCell ref="A34:D34"/>
    <mergeCell ref="A3:D3"/>
    <mergeCell ref="A4:D4"/>
    <mergeCell ref="A6:D6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80" orientation="landscape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sheetPr>
    <tabColor rgb="FF43FFA1"/>
    <pageSetUpPr fitToPage="1"/>
  </sheetPr>
  <dimension ref="A1:K37"/>
  <sheetViews>
    <sheetView view="pageBreakPreview" zoomScale="70" zoomScaleSheetLayoutView="70" workbookViewId="0">
      <selection activeCell="F44" sqref="F44"/>
    </sheetView>
  </sheetViews>
  <sheetFormatPr defaultRowHeight="18.75"/>
  <cols>
    <col min="1" max="1" width="8.140625" style="178" customWidth="1"/>
    <col min="2" max="2" width="85.140625" style="178" customWidth="1"/>
    <col min="3" max="3" width="28.140625" style="178" customWidth="1"/>
    <col min="4" max="4" width="31.140625" style="178" customWidth="1"/>
    <col min="5" max="5" width="30.28515625" style="286" customWidth="1"/>
    <col min="6" max="6" width="20.5703125" style="286" customWidth="1"/>
    <col min="7" max="7" width="22.7109375" style="286" customWidth="1"/>
    <col min="8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454" t="s">
        <v>691</v>
      </c>
      <c r="B3" s="1454"/>
      <c r="C3" s="1454"/>
      <c r="D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1200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455" t="s">
        <v>282</v>
      </c>
      <c r="B9" s="1455" t="s">
        <v>297</v>
      </c>
      <c r="C9" s="1556" t="s">
        <v>375</v>
      </c>
      <c r="D9" s="1557" t="s">
        <v>376</v>
      </c>
    </row>
    <row r="10" spans="1:11" ht="37.5" customHeight="1">
      <c r="A10" s="1513"/>
      <c r="B10" s="1513"/>
      <c r="C10" s="1472"/>
      <c r="D10" s="1473"/>
    </row>
    <row r="11" spans="1:11">
      <c r="A11" s="320">
        <v>1</v>
      </c>
      <c r="B11" s="320">
        <v>2</v>
      </c>
      <c r="C11" s="1205">
        <v>3</v>
      </c>
      <c r="D11" s="1204">
        <v>4</v>
      </c>
      <c r="E11" s="291" t="s">
        <v>357</v>
      </c>
      <c r="F11" s="291" t="s">
        <v>302</v>
      </c>
      <c r="G11" s="291" t="s">
        <v>303</v>
      </c>
    </row>
    <row r="12" spans="1:11" s="1199" customFormat="1" hidden="1">
      <c r="A12" s="1073"/>
      <c r="B12" s="1081"/>
      <c r="C12" s="1191"/>
      <c r="D12" s="1075"/>
      <c r="E12" s="1203"/>
      <c r="F12" s="1054"/>
      <c r="G12" s="1054">
        <f t="shared" ref="G12:G27" si="0">D12-F12</f>
        <v>0</v>
      </c>
      <c r="H12" s="283"/>
      <c r="I12" s="299"/>
    </row>
    <row r="13" spans="1:11" s="1199" customFormat="1" ht="56.25">
      <c r="A13" s="1073">
        <v>1</v>
      </c>
      <c r="B13" s="1201" t="s">
        <v>1289</v>
      </c>
      <c r="C13" s="1191">
        <v>1</v>
      </c>
      <c r="D13" s="1075">
        <v>78256</v>
      </c>
      <c r="E13" s="329">
        <f>78223</f>
        <v>78223</v>
      </c>
      <c r="F13" s="289"/>
      <c r="G13" s="289">
        <f t="shared" si="0"/>
        <v>78256</v>
      </c>
      <c r="H13" s="283"/>
      <c r="I13" s="299"/>
    </row>
    <row r="14" spans="1:11" s="1199" customFormat="1" hidden="1">
      <c r="A14" s="1073"/>
      <c r="B14" s="1081"/>
      <c r="C14" s="1191"/>
      <c r="D14" s="1075"/>
      <c r="E14" s="329"/>
      <c r="F14" s="289"/>
      <c r="G14" s="289">
        <f t="shared" si="0"/>
        <v>0</v>
      </c>
      <c r="H14" s="283"/>
      <c r="I14" s="299"/>
    </row>
    <row r="15" spans="1:11" s="1199" customFormat="1" hidden="1">
      <c r="A15" s="1073"/>
      <c r="B15" s="1081"/>
      <c r="C15" s="1191"/>
      <c r="D15" s="1075"/>
      <c r="E15" s="329"/>
      <c r="F15" s="289"/>
      <c r="G15" s="289">
        <f t="shared" si="0"/>
        <v>0</v>
      </c>
      <c r="H15" s="283"/>
      <c r="I15" s="299"/>
    </row>
    <row r="16" spans="1:11" s="1199" customFormat="1" hidden="1">
      <c r="A16" s="1073"/>
      <c r="B16" s="1081"/>
      <c r="C16" s="1191"/>
      <c r="D16" s="1075"/>
      <c r="E16" s="329"/>
      <c r="F16" s="289"/>
      <c r="G16" s="289">
        <f t="shared" si="0"/>
        <v>0</v>
      </c>
      <c r="H16" s="283"/>
      <c r="I16" s="299"/>
    </row>
    <row r="17" spans="1:9" s="1199" customFormat="1" hidden="1">
      <c r="A17" s="1073"/>
      <c r="B17" s="1081"/>
      <c r="C17" s="1191"/>
      <c r="D17" s="1075"/>
      <c r="E17" s="329"/>
      <c r="F17" s="289"/>
      <c r="G17" s="289">
        <f t="shared" si="0"/>
        <v>0</v>
      </c>
      <c r="H17" s="283"/>
      <c r="I17" s="299"/>
    </row>
    <row r="18" spans="1:9" s="1199" customFormat="1" hidden="1">
      <c r="A18" s="1073"/>
      <c r="B18" s="1081"/>
      <c r="C18" s="1191"/>
      <c r="D18" s="1075"/>
      <c r="E18" s="329"/>
      <c r="F18" s="289"/>
      <c r="G18" s="289">
        <f t="shared" si="0"/>
        <v>0</v>
      </c>
      <c r="H18" s="283"/>
      <c r="I18" s="299"/>
    </row>
    <row r="19" spans="1:9" s="1199" customFormat="1" hidden="1">
      <c r="A19" s="1073"/>
      <c r="B19" s="1081"/>
      <c r="C19" s="1191"/>
      <c r="D19" s="1075"/>
      <c r="E19" s="329"/>
      <c r="F19" s="289"/>
      <c r="G19" s="289">
        <f t="shared" si="0"/>
        <v>0</v>
      </c>
      <c r="H19" s="283"/>
      <c r="I19" s="299"/>
    </row>
    <row r="20" spans="1:9" s="1199" customFormat="1" hidden="1">
      <c r="A20" s="1073"/>
      <c r="B20" s="1081"/>
      <c r="C20" s="1191"/>
      <c r="D20" s="1075"/>
      <c r="E20" s="329"/>
      <c r="F20" s="289"/>
      <c r="G20" s="289">
        <f t="shared" si="0"/>
        <v>0</v>
      </c>
      <c r="H20" s="283"/>
      <c r="I20" s="299"/>
    </row>
    <row r="21" spans="1:9" s="1199" customFormat="1" hidden="1">
      <c r="A21" s="1073"/>
      <c r="B21" s="1081"/>
      <c r="C21" s="1191"/>
      <c r="D21" s="1075"/>
      <c r="E21" s="329"/>
      <c r="F21" s="289"/>
      <c r="G21" s="289">
        <f t="shared" si="0"/>
        <v>0</v>
      </c>
      <c r="H21" s="283"/>
      <c r="I21" s="299"/>
    </row>
    <row r="22" spans="1:9" s="1199" customFormat="1" hidden="1">
      <c r="A22" s="1073"/>
      <c r="B22" s="1081"/>
      <c r="C22" s="1191"/>
      <c r="D22" s="1075"/>
      <c r="E22" s="329"/>
      <c r="F22" s="289"/>
      <c r="G22" s="289">
        <f t="shared" si="0"/>
        <v>0</v>
      </c>
      <c r="H22" s="283"/>
      <c r="I22" s="299"/>
    </row>
    <row r="23" spans="1:9" s="1199" customFormat="1" hidden="1">
      <c r="A23" s="1073"/>
      <c r="B23" s="1081"/>
      <c r="C23" s="1191"/>
      <c r="D23" s="1075"/>
      <c r="E23" s="329"/>
      <c r="F23" s="289"/>
      <c r="G23" s="289">
        <f t="shared" si="0"/>
        <v>0</v>
      </c>
      <c r="H23" s="283"/>
      <c r="I23" s="299"/>
    </row>
    <row r="24" spans="1:9" s="1199" customFormat="1" hidden="1">
      <c r="A24" s="1073"/>
      <c r="B24" s="1081"/>
      <c r="C24" s="1191"/>
      <c r="D24" s="1075"/>
      <c r="E24" s="329"/>
      <c r="F24" s="289"/>
      <c r="G24" s="289">
        <f t="shared" si="0"/>
        <v>0</v>
      </c>
      <c r="H24" s="283"/>
      <c r="I24" s="299"/>
    </row>
    <row r="25" spans="1:9" s="1199" customFormat="1" hidden="1">
      <c r="A25" s="1073"/>
      <c r="B25" s="1081"/>
      <c r="C25" s="1191"/>
      <c r="D25" s="1075"/>
      <c r="E25" s="329"/>
      <c r="F25" s="289"/>
      <c r="G25" s="289">
        <f t="shared" si="0"/>
        <v>0</v>
      </c>
      <c r="H25" s="283"/>
      <c r="I25" s="299"/>
    </row>
    <row r="26" spans="1:9" s="1199" customFormat="1" hidden="1">
      <c r="A26" s="1073"/>
      <c r="B26" s="1081"/>
      <c r="C26" s="1191"/>
      <c r="D26" s="1075"/>
      <c r="E26" s="329"/>
      <c r="F26" s="289"/>
      <c r="G26" s="289">
        <f t="shared" si="0"/>
        <v>0</v>
      </c>
      <c r="H26" s="283"/>
      <c r="I26" s="299"/>
    </row>
    <row r="27" spans="1:9" s="1199" customFormat="1" hidden="1">
      <c r="A27" s="1073"/>
      <c r="B27" s="1081"/>
      <c r="C27" s="1191"/>
      <c r="D27" s="1075"/>
      <c r="E27" s="329"/>
      <c r="F27" s="289"/>
      <c r="G27" s="289">
        <f t="shared" si="0"/>
        <v>0</v>
      </c>
      <c r="H27" s="283"/>
      <c r="I27" s="299"/>
    </row>
    <row r="28" spans="1:9" s="1199" customFormat="1">
      <c r="A28" s="1073"/>
      <c r="B28" s="1081"/>
      <c r="C28" s="1191"/>
      <c r="D28" s="1075"/>
      <c r="E28" s="329"/>
      <c r="F28" s="289"/>
      <c r="G28" s="289"/>
      <c r="H28" s="283"/>
      <c r="I28" s="299"/>
    </row>
    <row r="29" spans="1:9" ht="21" customHeight="1">
      <c r="A29" s="878"/>
      <c r="B29" s="877" t="s">
        <v>295</v>
      </c>
      <c r="C29" s="876" t="s">
        <v>305</v>
      </c>
      <c r="D29" s="747">
        <f>SUM(D12:D28)</f>
        <v>78256</v>
      </c>
      <c r="E29" s="291" t="s">
        <v>365</v>
      </c>
      <c r="F29" s="291">
        <f>SUM(F12)</f>
        <v>0</v>
      </c>
      <c r="G29" s="291">
        <f>SUM(G12)</f>
        <v>0</v>
      </c>
    </row>
    <row r="30" spans="1:9" ht="21" customHeight="1">
      <c r="A30" s="552"/>
      <c r="B30" s="553"/>
      <c r="C30" s="554"/>
      <c r="D30" s="531"/>
      <c r="E30" s="544"/>
      <c r="F30" s="544"/>
      <c r="G30" s="544"/>
    </row>
    <row r="31" spans="1:9" s="1" customFormat="1" ht="18" customHeight="1">
      <c r="A31" s="1197" t="s">
        <v>1287</v>
      </c>
      <c r="B31" s="1198"/>
      <c r="C31" s="1196"/>
      <c r="D31" s="1196" t="s">
        <v>1288</v>
      </c>
      <c r="E31" s="1198"/>
      <c r="F31" s="178"/>
      <c r="G31" s="1198"/>
    </row>
    <row r="32" spans="1:9" s="303" customFormat="1" ht="19.5">
      <c r="A32" s="178"/>
      <c r="B32" s="66"/>
      <c r="C32" s="1202" t="s">
        <v>131</v>
      </c>
      <c r="D32" s="1202" t="s">
        <v>132</v>
      </c>
      <c r="E32" s="66"/>
      <c r="F32" s="178"/>
      <c r="G32" s="66"/>
    </row>
    <row r="33" spans="1:7" ht="15.75">
      <c r="A33" s="66"/>
      <c r="B33" s="63"/>
      <c r="C33" s="63"/>
      <c r="D33" s="63"/>
      <c r="E33" s="63"/>
      <c r="F33" s="178"/>
      <c r="G33" s="63"/>
    </row>
    <row r="34" spans="1:7">
      <c r="A34" s="1197" t="s">
        <v>133</v>
      </c>
      <c r="B34" s="1198"/>
      <c r="C34" s="1196"/>
      <c r="D34" s="1196" t="s">
        <v>1227</v>
      </c>
      <c r="E34" s="1198"/>
      <c r="F34" s="178"/>
      <c r="G34" s="1198"/>
    </row>
    <row r="35" spans="1:7" ht="15">
      <c r="B35" s="66"/>
      <c r="C35" s="1202" t="s">
        <v>131</v>
      </c>
      <c r="D35" s="1202" t="s">
        <v>132</v>
      </c>
      <c r="E35" s="66"/>
      <c r="F35" s="178"/>
      <c r="G35" s="66"/>
    </row>
    <row r="36" spans="1:7">
      <c r="A36" s="1"/>
      <c r="B36" s="1"/>
      <c r="C36" s="1"/>
      <c r="D36" s="1"/>
      <c r="E36" s="1"/>
      <c r="F36" s="1"/>
      <c r="G36" s="1"/>
    </row>
    <row r="37" spans="1:7" ht="19.5">
      <c r="A37" s="303"/>
      <c r="B37" s="303"/>
      <c r="C37" s="303"/>
      <c r="D37" s="303"/>
      <c r="E37" s="1102"/>
      <c r="F37" s="1102"/>
      <c r="G37" s="1102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L54"/>
  <sheetViews>
    <sheetView view="pageBreakPreview" topLeftCell="A6" zoomScale="80" zoomScaleSheetLayoutView="80" workbookViewId="0">
      <selection activeCell="F55" sqref="F5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2">
      <c r="F1" s="72" t="s">
        <v>436</v>
      </c>
    </row>
    <row r="3" spans="1:12" ht="20.45" customHeight="1">
      <c r="A3" s="1454" t="s">
        <v>587</v>
      </c>
      <c r="B3" s="1454"/>
      <c r="C3" s="1454"/>
      <c r="D3" s="1454"/>
      <c r="E3" s="1454"/>
      <c r="F3" s="1454"/>
    </row>
    <row r="4" spans="1:12" s="13" customFormat="1" ht="48.75" customHeight="1">
      <c r="A4" s="1503" t="s">
        <v>1137</v>
      </c>
      <c r="B4" s="1503"/>
      <c r="C4" s="1503"/>
      <c r="D4" s="1503"/>
      <c r="E4" s="1503"/>
      <c r="F4" s="12"/>
      <c r="G4" s="12"/>
      <c r="H4" s="12"/>
      <c r="I4" s="12"/>
      <c r="J4" s="12"/>
      <c r="K4" s="12"/>
      <c r="L4" s="12"/>
    </row>
    <row r="5" spans="1:12" s="11" customFormat="1" ht="19.5" customHeight="1">
      <c r="A5" s="1045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2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2">
      <c r="B8" s="251"/>
      <c r="C8" s="251"/>
    </row>
    <row r="9" spans="1:12" ht="18.75" customHeight="1">
      <c r="A9" s="1546" t="s">
        <v>282</v>
      </c>
      <c r="B9" s="1546" t="s">
        <v>297</v>
      </c>
      <c r="C9" s="1547" t="s">
        <v>366</v>
      </c>
      <c r="D9" s="1524"/>
      <c r="E9" s="1525" t="s">
        <v>367</v>
      </c>
      <c r="F9" s="1524"/>
    </row>
    <row r="10" spans="1:12" ht="37.5">
      <c r="A10" s="1458"/>
      <c r="B10" s="1458"/>
      <c r="C10" s="1036" t="s">
        <v>375</v>
      </c>
      <c r="D10" s="1037" t="s">
        <v>376</v>
      </c>
      <c r="E10" s="1037" t="s">
        <v>375</v>
      </c>
      <c r="F10" s="1037" t="s">
        <v>376</v>
      </c>
    </row>
    <row r="11" spans="1:12" ht="21" customHeight="1">
      <c r="A11" s="1046">
        <v>1</v>
      </c>
      <c r="B11" s="1046">
        <v>2</v>
      </c>
      <c r="C11" s="1046">
        <v>3</v>
      </c>
      <c r="D11" s="1046">
        <v>4</v>
      </c>
      <c r="E11" s="1046">
        <v>5</v>
      </c>
      <c r="F11" s="1046">
        <v>6</v>
      </c>
      <c r="G11" s="875" t="s">
        <v>357</v>
      </c>
      <c r="H11" s="875" t="s">
        <v>302</v>
      </c>
      <c r="I11" s="875" t="s">
        <v>303</v>
      </c>
    </row>
    <row r="12" spans="1:12" s="267" customFormat="1" ht="21.6" customHeight="1">
      <c r="A12" s="1047">
        <v>1</v>
      </c>
      <c r="B12" s="1048" t="s">
        <v>377</v>
      </c>
      <c r="C12" s="1049" t="s">
        <v>305</v>
      </c>
      <c r="D12" s="1050">
        <f>SUM(D13:D17)</f>
        <v>0</v>
      </c>
      <c r="E12" s="1049" t="s">
        <v>305</v>
      </c>
      <c r="F12" s="1050">
        <f>SUM(F13:F17)</f>
        <v>0</v>
      </c>
      <c r="G12" s="810"/>
      <c r="H12" s="810"/>
      <c r="I12" s="810"/>
      <c r="J12" s="698"/>
    </row>
    <row r="13" spans="1:12" ht="18.75" hidden="1" customHeight="1">
      <c r="A13" s="1051"/>
      <c r="B13" s="1052" t="s">
        <v>1236</v>
      </c>
      <c r="C13" s="1053"/>
      <c r="D13" s="907"/>
      <c r="E13" s="1053"/>
      <c r="F13" s="907"/>
      <c r="G13" s="1054"/>
      <c r="H13" s="1054"/>
      <c r="I13" s="1054">
        <f t="shared" ref="I13:I42" si="0">F13-H13</f>
        <v>0</v>
      </c>
    </row>
    <row r="14" spans="1:12" ht="18.75" hidden="1" customHeight="1">
      <c r="A14" s="1051"/>
      <c r="B14" s="951"/>
      <c r="C14" s="1053"/>
      <c r="D14" s="907"/>
      <c r="E14" s="1053"/>
      <c r="F14" s="907"/>
      <c r="G14" s="1054"/>
      <c r="H14" s="1054"/>
      <c r="I14" s="1054">
        <f t="shared" si="0"/>
        <v>0</v>
      </c>
    </row>
    <row r="15" spans="1:12" ht="18.75" hidden="1" customHeight="1">
      <c r="A15" s="1051"/>
      <c r="B15" s="1055"/>
      <c r="C15" s="1053"/>
      <c r="D15" s="907"/>
      <c r="E15" s="1053"/>
      <c r="F15" s="907"/>
      <c r="G15" s="1054"/>
      <c r="H15" s="1054"/>
      <c r="I15" s="1054">
        <f t="shared" si="0"/>
        <v>0</v>
      </c>
    </row>
    <row r="16" spans="1:12" ht="18.75" hidden="1" customHeight="1">
      <c r="A16" s="1051"/>
      <c r="B16" s="1055"/>
      <c r="C16" s="1053"/>
      <c r="D16" s="907"/>
      <c r="E16" s="1053"/>
      <c r="F16" s="907"/>
      <c r="G16" s="1054"/>
      <c r="H16" s="1054"/>
      <c r="I16" s="1054">
        <f t="shared" si="0"/>
        <v>0</v>
      </c>
    </row>
    <row r="17" spans="1:10" ht="18.75" hidden="1" customHeight="1">
      <c r="A17" s="1051"/>
      <c r="B17" s="1056"/>
      <c r="C17" s="1053"/>
      <c r="D17" s="907"/>
      <c r="E17" s="1053"/>
      <c r="F17" s="907"/>
      <c r="G17" s="1054"/>
      <c r="H17" s="1054"/>
      <c r="I17" s="1054">
        <f t="shared" si="0"/>
        <v>0</v>
      </c>
    </row>
    <row r="18" spans="1:10" s="267" customFormat="1" ht="21.6" customHeight="1">
      <c r="A18" s="1047">
        <v>2</v>
      </c>
      <c r="B18" s="1048" t="s">
        <v>379</v>
      </c>
      <c r="C18" s="1049" t="s">
        <v>305</v>
      </c>
      <c r="D18" s="1050">
        <f>SUM(D19:D25)</f>
        <v>0</v>
      </c>
      <c r="E18" s="1049" t="s">
        <v>305</v>
      </c>
      <c r="F18" s="1050">
        <f>SUM(F19:F25)</f>
        <v>0</v>
      </c>
      <c r="G18" s="810"/>
      <c r="H18" s="810"/>
      <c r="I18" s="810"/>
      <c r="J18" s="698"/>
    </row>
    <row r="19" spans="1:10" ht="18.75" hidden="1" customHeight="1">
      <c r="A19" s="1051"/>
      <c r="B19" s="1055" t="s">
        <v>199</v>
      </c>
      <c r="C19" s="1053"/>
      <c r="D19" s="907"/>
      <c r="E19" s="1053"/>
      <c r="F19" s="907"/>
      <c r="G19" s="1054"/>
      <c r="H19" s="1054"/>
      <c r="I19" s="1054">
        <f t="shared" si="0"/>
        <v>0</v>
      </c>
    </row>
    <row r="20" spans="1:10" ht="18.75" hidden="1" customHeight="1">
      <c r="A20" s="1051"/>
      <c r="B20" s="1055"/>
      <c r="C20" s="1053"/>
      <c r="D20" s="907"/>
      <c r="E20" s="1053"/>
      <c r="F20" s="907"/>
      <c r="G20" s="1054"/>
      <c r="H20" s="1054"/>
      <c r="I20" s="1054">
        <f t="shared" si="0"/>
        <v>0</v>
      </c>
    </row>
    <row r="21" spans="1:10" ht="18.75" hidden="1" customHeight="1">
      <c r="A21" s="1051"/>
      <c r="B21" s="1055"/>
      <c r="C21" s="1053"/>
      <c r="D21" s="907"/>
      <c r="E21" s="1053"/>
      <c r="F21" s="907"/>
      <c r="G21" s="1054"/>
      <c r="H21" s="1054"/>
      <c r="I21" s="1054">
        <f t="shared" si="0"/>
        <v>0</v>
      </c>
    </row>
    <row r="22" spans="1:10" ht="18.75" hidden="1" customHeight="1">
      <c r="A22" s="1051"/>
      <c r="B22" s="1055"/>
      <c r="C22" s="1053"/>
      <c r="D22" s="907"/>
      <c r="E22" s="1053"/>
      <c r="F22" s="907"/>
      <c r="G22" s="1054"/>
      <c r="H22" s="1054"/>
      <c r="I22" s="1054">
        <f t="shared" si="0"/>
        <v>0</v>
      </c>
    </row>
    <row r="23" spans="1:10" ht="18.75" hidden="1" customHeight="1">
      <c r="A23" s="1051"/>
      <c r="B23" s="1055"/>
      <c r="C23" s="1053"/>
      <c r="D23" s="907"/>
      <c r="E23" s="1053"/>
      <c r="F23" s="907"/>
      <c r="G23" s="1054"/>
      <c r="H23" s="1054"/>
      <c r="I23" s="1054">
        <f t="shared" si="0"/>
        <v>0</v>
      </c>
    </row>
    <row r="24" spans="1:10" ht="18.75" hidden="1" customHeight="1">
      <c r="A24" s="1051"/>
      <c r="B24" s="1055"/>
      <c r="C24" s="1053"/>
      <c r="D24" s="907"/>
      <c r="E24" s="1053"/>
      <c r="F24" s="907"/>
      <c r="G24" s="1054"/>
      <c r="H24" s="1054"/>
      <c r="I24" s="1054">
        <f t="shared" si="0"/>
        <v>0</v>
      </c>
    </row>
    <row r="25" spans="1:10" ht="18.75" hidden="1" customHeight="1">
      <c r="A25" s="1051"/>
      <c r="B25" s="1055"/>
      <c r="C25" s="1053"/>
      <c r="D25" s="907"/>
      <c r="E25" s="1053"/>
      <c r="F25" s="907"/>
      <c r="G25" s="1054"/>
      <c r="H25" s="1054"/>
      <c r="I25" s="1054">
        <f t="shared" si="0"/>
        <v>0</v>
      </c>
    </row>
    <row r="26" spans="1:10" s="267" customFormat="1" ht="21.6" customHeight="1">
      <c r="A26" s="1047">
        <v>3</v>
      </c>
      <c r="B26" s="1048" t="s">
        <v>380</v>
      </c>
      <c r="C26" s="1049" t="s">
        <v>305</v>
      </c>
      <c r="D26" s="1050">
        <f>SUM(D27:D31)</f>
        <v>0</v>
      </c>
      <c r="E26" s="1049" t="s">
        <v>305</v>
      </c>
      <c r="F26" s="1050">
        <f>SUM(F27:F32)</f>
        <v>0</v>
      </c>
      <c r="G26" s="810"/>
      <c r="H26" s="810"/>
      <c r="I26" s="810"/>
      <c r="J26" s="698"/>
    </row>
    <row r="27" spans="1:10" ht="18.75" hidden="1" customHeight="1">
      <c r="A27" s="1051"/>
      <c r="B27" s="1055" t="s">
        <v>199</v>
      </c>
      <c r="C27" s="1053"/>
      <c r="D27" s="907"/>
      <c r="E27" s="1053"/>
      <c r="F27" s="907"/>
      <c r="G27" s="1054"/>
      <c r="H27" s="1054"/>
      <c r="I27" s="1054">
        <f t="shared" si="0"/>
        <v>0</v>
      </c>
    </row>
    <row r="28" spans="1:10" ht="18.75" hidden="1" customHeight="1">
      <c r="A28" s="1051"/>
      <c r="B28" s="1057"/>
      <c r="C28" s="1053"/>
      <c r="D28" s="907"/>
      <c r="E28" s="1053"/>
      <c r="F28" s="907"/>
      <c r="G28" s="1054"/>
      <c r="H28" s="1058"/>
      <c r="I28" s="1054">
        <f t="shared" si="0"/>
        <v>0</v>
      </c>
    </row>
    <row r="29" spans="1:10" ht="18.75" hidden="1" customHeight="1">
      <c r="A29" s="1051"/>
      <c r="B29" s="1055"/>
      <c r="C29" s="1053"/>
      <c r="D29" s="907"/>
      <c r="E29" s="1053"/>
      <c r="F29" s="907"/>
      <c r="G29" s="1054"/>
      <c r="H29" s="1058"/>
      <c r="I29" s="1054">
        <f t="shared" si="0"/>
        <v>0</v>
      </c>
    </row>
    <row r="30" spans="1:10" ht="18.75" hidden="1" customHeight="1">
      <c r="A30" s="1051"/>
      <c r="B30" s="1059"/>
      <c r="C30" s="1053"/>
      <c r="D30" s="907"/>
      <c r="E30" s="1053"/>
      <c r="F30" s="907"/>
      <c r="G30" s="1054"/>
      <c r="H30" s="1054"/>
      <c r="I30" s="1054">
        <f t="shared" si="0"/>
        <v>0</v>
      </c>
    </row>
    <row r="31" spans="1:10" ht="18.75" hidden="1" customHeight="1">
      <c r="A31" s="1051"/>
      <c r="B31" s="1055"/>
      <c r="C31" s="1053"/>
      <c r="D31" s="907"/>
      <c r="E31" s="1053"/>
      <c r="F31" s="907"/>
      <c r="G31" s="1054"/>
      <c r="H31" s="1054"/>
      <c r="I31" s="1054">
        <f t="shared" si="0"/>
        <v>0</v>
      </c>
    </row>
    <row r="32" spans="1:10" ht="18.75" hidden="1" customHeight="1">
      <c r="A32" s="1051"/>
      <c r="B32" s="1055"/>
      <c r="C32" s="1053"/>
      <c r="D32" s="907"/>
      <c r="E32" s="1053"/>
      <c r="F32" s="907"/>
      <c r="G32" s="1054"/>
      <c r="H32" s="1054"/>
      <c r="I32" s="1054">
        <f t="shared" si="0"/>
        <v>0</v>
      </c>
    </row>
    <row r="33" spans="1:10" s="267" customFormat="1" ht="21.6" customHeight="1">
      <c r="A33" s="1060">
        <v>4</v>
      </c>
      <c r="B33" s="1061" t="s">
        <v>381</v>
      </c>
      <c r="C33" s="1062" t="s">
        <v>305</v>
      </c>
      <c r="D33" s="816">
        <f>SUM(D34:D42)</f>
        <v>0</v>
      </c>
      <c r="E33" s="1062" t="s">
        <v>305</v>
      </c>
      <c r="F33" s="816">
        <f>SUM(F35:F43)</f>
        <v>169000</v>
      </c>
      <c r="G33" s="816">
        <f>SUM(G35:G43)</f>
        <v>0</v>
      </c>
      <c r="H33" s="816">
        <f>SUM(H35:H43)</f>
        <v>0</v>
      </c>
      <c r="I33" s="810"/>
      <c r="J33" s="698"/>
    </row>
    <row r="34" spans="1:10">
      <c r="A34" s="1063"/>
      <c r="B34" s="1055" t="s">
        <v>199</v>
      </c>
      <c r="C34" s="1053"/>
      <c r="D34" s="907"/>
      <c r="E34" s="1053"/>
      <c r="F34" s="907"/>
      <c r="G34" s="1054"/>
      <c r="H34" s="1054"/>
      <c r="I34" s="1054">
        <f t="shared" si="0"/>
        <v>0</v>
      </c>
    </row>
    <row r="35" spans="1:10" ht="49.5" customHeight="1">
      <c r="A35" s="904"/>
      <c r="B35" s="1052" t="s">
        <v>1297</v>
      </c>
      <c r="C35" s="1053"/>
      <c r="D35" s="907"/>
      <c r="E35" s="1064"/>
      <c r="F35" s="907">
        <v>84500</v>
      </c>
      <c r="G35" s="1065"/>
      <c r="H35" s="1054"/>
      <c r="I35" s="1054">
        <f t="shared" si="0"/>
        <v>84500</v>
      </c>
    </row>
    <row r="36" spans="1:10" ht="18.75" hidden="1" customHeight="1">
      <c r="A36" s="904"/>
      <c r="B36" s="951"/>
      <c r="C36" s="1053"/>
      <c r="D36" s="907"/>
      <c r="E36" s="1053"/>
      <c r="F36" s="907"/>
      <c r="G36" s="1054"/>
      <c r="H36" s="1054"/>
      <c r="I36" s="1054">
        <f t="shared" si="0"/>
        <v>0</v>
      </c>
    </row>
    <row r="37" spans="1:10" ht="18.75" hidden="1" customHeight="1">
      <c r="A37" s="904"/>
      <c r="B37" s="951"/>
      <c r="C37" s="1053"/>
      <c r="D37" s="907"/>
      <c r="E37" s="1053"/>
      <c r="F37" s="907"/>
      <c r="G37" s="1054"/>
      <c r="H37" s="1054"/>
      <c r="I37" s="1054">
        <f t="shared" si="0"/>
        <v>0</v>
      </c>
    </row>
    <row r="38" spans="1:10" ht="18.75" hidden="1" customHeight="1">
      <c r="A38" s="904"/>
      <c r="B38" s="951"/>
      <c r="C38" s="949"/>
      <c r="D38" s="950"/>
      <c r="E38" s="949"/>
      <c r="F38" s="950"/>
      <c r="G38" s="879"/>
      <c r="H38" s="879"/>
      <c r="I38" s="879">
        <f t="shared" si="0"/>
        <v>0</v>
      </c>
    </row>
    <row r="39" spans="1:10" ht="18.75" hidden="1" customHeight="1">
      <c r="A39" s="1066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t="18.75" hidden="1" customHeight="1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t="18.75" hidden="1" customHeight="1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t="18.75" hidden="1" customHeight="1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 ht="48" customHeight="1">
      <c r="A43" s="239"/>
      <c r="B43" s="1052" t="s">
        <v>1296</v>
      </c>
      <c r="C43" s="255"/>
      <c r="D43" s="202"/>
      <c r="E43" s="255"/>
      <c r="F43" s="202">
        <v>84500</v>
      </c>
      <c r="G43" s="289"/>
      <c r="H43" s="289"/>
      <c r="I43" s="289"/>
    </row>
    <row r="44" spans="1:10" ht="21" customHeight="1">
      <c r="A44" s="701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169000</v>
      </c>
      <c r="G44" s="1067" t="s">
        <v>365</v>
      </c>
      <c r="H44" s="525">
        <f>H12+H18+H26+H33</f>
        <v>0</v>
      </c>
      <c r="I44" s="525">
        <f>SUM(I12:I43)</f>
        <v>84500</v>
      </c>
    </row>
    <row r="47" spans="1:10">
      <c r="A47" s="1227" t="s">
        <v>1287</v>
      </c>
      <c r="B47" s="1043"/>
      <c r="C47" s="1043"/>
      <c r="D47" s="1041"/>
      <c r="E47" s="1043"/>
      <c r="F47" s="1226" t="s">
        <v>1288</v>
      </c>
      <c r="G47" s="1043"/>
      <c r="H47" s="1043"/>
      <c r="I47" s="98"/>
      <c r="J47" s="178"/>
    </row>
    <row r="48" spans="1:10" ht="15">
      <c r="A48" s="66"/>
      <c r="B48" s="66"/>
      <c r="C48" s="66"/>
      <c r="D48" s="1039" t="s">
        <v>131</v>
      </c>
      <c r="E48" s="66"/>
      <c r="F48" s="103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1042" t="s">
        <v>133</v>
      </c>
      <c r="B50" s="1043"/>
      <c r="C50" s="1043"/>
      <c r="D50" s="1041"/>
      <c r="E50" s="1043"/>
      <c r="F50" s="1041" t="s">
        <v>1227</v>
      </c>
      <c r="G50" s="1043"/>
      <c r="H50" s="1043"/>
      <c r="I50" s="98"/>
      <c r="J50" s="178"/>
    </row>
    <row r="51" spans="1:10">
      <c r="A51" s="66"/>
      <c r="B51" s="66"/>
      <c r="C51" s="66"/>
      <c r="D51" s="1039" t="s">
        <v>131</v>
      </c>
      <c r="E51" s="66"/>
      <c r="F51" s="1039" t="s">
        <v>132</v>
      </c>
      <c r="G51" s="66"/>
      <c r="H51" s="81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6">
    <mergeCell ref="A3:F3"/>
    <mergeCell ref="A4:E4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Лист60">
    <tabColor rgb="FF92D050"/>
    <pageSetUpPr fitToPage="1"/>
  </sheetPr>
  <dimension ref="A1:P56"/>
  <sheetViews>
    <sheetView view="pageBreakPreview" zoomScale="70" zoomScaleSheetLayoutView="70" workbookViewId="0">
      <selection activeCell="F15" sqref="F15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6.28515625" style="317" customWidth="1"/>
    <col min="5" max="5" width="30.7109375" style="317" customWidth="1"/>
    <col min="6" max="7" width="24.42578125" style="317" customWidth="1"/>
    <col min="8" max="8" width="17.85546875" style="343" customWidth="1"/>
    <col min="9" max="10" width="22.85546875" style="317" customWidth="1"/>
    <col min="11" max="255" width="8.85546875" style="317"/>
    <col min="256" max="256" width="7.28515625" style="317" customWidth="1"/>
    <col min="257" max="257" width="91.28515625" style="317" customWidth="1"/>
    <col min="258" max="260" width="26.28515625" style="317" customWidth="1"/>
    <col min="261" max="263" width="24.42578125" style="317" customWidth="1"/>
    <col min="264" max="264" width="17.85546875" style="317" customWidth="1"/>
    <col min="265" max="511" width="8.85546875" style="317"/>
    <col min="512" max="512" width="7.28515625" style="317" customWidth="1"/>
    <col min="513" max="513" width="91.28515625" style="317" customWidth="1"/>
    <col min="514" max="516" width="26.28515625" style="317" customWidth="1"/>
    <col min="517" max="519" width="24.42578125" style="317" customWidth="1"/>
    <col min="520" max="520" width="17.85546875" style="317" customWidth="1"/>
    <col min="521" max="767" width="8.85546875" style="317"/>
    <col min="768" max="768" width="7.28515625" style="317" customWidth="1"/>
    <col min="769" max="769" width="91.28515625" style="317" customWidth="1"/>
    <col min="770" max="772" width="26.28515625" style="317" customWidth="1"/>
    <col min="773" max="775" width="24.42578125" style="317" customWidth="1"/>
    <col min="776" max="776" width="17.8554687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8" width="26.28515625" style="317" customWidth="1"/>
    <col min="1029" max="1031" width="24.42578125" style="317" customWidth="1"/>
    <col min="1032" max="1032" width="17.8554687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4" width="26.28515625" style="317" customWidth="1"/>
    <col min="1285" max="1287" width="24.42578125" style="317" customWidth="1"/>
    <col min="1288" max="1288" width="17.8554687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40" width="26.28515625" style="317" customWidth="1"/>
    <col min="1541" max="1543" width="24.42578125" style="317" customWidth="1"/>
    <col min="1544" max="1544" width="17.8554687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6" width="26.28515625" style="317" customWidth="1"/>
    <col min="1797" max="1799" width="24.42578125" style="317" customWidth="1"/>
    <col min="1800" max="1800" width="17.8554687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2" width="26.28515625" style="317" customWidth="1"/>
    <col min="2053" max="2055" width="24.42578125" style="317" customWidth="1"/>
    <col min="2056" max="2056" width="17.8554687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8" width="26.28515625" style="317" customWidth="1"/>
    <col min="2309" max="2311" width="24.42578125" style="317" customWidth="1"/>
    <col min="2312" max="2312" width="17.8554687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4" width="26.28515625" style="317" customWidth="1"/>
    <col min="2565" max="2567" width="24.42578125" style="317" customWidth="1"/>
    <col min="2568" max="2568" width="17.8554687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20" width="26.28515625" style="317" customWidth="1"/>
    <col min="2821" max="2823" width="24.42578125" style="317" customWidth="1"/>
    <col min="2824" max="2824" width="17.8554687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6" width="26.28515625" style="317" customWidth="1"/>
    <col min="3077" max="3079" width="24.42578125" style="317" customWidth="1"/>
    <col min="3080" max="3080" width="17.8554687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2" width="26.28515625" style="317" customWidth="1"/>
    <col min="3333" max="3335" width="24.42578125" style="317" customWidth="1"/>
    <col min="3336" max="3336" width="17.8554687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8" width="26.28515625" style="317" customWidth="1"/>
    <col min="3589" max="3591" width="24.42578125" style="317" customWidth="1"/>
    <col min="3592" max="3592" width="17.8554687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4" width="26.28515625" style="317" customWidth="1"/>
    <col min="3845" max="3847" width="24.42578125" style="317" customWidth="1"/>
    <col min="3848" max="3848" width="17.8554687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100" width="26.28515625" style="317" customWidth="1"/>
    <col min="4101" max="4103" width="24.42578125" style="317" customWidth="1"/>
    <col min="4104" max="4104" width="17.8554687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6" width="26.28515625" style="317" customWidth="1"/>
    <col min="4357" max="4359" width="24.42578125" style="317" customWidth="1"/>
    <col min="4360" max="4360" width="17.8554687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2" width="26.28515625" style="317" customWidth="1"/>
    <col min="4613" max="4615" width="24.42578125" style="317" customWidth="1"/>
    <col min="4616" max="4616" width="17.8554687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8" width="26.28515625" style="317" customWidth="1"/>
    <col min="4869" max="4871" width="24.42578125" style="317" customWidth="1"/>
    <col min="4872" max="4872" width="17.8554687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4" width="26.28515625" style="317" customWidth="1"/>
    <col min="5125" max="5127" width="24.42578125" style="317" customWidth="1"/>
    <col min="5128" max="5128" width="17.8554687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80" width="26.28515625" style="317" customWidth="1"/>
    <col min="5381" max="5383" width="24.42578125" style="317" customWidth="1"/>
    <col min="5384" max="5384" width="17.8554687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6" width="26.28515625" style="317" customWidth="1"/>
    <col min="5637" max="5639" width="24.42578125" style="317" customWidth="1"/>
    <col min="5640" max="5640" width="17.8554687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2" width="26.28515625" style="317" customWidth="1"/>
    <col min="5893" max="5895" width="24.42578125" style="317" customWidth="1"/>
    <col min="5896" max="5896" width="17.8554687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8" width="26.28515625" style="317" customWidth="1"/>
    <col min="6149" max="6151" width="24.42578125" style="317" customWidth="1"/>
    <col min="6152" max="6152" width="17.8554687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4" width="26.28515625" style="317" customWidth="1"/>
    <col min="6405" max="6407" width="24.42578125" style="317" customWidth="1"/>
    <col min="6408" max="6408" width="17.8554687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60" width="26.28515625" style="317" customWidth="1"/>
    <col min="6661" max="6663" width="24.42578125" style="317" customWidth="1"/>
    <col min="6664" max="6664" width="17.8554687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6" width="26.28515625" style="317" customWidth="1"/>
    <col min="6917" max="6919" width="24.42578125" style="317" customWidth="1"/>
    <col min="6920" max="6920" width="17.8554687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2" width="26.28515625" style="317" customWidth="1"/>
    <col min="7173" max="7175" width="24.42578125" style="317" customWidth="1"/>
    <col min="7176" max="7176" width="17.8554687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8" width="26.28515625" style="317" customWidth="1"/>
    <col min="7429" max="7431" width="24.42578125" style="317" customWidth="1"/>
    <col min="7432" max="7432" width="17.8554687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4" width="26.28515625" style="317" customWidth="1"/>
    <col min="7685" max="7687" width="24.42578125" style="317" customWidth="1"/>
    <col min="7688" max="7688" width="17.8554687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40" width="26.28515625" style="317" customWidth="1"/>
    <col min="7941" max="7943" width="24.42578125" style="317" customWidth="1"/>
    <col min="7944" max="7944" width="17.8554687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6" width="26.28515625" style="317" customWidth="1"/>
    <col min="8197" max="8199" width="24.42578125" style="317" customWidth="1"/>
    <col min="8200" max="8200" width="17.8554687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2" width="26.28515625" style="317" customWidth="1"/>
    <col min="8453" max="8455" width="24.42578125" style="317" customWidth="1"/>
    <col min="8456" max="8456" width="17.8554687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8" width="26.28515625" style="317" customWidth="1"/>
    <col min="8709" max="8711" width="24.42578125" style="317" customWidth="1"/>
    <col min="8712" max="8712" width="17.8554687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4" width="26.28515625" style="317" customWidth="1"/>
    <col min="8965" max="8967" width="24.42578125" style="317" customWidth="1"/>
    <col min="8968" max="8968" width="17.8554687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20" width="26.28515625" style="317" customWidth="1"/>
    <col min="9221" max="9223" width="24.42578125" style="317" customWidth="1"/>
    <col min="9224" max="9224" width="17.8554687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6" width="26.28515625" style="317" customWidth="1"/>
    <col min="9477" max="9479" width="24.42578125" style="317" customWidth="1"/>
    <col min="9480" max="9480" width="17.8554687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2" width="26.28515625" style="317" customWidth="1"/>
    <col min="9733" max="9735" width="24.42578125" style="317" customWidth="1"/>
    <col min="9736" max="9736" width="17.8554687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8" width="26.28515625" style="317" customWidth="1"/>
    <col min="9989" max="9991" width="24.42578125" style="317" customWidth="1"/>
    <col min="9992" max="9992" width="17.8554687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4" width="26.28515625" style="317" customWidth="1"/>
    <col min="10245" max="10247" width="24.42578125" style="317" customWidth="1"/>
    <col min="10248" max="10248" width="17.8554687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500" width="26.28515625" style="317" customWidth="1"/>
    <col min="10501" max="10503" width="24.42578125" style="317" customWidth="1"/>
    <col min="10504" max="10504" width="17.8554687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6" width="26.28515625" style="317" customWidth="1"/>
    <col min="10757" max="10759" width="24.42578125" style="317" customWidth="1"/>
    <col min="10760" max="10760" width="17.8554687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2" width="26.28515625" style="317" customWidth="1"/>
    <col min="11013" max="11015" width="24.42578125" style="317" customWidth="1"/>
    <col min="11016" max="11016" width="17.8554687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8" width="26.28515625" style="317" customWidth="1"/>
    <col min="11269" max="11271" width="24.42578125" style="317" customWidth="1"/>
    <col min="11272" max="11272" width="17.8554687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4" width="26.28515625" style="317" customWidth="1"/>
    <col min="11525" max="11527" width="24.42578125" style="317" customWidth="1"/>
    <col min="11528" max="11528" width="17.8554687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80" width="26.28515625" style="317" customWidth="1"/>
    <col min="11781" max="11783" width="24.42578125" style="317" customWidth="1"/>
    <col min="11784" max="11784" width="17.8554687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6" width="26.28515625" style="317" customWidth="1"/>
    <col min="12037" max="12039" width="24.42578125" style="317" customWidth="1"/>
    <col min="12040" max="12040" width="17.8554687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2" width="26.28515625" style="317" customWidth="1"/>
    <col min="12293" max="12295" width="24.42578125" style="317" customWidth="1"/>
    <col min="12296" max="12296" width="17.8554687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8" width="26.28515625" style="317" customWidth="1"/>
    <col min="12549" max="12551" width="24.42578125" style="317" customWidth="1"/>
    <col min="12552" max="12552" width="17.8554687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4" width="26.28515625" style="317" customWidth="1"/>
    <col min="12805" max="12807" width="24.42578125" style="317" customWidth="1"/>
    <col min="12808" max="12808" width="17.8554687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60" width="26.28515625" style="317" customWidth="1"/>
    <col min="13061" max="13063" width="24.42578125" style="317" customWidth="1"/>
    <col min="13064" max="13064" width="17.8554687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6" width="26.28515625" style="317" customWidth="1"/>
    <col min="13317" max="13319" width="24.42578125" style="317" customWidth="1"/>
    <col min="13320" max="13320" width="17.8554687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2" width="26.28515625" style="317" customWidth="1"/>
    <col min="13573" max="13575" width="24.42578125" style="317" customWidth="1"/>
    <col min="13576" max="13576" width="17.8554687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8" width="26.28515625" style="317" customWidth="1"/>
    <col min="13829" max="13831" width="24.42578125" style="317" customWidth="1"/>
    <col min="13832" max="13832" width="17.8554687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4" width="26.28515625" style="317" customWidth="1"/>
    <col min="14085" max="14087" width="24.42578125" style="317" customWidth="1"/>
    <col min="14088" max="14088" width="17.8554687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40" width="26.28515625" style="317" customWidth="1"/>
    <col min="14341" max="14343" width="24.42578125" style="317" customWidth="1"/>
    <col min="14344" max="14344" width="17.8554687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6" width="26.28515625" style="317" customWidth="1"/>
    <col min="14597" max="14599" width="24.42578125" style="317" customWidth="1"/>
    <col min="14600" max="14600" width="17.8554687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2" width="26.28515625" style="317" customWidth="1"/>
    <col min="14853" max="14855" width="24.42578125" style="317" customWidth="1"/>
    <col min="14856" max="14856" width="17.8554687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8" width="26.28515625" style="317" customWidth="1"/>
    <col min="15109" max="15111" width="24.42578125" style="317" customWidth="1"/>
    <col min="15112" max="15112" width="17.8554687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4" width="26.28515625" style="317" customWidth="1"/>
    <col min="15365" max="15367" width="24.42578125" style="317" customWidth="1"/>
    <col min="15368" max="15368" width="17.8554687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20" width="26.28515625" style="317" customWidth="1"/>
    <col min="15621" max="15623" width="24.42578125" style="317" customWidth="1"/>
    <col min="15624" max="15624" width="17.8554687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6" width="26.28515625" style="317" customWidth="1"/>
    <col min="15877" max="15879" width="24.42578125" style="317" customWidth="1"/>
    <col min="15880" max="15880" width="17.8554687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2" width="26.28515625" style="317" customWidth="1"/>
    <col min="16133" max="16135" width="24.42578125" style="317" customWidth="1"/>
    <col min="16136" max="16136" width="17.85546875" style="317" customWidth="1"/>
    <col min="16137" max="16384" width="8.85546875" style="317"/>
  </cols>
  <sheetData>
    <row r="1" spans="1:11" ht="18.75">
      <c r="A1" s="316"/>
      <c r="B1" s="316"/>
      <c r="C1" s="316"/>
      <c r="D1" s="72" t="s">
        <v>443</v>
      </c>
    </row>
    <row r="2" spans="1:11" ht="12.75" customHeight="1">
      <c r="A2" s="316"/>
      <c r="B2" s="316"/>
      <c r="C2" s="316"/>
      <c r="D2" s="316"/>
    </row>
    <row r="3" spans="1:11" ht="29.25" customHeight="1">
      <c r="A3" s="1479" t="s">
        <v>986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27" customHeight="1">
      <c r="A6" s="1438" t="s">
        <v>490</v>
      </c>
      <c r="B6" s="1438"/>
      <c r="C6" s="1438"/>
      <c r="D6" s="16"/>
      <c r="E6" s="16"/>
      <c r="F6" s="16"/>
      <c r="G6" s="16"/>
      <c r="H6" s="16"/>
      <c r="I6" s="465"/>
      <c r="J6" s="341"/>
      <c r="K6" s="341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 ht="18.75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</row>
    <row r="10" spans="1:11" s="319" customFormat="1" ht="15.75" customHeight="1">
      <c r="A10" s="1440"/>
      <c r="B10" s="1440"/>
      <c r="C10" s="1440"/>
      <c r="D10" s="1440"/>
    </row>
    <row r="11" spans="1:11" s="319" customFormat="1" ht="15.75" customHeight="1">
      <c r="A11" s="1473"/>
      <c r="B11" s="1473"/>
      <c r="C11" s="1473"/>
      <c r="D11" s="1473"/>
    </row>
    <row r="12" spans="1:11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1" s="326" customFormat="1" ht="18.75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1" s="326" customFormat="1" ht="37.5">
      <c r="A14" s="296">
        <v>1</v>
      </c>
      <c r="B14" s="89" t="s">
        <v>1295</v>
      </c>
      <c r="C14" s="297" t="s">
        <v>1264</v>
      </c>
      <c r="D14" s="298">
        <v>3700</v>
      </c>
      <c r="E14" s="329">
        <v>3700</v>
      </c>
      <c r="F14" s="289">
        <v>3700</v>
      </c>
      <c r="G14" s="289">
        <f>D14-F14</f>
        <v>0</v>
      </c>
      <c r="I14" s="330"/>
      <c r="J14" s="330"/>
    </row>
    <row r="15" spans="1:11" s="326" customFormat="1" ht="18.75">
      <c r="A15" s="296"/>
      <c r="B15" s="89"/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1" s="326" customFormat="1" ht="18.75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02" t="s">
        <v>305</v>
      </c>
      <c r="D17" s="97">
        <f>SUM(D14:D16)</f>
        <v>3700</v>
      </c>
      <c r="E17" s="291" t="s">
        <v>365</v>
      </c>
      <c r="F17" s="291">
        <f>SUM(F14:F16)</f>
        <v>3700</v>
      </c>
      <c r="G17" s="291">
        <f>SUM(G14:G16)</f>
        <v>0</v>
      </c>
      <c r="H17" s="317"/>
      <c r="I17" s="183">
        <v>0</v>
      </c>
      <c r="J17" s="183">
        <v>0</v>
      </c>
    </row>
    <row r="18" spans="1:10" ht="18.75" hidden="1">
      <c r="A18" s="1477" t="s">
        <v>994</v>
      </c>
      <c r="B18" s="1478"/>
      <c r="C18" s="1478"/>
      <c r="D18" s="1478"/>
      <c r="E18" s="191" t="s">
        <v>995</v>
      </c>
      <c r="F18" s="286"/>
      <c r="G18" s="286"/>
      <c r="H18" s="317"/>
      <c r="I18" s="332"/>
      <c r="J18" s="332"/>
    </row>
    <row r="19" spans="1:10" s="326" customFormat="1" ht="18.75" hidden="1">
      <c r="A19" s="296">
        <v>1</v>
      </c>
      <c r="B19" s="89" t="s">
        <v>592</v>
      </c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 hidden="1">
      <c r="A20" s="296"/>
      <c r="B20" s="89"/>
      <c r="C20" s="297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 hidden="1">
      <c r="A21" s="296"/>
      <c r="B21" s="89"/>
      <c r="C21" s="297"/>
      <c r="D21" s="298"/>
      <c r="E21" s="329"/>
      <c r="F21" s="289"/>
      <c r="G21" s="289">
        <f t="shared" si="1"/>
        <v>0</v>
      </c>
      <c r="I21" s="330"/>
      <c r="J21" s="330"/>
    </row>
    <row r="22" spans="1:10" ht="18.75" hidden="1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H22" s="317"/>
      <c r="I22" s="183">
        <f t="shared" ref="I22:J22" si="2">SUM(I19:I21)</f>
        <v>0</v>
      </c>
      <c r="J22" s="183">
        <f t="shared" si="2"/>
        <v>0</v>
      </c>
    </row>
    <row r="23" spans="1:10" ht="18.75" hidden="1">
      <c r="A23" s="1477" t="s">
        <v>489</v>
      </c>
      <c r="B23" s="1478"/>
      <c r="C23" s="1478"/>
      <c r="D23" s="1478"/>
      <c r="E23" s="191" t="s">
        <v>995</v>
      </c>
      <c r="F23" s="286"/>
      <c r="G23" s="286"/>
      <c r="H23" s="317"/>
      <c r="I23" s="183"/>
      <c r="J23" s="183"/>
    </row>
    <row r="24" spans="1:10" s="326" customFormat="1" ht="18.75" hidden="1">
      <c r="A24" s="296">
        <v>1</v>
      </c>
      <c r="B24" s="89" t="s">
        <v>592</v>
      </c>
      <c r="C24" s="297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 hidden="1">
      <c r="A25" s="296"/>
      <c r="B25" s="89"/>
      <c r="C25" s="297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 hidden="1">
      <c r="A26" s="296"/>
      <c r="B26" s="89"/>
      <c r="C26" s="297"/>
      <c r="D26" s="298"/>
      <c r="E26" s="329"/>
      <c r="F26" s="289"/>
      <c r="G26" s="289">
        <f t="shared" si="3"/>
        <v>0</v>
      </c>
      <c r="I26" s="183"/>
      <c r="J26" s="183"/>
    </row>
    <row r="27" spans="1:10" ht="18.75" hidden="1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H27" s="317"/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3700</v>
      </c>
      <c r="G28" s="226">
        <f>G17+G22+G27</f>
        <v>0</v>
      </c>
      <c r="H28" s="317"/>
      <c r="I28" s="183">
        <f>I17+I22+I27</f>
        <v>0</v>
      </c>
      <c r="J28" s="183">
        <f>J17+J22+J27</f>
        <v>0</v>
      </c>
    </row>
    <row r="29" spans="1:10" ht="18.75">
      <c r="A29" s="1218" t="s">
        <v>1287</v>
      </c>
      <c r="B29" s="35"/>
      <c r="C29" s="115"/>
      <c r="D29" s="1217" t="s">
        <v>1288</v>
      </c>
      <c r="E29" s="35"/>
      <c r="F29" s="178"/>
      <c r="G29" s="35"/>
      <c r="H29" s="317"/>
      <c r="I29" s="326"/>
      <c r="J29" s="326"/>
    </row>
    <row r="30" spans="1:10">
      <c r="A30" s="178"/>
      <c r="B30" s="66"/>
      <c r="C30" s="67" t="s">
        <v>131</v>
      </c>
      <c r="D30" s="67" t="s">
        <v>132</v>
      </c>
      <c r="E30" s="66"/>
      <c r="F30" s="178"/>
      <c r="G30" s="66"/>
      <c r="H30" s="317"/>
    </row>
    <row r="31" spans="1:10">
      <c r="A31" s="66"/>
      <c r="B31" s="63"/>
      <c r="C31" s="63"/>
      <c r="D31" s="63"/>
      <c r="E31" s="63"/>
      <c r="F31" s="178"/>
      <c r="G31" s="63"/>
      <c r="H31" s="317"/>
    </row>
    <row r="32" spans="1:10" ht="18.75">
      <c r="A32" s="34" t="s">
        <v>133</v>
      </c>
      <c r="B32" s="35"/>
      <c r="C32" s="115"/>
      <c r="D32" s="1217" t="s">
        <v>1227</v>
      </c>
      <c r="E32" s="35"/>
      <c r="F32" s="178"/>
      <c r="G32" s="35"/>
      <c r="H32" s="317"/>
    </row>
    <row r="33" spans="1:8">
      <c r="A33" s="178"/>
      <c r="B33" s="66"/>
      <c r="C33" s="67" t="s">
        <v>131</v>
      </c>
      <c r="D33" s="67" t="s">
        <v>132</v>
      </c>
      <c r="E33" s="66"/>
      <c r="F33" s="178"/>
      <c r="G33" s="66"/>
      <c r="H33" s="317"/>
    </row>
    <row r="35" spans="1:8" ht="18.75">
      <c r="B35" s="227" t="s">
        <v>1038</v>
      </c>
    </row>
    <row r="36" spans="1:8" ht="18.75">
      <c r="B36" s="227" t="s">
        <v>996</v>
      </c>
    </row>
    <row r="56" spans="16:16">
      <c r="P56" s="344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209"/>
  <sheetViews>
    <sheetView view="pageBreakPreview" zoomScale="70" zoomScaleSheetLayoutView="70" workbookViewId="0">
      <selection activeCell="E73" sqref="E73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7" width="20.140625" style="317" customWidth="1"/>
    <col min="8" max="8" width="20.140625" style="491" customWidth="1"/>
    <col min="9" max="9" width="21.7109375" style="465" customWidth="1"/>
    <col min="10" max="11" width="23" style="332" customWidth="1"/>
    <col min="12" max="255" width="8.85546875" style="317"/>
    <col min="256" max="256" width="7.28515625" style="317" customWidth="1"/>
    <col min="257" max="257" width="91.28515625" style="317" customWidth="1"/>
    <col min="258" max="258" width="20.28515625" style="317" customWidth="1"/>
    <col min="259" max="259" width="22.7109375" style="317" customWidth="1"/>
    <col min="260" max="260" width="27.5703125" style="317" customWidth="1"/>
    <col min="261" max="263" width="24.42578125" style="317" customWidth="1"/>
    <col min="264" max="264" width="17.140625" style="317" customWidth="1"/>
    <col min="265" max="511" width="8.85546875" style="317"/>
    <col min="512" max="512" width="7.28515625" style="317" customWidth="1"/>
    <col min="513" max="513" width="91.28515625" style="317" customWidth="1"/>
    <col min="514" max="514" width="20.28515625" style="317" customWidth="1"/>
    <col min="515" max="515" width="22.7109375" style="317" customWidth="1"/>
    <col min="516" max="516" width="27.5703125" style="317" customWidth="1"/>
    <col min="517" max="519" width="24.42578125" style="317" customWidth="1"/>
    <col min="520" max="520" width="17.140625" style="317" customWidth="1"/>
    <col min="521" max="767" width="8.85546875" style="317"/>
    <col min="768" max="768" width="7.28515625" style="317" customWidth="1"/>
    <col min="769" max="769" width="91.28515625" style="317" customWidth="1"/>
    <col min="770" max="770" width="20.28515625" style="317" customWidth="1"/>
    <col min="771" max="771" width="22.7109375" style="317" customWidth="1"/>
    <col min="772" max="772" width="27.5703125" style="317" customWidth="1"/>
    <col min="773" max="775" width="24.42578125" style="317" customWidth="1"/>
    <col min="776" max="776" width="17.1406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6" width="20.28515625" style="317" customWidth="1"/>
    <col min="1027" max="1027" width="22.7109375" style="317" customWidth="1"/>
    <col min="1028" max="1028" width="27.5703125" style="317" customWidth="1"/>
    <col min="1029" max="1031" width="24.42578125" style="317" customWidth="1"/>
    <col min="1032" max="1032" width="17.1406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2" width="20.28515625" style="317" customWidth="1"/>
    <col min="1283" max="1283" width="22.7109375" style="317" customWidth="1"/>
    <col min="1284" max="1284" width="27.5703125" style="317" customWidth="1"/>
    <col min="1285" max="1287" width="24.42578125" style="317" customWidth="1"/>
    <col min="1288" max="1288" width="17.1406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38" width="20.28515625" style="317" customWidth="1"/>
    <col min="1539" max="1539" width="22.7109375" style="317" customWidth="1"/>
    <col min="1540" max="1540" width="27.5703125" style="317" customWidth="1"/>
    <col min="1541" max="1543" width="24.42578125" style="317" customWidth="1"/>
    <col min="1544" max="1544" width="17.1406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4" width="20.28515625" style="317" customWidth="1"/>
    <col min="1795" max="1795" width="22.7109375" style="317" customWidth="1"/>
    <col min="1796" max="1796" width="27.5703125" style="317" customWidth="1"/>
    <col min="1797" max="1799" width="24.42578125" style="317" customWidth="1"/>
    <col min="1800" max="1800" width="17.1406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0" width="20.28515625" style="317" customWidth="1"/>
    <col min="2051" max="2051" width="22.7109375" style="317" customWidth="1"/>
    <col min="2052" max="2052" width="27.5703125" style="317" customWidth="1"/>
    <col min="2053" max="2055" width="24.42578125" style="317" customWidth="1"/>
    <col min="2056" max="2056" width="17.1406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6" width="20.28515625" style="317" customWidth="1"/>
    <col min="2307" max="2307" width="22.7109375" style="317" customWidth="1"/>
    <col min="2308" max="2308" width="27.5703125" style="317" customWidth="1"/>
    <col min="2309" max="2311" width="24.42578125" style="317" customWidth="1"/>
    <col min="2312" max="2312" width="17.1406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2" width="20.28515625" style="317" customWidth="1"/>
    <col min="2563" max="2563" width="22.7109375" style="317" customWidth="1"/>
    <col min="2564" max="2564" width="27.5703125" style="317" customWidth="1"/>
    <col min="2565" max="2567" width="24.42578125" style="317" customWidth="1"/>
    <col min="2568" max="2568" width="17.1406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18" width="20.28515625" style="317" customWidth="1"/>
    <col min="2819" max="2819" width="22.7109375" style="317" customWidth="1"/>
    <col min="2820" max="2820" width="27.5703125" style="317" customWidth="1"/>
    <col min="2821" max="2823" width="24.42578125" style="317" customWidth="1"/>
    <col min="2824" max="2824" width="17.1406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4" width="20.28515625" style="317" customWidth="1"/>
    <col min="3075" max="3075" width="22.7109375" style="317" customWidth="1"/>
    <col min="3076" max="3076" width="27.5703125" style="317" customWidth="1"/>
    <col min="3077" max="3079" width="24.42578125" style="317" customWidth="1"/>
    <col min="3080" max="3080" width="17.1406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0" width="20.28515625" style="317" customWidth="1"/>
    <col min="3331" max="3331" width="22.7109375" style="317" customWidth="1"/>
    <col min="3332" max="3332" width="27.5703125" style="317" customWidth="1"/>
    <col min="3333" max="3335" width="24.42578125" style="317" customWidth="1"/>
    <col min="3336" max="3336" width="17.1406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6" width="20.28515625" style="317" customWidth="1"/>
    <col min="3587" max="3587" width="22.7109375" style="317" customWidth="1"/>
    <col min="3588" max="3588" width="27.5703125" style="317" customWidth="1"/>
    <col min="3589" max="3591" width="24.42578125" style="317" customWidth="1"/>
    <col min="3592" max="3592" width="17.1406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2" width="20.28515625" style="317" customWidth="1"/>
    <col min="3843" max="3843" width="22.7109375" style="317" customWidth="1"/>
    <col min="3844" max="3844" width="27.5703125" style="317" customWidth="1"/>
    <col min="3845" max="3847" width="24.42578125" style="317" customWidth="1"/>
    <col min="3848" max="3848" width="17.1406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098" width="20.28515625" style="317" customWidth="1"/>
    <col min="4099" max="4099" width="22.7109375" style="317" customWidth="1"/>
    <col min="4100" max="4100" width="27.5703125" style="317" customWidth="1"/>
    <col min="4101" max="4103" width="24.42578125" style="317" customWidth="1"/>
    <col min="4104" max="4104" width="17.1406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4" width="20.28515625" style="317" customWidth="1"/>
    <col min="4355" max="4355" width="22.7109375" style="317" customWidth="1"/>
    <col min="4356" max="4356" width="27.5703125" style="317" customWidth="1"/>
    <col min="4357" max="4359" width="24.42578125" style="317" customWidth="1"/>
    <col min="4360" max="4360" width="17.1406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0" width="20.28515625" style="317" customWidth="1"/>
    <col min="4611" max="4611" width="22.7109375" style="317" customWidth="1"/>
    <col min="4612" max="4612" width="27.5703125" style="317" customWidth="1"/>
    <col min="4613" max="4615" width="24.42578125" style="317" customWidth="1"/>
    <col min="4616" max="4616" width="17.1406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6" width="20.28515625" style="317" customWidth="1"/>
    <col min="4867" max="4867" width="22.7109375" style="317" customWidth="1"/>
    <col min="4868" max="4868" width="27.5703125" style="317" customWidth="1"/>
    <col min="4869" max="4871" width="24.42578125" style="317" customWidth="1"/>
    <col min="4872" max="4872" width="17.1406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2" width="20.28515625" style="317" customWidth="1"/>
    <col min="5123" max="5123" width="22.7109375" style="317" customWidth="1"/>
    <col min="5124" max="5124" width="27.5703125" style="317" customWidth="1"/>
    <col min="5125" max="5127" width="24.42578125" style="317" customWidth="1"/>
    <col min="5128" max="5128" width="17.1406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78" width="20.28515625" style="317" customWidth="1"/>
    <col min="5379" max="5379" width="22.7109375" style="317" customWidth="1"/>
    <col min="5380" max="5380" width="27.5703125" style="317" customWidth="1"/>
    <col min="5381" max="5383" width="24.42578125" style="317" customWidth="1"/>
    <col min="5384" max="5384" width="17.1406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4" width="20.28515625" style="317" customWidth="1"/>
    <col min="5635" max="5635" width="22.7109375" style="317" customWidth="1"/>
    <col min="5636" max="5636" width="27.5703125" style="317" customWidth="1"/>
    <col min="5637" max="5639" width="24.42578125" style="317" customWidth="1"/>
    <col min="5640" max="5640" width="17.1406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0" width="20.28515625" style="317" customWidth="1"/>
    <col min="5891" max="5891" width="22.7109375" style="317" customWidth="1"/>
    <col min="5892" max="5892" width="27.5703125" style="317" customWidth="1"/>
    <col min="5893" max="5895" width="24.42578125" style="317" customWidth="1"/>
    <col min="5896" max="5896" width="17.1406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6" width="20.28515625" style="317" customWidth="1"/>
    <col min="6147" max="6147" width="22.7109375" style="317" customWidth="1"/>
    <col min="6148" max="6148" width="27.5703125" style="317" customWidth="1"/>
    <col min="6149" max="6151" width="24.42578125" style="317" customWidth="1"/>
    <col min="6152" max="6152" width="17.1406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2" width="20.28515625" style="317" customWidth="1"/>
    <col min="6403" max="6403" width="22.7109375" style="317" customWidth="1"/>
    <col min="6404" max="6404" width="27.5703125" style="317" customWidth="1"/>
    <col min="6405" max="6407" width="24.42578125" style="317" customWidth="1"/>
    <col min="6408" max="6408" width="17.1406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58" width="20.28515625" style="317" customWidth="1"/>
    <col min="6659" max="6659" width="22.7109375" style="317" customWidth="1"/>
    <col min="6660" max="6660" width="27.5703125" style="317" customWidth="1"/>
    <col min="6661" max="6663" width="24.42578125" style="317" customWidth="1"/>
    <col min="6664" max="6664" width="17.1406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4" width="20.28515625" style="317" customWidth="1"/>
    <col min="6915" max="6915" width="22.7109375" style="317" customWidth="1"/>
    <col min="6916" max="6916" width="27.5703125" style="317" customWidth="1"/>
    <col min="6917" max="6919" width="24.42578125" style="317" customWidth="1"/>
    <col min="6920" max="6920" width="17.1406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0" width="20.28515625" style="317" customWidth="1"/>
    <col min="7171" max="7171" width="22.7109375" style="317" customWidth="1"/>
    <col min="7172" max="7172" width="27.5703125" style="317" customWidth="1"/>
    <col min="7173" max="7175" width="24.42578125" style="317" customWidth="1"/>
    <col min="7176" max="7176" width="17.1406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6" width="20.28515625" style="317" customWidth="1"/>
    <col min="7427" max="7427" width="22.7109375" style="317" customWidth="1"/>
    <col min="7428" max="7428" width="27.5703125" style="317" customWidth="1"/>
    <col min="7429" max="7431" width="24.42578125" style="317" customWidth="1"/>
    <col min="7432" max="7432" width="17.1406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2" width="20.28515625" style="317" customWidth="1"/>
    <col min="7683" max="7683" width="22.7109375" style="317" customWidth="1"/>
    <col min="7684" max="7684" width="27.5703125" style="317" customWidth="1"/>
    <col min="7685" max="7687" width="24.42578125" style="317" customWidth="1"/>
    <col min="7688" max="7688" width="17.1406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38" width="20.28515625" style="317" customWidth="1"/>
    <col min="7939" max="7939" width="22.7109375" style="317" customWidth="1"/>
    <col min="7940" max="7940" width="27.5703125" style="317" customWidth="1"/>
    <col min="7941" max="7943" width="24.42578125" style="317" customWidth="1"/>
    <col min="7944" max="7944" width="17.1406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4" width="20.28515625" style="317" customWidth="1"/>
    <col min="8195" max="8195" width="22.7109375" style="317" customWidth="1"/>
    <col min="8196" max="8196" width="27.5703125" style="317" customWidth="1"/>
    <col min="8197" max="8199" width="24.42578125" style="317" customWidth="1"/>
    <col min="8200" max="8200" width="17.1406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0" width="20.28515625" style="317" customWidth="1"/>
    <col min="8451" max="8451" width="22.7109375" style="317" customWidth="1"/>
    <col min="8452" max="8452" width="27.5703125" style="317" customWidth="1"/>
    <col min="8453" max="8455" width="24.42578125" style="317" customWidth="1"/>
    <col min="8456" max="8456" width="17.1406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6" width="20.28515625" style="317" customWidth="1"/>
    <col min="8707" max="8707" width="22.7109375" style="317" customWidth="1"/>
    <col min="8708" max="8708" width="27.5703125" style="317" customWidth="1"/>
    <col min="8709" max="8711" width="24.42578125" style="317" customWidth="1"/>
    <col min="8712" max="8712" width="17.1406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2" width="20.28515625" style="317" customWidth="1"/>
    <col min="8963" max="8963" width="22.7109375" style="317" customWidth="1"/>
    <col min="8964" max="8964" width="27.5703125" style="317" customWidth="1"/>
    <col min="8965" max="8967" width="24.42578125" style="317" customWidth="1"/>
    <col min="8968" max="8968" width="17.1406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18" width="20.28515625" style="317" customWidth="1"/>
    <col min="9219" max="9219" width="22.7109375" style="317" customWidth="1"/>
    <col min="9220" max="9220" width="27.5703125" style="317" customWidth="1"/>
    <col min="9221" max="9223" width="24.42578125" style="317" customWidth="1"/>
    <col min="9224" max="9224" width="17.1406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4" width="20.28515625" style="317" customWidth="1"/>
    <col min="9475" max="9475" width="22.7109375" style="317" customWidth="1"/>
    <col min="9476" max="9476" width="27.5703125" style="317" customWidth="1"/>
    <col min="9477" max="9479" width="24.42578125" style="317" customWidth="1"/>
    <col min="9480" max="9480" width="17.1406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0" width="20.28515625" style="317" customWidth="1"/>
    <col min="9731" max="9731" width="22.7109375" style="317" customWidth="1"/>
    <col min="9732" max="9732" width="27.5703125" style="317" customWidth="1"/>
    <col min="9733" max="9735" width="24.42578125" style="317" customWidth="1"/>
    <col min="9736" max="9736" width="17.1406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6" width="20.28515625" style="317" customWidth="1"/>
    <col min="9987" max="9987" width="22.7109375" style="317" customWidth="1"/>
    <col min="9988" max="9988" width="27.5703125" style="317" customWidth="1"/>
    <col min="9989" max="9991" width="24.42578125" style="317" customWidth="1"/>
    <col min="9992" max="9992" width="17.1406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2" width="20.28515625" style="317" customWidth="1"/>
    <col min="10243" max="10243" width="22.7109375" style="317" customWidth="1"/>
    <col min="10244" max="10244" width="27.5703125" style="317" customWidth="1"/>
    <col min="10245" max="10247" width="24.42578125" style="317" customWidth="1"/>
    <col min="10248" max="10248" width="17.1406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498" width="20.28515625" style="317" customWidth="1"/>
    <col min="10499" max="10499" width="22.7109375" style="317" customWidth="1"/>
    <col min="10500" max="10500" width="27.5703125" style="317" customWidth="1"/>
    <col min="10501" max="10503" width="24.42578125" style="317" customWidth="1"/>
    <col min="10504" max="10504" width="17.1406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4" width="20.28515625" style="317" customWidth="1"/>
    <col min="10755" max="10755" width="22.7109375" style="317" customWidth="1"/>
    <col min="10756" max="10756" width="27.5703125" style="317" customWidth="1"/>
    <col min="10757" max="10759" width="24.42578125" style="317" customWidth="1"/>
    <col min="10760" max="10760" width="17.1406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0" width="20.28515625" style="317" customWidth="1"/>
    <col min="11011" max="11011" width="22.7109375" style="317" customWidth="1"/>
    <col min="11012" max="11012" width="27.5703125" style="317" customWidth="1"/>
    <col min="11013" max="11015" width="24.42578125" style="317" customWidth="1"/>
    <col min="11016" max="11016" width="17.1406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6" width="20.28515625" style="317" customWidth="1"/>
    <col min="11267" max="11267" width="22.7109375" style="317" customWidth="1"/>
    <col min="11268" max="11268" width="27.5703125" style="317" customWidth="1"/>
    <col min="11269" max="11271" width="24.42578125" style="317" customWidth="1"/>
    <col min="11272" max="11272" width="17.1406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2" width="20.28515625" style="317" customWidth="1"/>
    <col min="11523" max="11523" width="22.7109375" style="317" customWidth="1"/>
    <col min="11524" max="11524" width="27.5703125" style="317" customWidth="1"/>
    <col min="11525" max="11527" width="24.42578125" style="317" customWidth="1"/>
    <col min="11528" max="11528" width="17.1406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78" width="20.28515625" style="317" customWidth="1"/>
    <col min="11779" max="11779" width="22.7109375" style="317" customWidth="1"/>
    <col min="11780" max="11780" width="27.5703125" style="317" customWidth="1"/>
    <col min="11781" max="11783" width="24.42578125" style="317" customWidth="1"/>
    <col min="11784" max="11784" width="17.1406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4" width="20.28515625" style="317" customWidth="1"/>
    <col min="12035" max="12035" width="22.7109375" style="317" customWidth="1"/>
    <col min="12036" max="12036" width="27.5703125" style="317" customWidth="1"/>
    <col min="12037" max="12039" width="24.42578125" style="317" customWidth="1"/>
    <col min="12040" max="12040" width="17.1406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0" width="20.28515625" style="317" customWidth="1"/>
    <col min="12291" max="12291" width="22.7109375" style="317" customWidth="1"/>
    <col min="12292" max="12292" width="27.5703125" style="317" customWidth="1"/>
    <col min="12293" max="12295" width="24.42578125" style="317" customWidth="1"/>
    <col min="12296" max="12296" width="17.1406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6" width="20.28515625" style="317" customWidth="1"/>
    <col min="12547" max="12547" width="22.7109375" style="317" customWidth="1"/>
    <col min="12548" max="12548" width="27.5703125" style="317" customWidth="1"/>
    <col min="12549" max="12551" width="24.42578125" style="317" customWidth="1"/>
    <col min="12552" max="12552" width="17.1406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2" width="20.28515625" style="317" customWidth="1"/>
    <col min="12803" max="12803" width="22.7109375" style="317" customWidth="1"/>
    <col min="12804" max="12804" width="27.5703125" style="317" customWidth="1"/>
    <col min="12805" max="12807" width="24.42578125" style="317" customWidth="1"/>
    <col min="12808" max="12808" width="17.1406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58" width="20.28515625" style="317" customWidth="1"/>
    <col min="13059" max="13059" width="22.7109375" style="317" customWidth="1"/>
    <col min="13060" max="13060" width="27.5703125" style="317" customWidth="1"/>
    <col min="13061" max="13063" width="24.42578125" style="317" customWidth="1"/>
    <col min="13064" max="13064" width="17.1406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4" width="20.28515625" style="317" customWidth="1"/>
    <col min="13315" max="13315" width="22.7109375" style="317" customWidth="1"/>
    <col min="13316" max="13316" width="27.5703125" style="317" customWidth="1"/>
    <col min="13317" max="13319" width="24.42578125" style="317" customWidth="1"/>
    <col min="13320" max="13320" width="17.1406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0" width="20.28515625" style="317" customWidth="1"/>
    <col min="13571" max="13571" width="22.7109375" style="317" customWidth="1"/>
    <col min="13572" max="13572" width="27.5703125" style="317" customWidth="1"/>
    <col min="13573" max="13575" width="24.42578125" style="317" customWidth="1"/>
    <col min="13576" max="13576" width="17.1406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6" width="20.28515625" style="317" customWidth="1"/>
    <col min="13827" max="13827" width="22.7109375" style="317" customWidth="1"/>
    <col min="13828" max="13828" width="27.5703125" style="317" customWidth="1"/>
    <col min="13829" max="13831" width="24.42578125" style="317" customWidth="1"/>
    <col min="13832" max="13832" width="17.1406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2" width="20.28515625" style="317" customWidth="1"/>
    <col min="14083" max="14083" width="22.7109375" style="317" customWidth="1"/>
    <col min="14084" max="14084" width="27.5703125" style="317" customWidth="1"/>
    <col min="14085" max="14087" width="24.42578125" style="317" customWidth="1"/>
    <col min="14088" max="14088" width="17.1406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38" width="20.28515625" style="317" customWidth="1"/>
    <col min="14339" max="14339" width="22.7109375" style="317" customWidth="1"/>
    <col min="14340" max="14340" width="27.5703125" style="317" customWidth="1"/>
    <col min="14341" max="14343" width="24.42578125" style="317" customWidth="1"/>
    <col min="14344" max="14344" width="17.1406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4" width="20.28515625" style="317" customWidth="1"/>
    <col min="14595" max="14595" width="22.7109375" style="317" customWidth="1"/>
    <col min="14596" max="14596" width="27.5703125" style="317" customWidth="1"/>
    <col min="14597" max="14599" width="24.42578125" style="317" customWidth="1"/>
    <col min="14600" max="14600" width="17.1406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0" width="20.28515625" style="317" customWidth="1"/>
    <col min="14851" max="14851" width="22.7109375" style="317" customWidth="1"/>
    <col min="14852" max="14852" width="27.5703125" style="317" customWidth="1"/>
    <col min="14853" max="14855" width="24.42578125" style="317" customWidth="1"/>
    <col min="14856" max="14856" width="17.1406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6" width="20.28515625" style="317" customWidth="1"/>
    <col min="15107" max="15107" width="22.7109375" style="317" customWidth="1"/>
    <col min="15108" max="15108" width="27.5703125" style="317" customWidth="1"/>
    <col min="15109" max="15111" width="24.42578125" style="317" customWidth="1"/>
    <col min="15112" max="15112" width="17.1406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2" width="20.28515625" style="317" customWidth="1"/>
    <col min="15363" max="15363" width="22.7109375" style="317" customWidth="1"/>
    <col min="15364" max="15364" width="27.5703125" style="317" customWidth="1"/>
    <col min="15365" max="15367" width="24.42578125" style="317" customWidth="1"/>
    <col min="15368" max="15368" width="17.1406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18" width="20.28515625" style="317" customWidth="1"/>
    <col min="15619" max="15619" width="22.7109375" style="317" customWidth="1"/>
    <col min="15620" max="15620" width="27.5703125" style="317" customWidth="1"/>
    <col min="15621" max="15623" width="24.42578125" style="317" customWidth="1"/>
    <col min="15624" max="15624" width="17.1406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4" width="20.28515625" style="317" customWidth="1"/>
    <col min="15875" max="15875" width="22.7109375" style="317" customWidth="1"/>
    <col min="15876" max="15876" width="27.5703125" style="317" customWidth="1"/>
    <col min="15877" max="15879" width="24.42578125" style="317" customWidth="1"/>
    <col min="15880" max="15880" width="17.1406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0" width="20.28515625" style="317" customWidth="1"/>
    <col min="16131" max="16131" width="22.7109375" style="317" customWidth="1"/>
    <col min="16132" max="16132" width="27.5703125" style="317" customWidth="1"/>
    <col min="16133" max="16135" width="24.42578125" style="317" customWidth="1"/>
    <col min="16136" max="16136" width="17.140625" style="317" customWidth="1"/>
    <col min="16137" max="16384" width="8.85546875" style="317"/>
  </cols>
  <sheetData>
    <row r="1" spans="1:11">
      <c r="A1" s="316"/>
      <c r="B1" s="316"/>
      <c r="C1" s="316"/>
      <c r="D1" s="72" t="s">
        <v>444</v>
      </c>
    </row>
    <row r="2" spans="1:11" ht="12.75" customHeight="1">
      <c r="A2" s="316"/>
      <c r="B2" s="316"/>
      <c r="C2" s="316"/>
      <c r="D2" s="316"/>
    </row>
    <row r="3" spans="1:11" ht="29.25" customHeight="1">
      <c r="A3" s="1479" t="s">
        <v>987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1200" t="s">
        <v>345</v>
      </c>
      <c r="B5" s="15"/>
      <c r="C5" s="15"/>
      <c r="D5" s="15"/>
      <c r="E5" s="15"/>
      <c r="F5" s="15"/>
      <c r="G5" s="15"/>
      <c r="H5" s="15"/>
      <c r="I5" s="472"/>
      <c r="J5" s="340"/>
      <c r="K5" s="340"/>
    </row>
    <row r="6" spans="1:11" s="1" customFormat="1" ht="27" customHeight="1">
      <c r="A6" s="1438" t="s">
        <v>490</v>
      </c>
      <c r="B6" s="1438"/>
      <c r="C6" s="1438"/>
      <c r="D6" s="16"/>
      <c r="E6" s="16"/>
      <c r="F6" s="16"/>
      <c r="G6" s="16"/>
      <c r="H6" s="16"/>
      <c r="I6" s="465"/>
      <c r="J6" s="341"/>
      <c r="K6" s="341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465"/>
      <c r="J7" s="341"/>
      <c r="K7" s="341"/>
    </row>
    <row r="8" spans="1:11">
      <c r="A8" s="318"/>
      <c r="B8" s="316"/>
      <c r="C8" s="316"/>
      <c r="D8" s="316"/>
    </row>
    <row r="9" spans="1:11" s="319" customFormat="1" ht="15.75" customHeight="1">
      <c r="A9" s="1557" t="s">
        <v>282</v>
      </c>
      <c r="B9" s="1557" t="s">
        <v>385</v>
      </c>
      <c r="C9" s="1557" t="s">
        <v>383</v>
      </c>
      <c r="D9" s="1557" t="s">
        <v>349</v>
      </c>
      <c r="H9" s="537"/>
      <c r="I9" s="465"/>
      <c r="J9" s="342"/>
      <c r="K9" s="342"/>
    </row>
    <row r="10" spans="1:11" s="319" customFormat="1" ht="15.75" customHeight="1">
      <c r="A10" s="1440"/>
      <c r="B10" s="1440"/>
      <c r="C10" s="1440"/>
      <c r="D10" s="1440"/>
      <c r="J10" s="342"/>
      <c r="K10" s="342"/>
    </row>
    <row r="11" spans="1:11" s="319" customFormat="1" ht="15.75" customHeight="1">
      <c r="A11" s="1473"/>
      <c r="B11" s="1473"/>
      <c r="C11" s="1473"/>
      <c r="D11" s="1473"/>
      <c r="H11" s="505"/>
      <c r="I11" s="465"/>
      <c r="J11" s="342"/>
      <c r="K11" s="342"/>
    </row>
    <row r="12" spans="1:11" s="319" customFormat="1" ht="75">
      <c r="A12" s="1214">
        <v>1</v>
      </c>
      <c r="B12" s="1214">
        <v>2</v>
      </c>
      <c r="C12" s="1214">
        <v>3</v>
      </c>
      <c r="D12" s="1214">
        <v>4</v>
      </c>
      <c r="E12" s="291" t="s">
        <v>357</v>
      </c>
      <c r="F12" s="291" t="s">
        <v>302</v>
      </c>
      <c r="G12" s="291" t="s">
        <v>303</v>
      </c>
      <c r="H12" s="190" t="s">
        <v>550</v>
      </c>
      <c r="I12" s="543" t="s">
        <v>1010</v>
      </c>
      <c r="J12" s="543"/>
      <c r="K12" s="465" t="s">
        <v>1029</v>
      </c>
    </row>
    <row r="13" spans="1:11" s="319" customFormat="1">
      <c r="A13" s="1470" t="s">
        <v>992</v>
      </c>
      <c r="B13" s="1470"/>
      <c r="C13" s="1470"/>
      <c r="D13" s="1470"/>
      <c r="E13" s="436" t="s">
        <v>1026</v>
      </c>
      <c r="F13" s="544"/>
      <c r="G13" s="544"/>
      <c r="H13" s="544"/>
      <c r="I13" s="325" t="s">
        <v>1005</v>
      </c>
      <c r="J13" s="325" t="s">
        <v>1006</v>
      </c>
      <c r="K13" s="465"/>
    </row>
    <row r="14" spans="1:11">
      <c r="A14" s="1122">
        <v>1</v>
      </c>
      <c r="B14" s="1201" t="s">
        <v>1291</v>
      </c>
      <c r="C14" s="1210"/>
      <c r="D14" s="1208">
        <v>19600</v>
      </c>
      <c r="E14" s="1213">
        <f>19600</f>
        <v>19600</v>
      </c>
      <c r="F14" s="1213">
        <v>19600</v>
      </c>
      <c r="G14" s="1213">
        <f t="shared" ref="G14:G26" si="0">D14-F14</f>
        <v>0</v>
      </c>
      <c r="H14" s="198">
        <f t="shared" ref="H14:H27" si="1">D14-E14</f>
        <v>0</v>
      </c>
      <c r="I14" s="1212">
        <v>41550</v>
      </c>
      <c r="K14" s="465"/>
    </row>
    <row r="15" spans="1:11">
      <c r="A15" s="1122"/>
      <c r="B15" s="1209"/>
      <c r="C15" s="1210"/>
      <c r="D15" s="1208"/>
      <c r="E15" s="1213"/>
      <c r="F15" s="1213"/>
      <c r="G15" s="1213">
        <f t="shared" si="0"/>
        <v>0</v>
      </c>
      <c r="H15" s="198">
        <f t="shared" si="1"/>
        <v>0</v>
      </c>
      <c r="I15" s="1212">
        <v>6965</v>
      </c>
      <c r="K15" s="465"/>
    </row>
    <row r="16" spans="1:11" hidden="1">
      <c r="A16" s="1122"/>
      <c r="B16" s="1209"/>
      <c r="C16" s="1210"/>
      <c r="D16" s="1208"/>
      <c r="E16" s="1213"/>
      <c r="F16" s="1213"/>
      <c r="G16" s="1213">
        <f t="shared" si="0"/>
        <v>0</v>
      </c>
      <c r="H16" s="198">
        <f t="shared" si="1"/>
        <v>0</v>
      </c>
      <c r="I16" s="1212">
        <v>49500</v>
      </c>
      <c r="K16" s="465"/>
    </row>
    <row r="17" spans="1:11" hidden="1">
      <c r="A17" s="1122"/>
      <c r="B17" s="1121"/>
      <c r="C17" s="1210"/>
      <c r="D17" s="1208"/>
      <c r="E17" s="1213"/>
      <c r="F17" s="1213"/>
      <c r="G17" s="1213">
        <f t="shared" si="0"/>
        <v>0</v>
      </c>
      <c r="H17" s="198">
        <f t="shared" si="1"/>
        <v>0</v>
      </c>
      <c r="I17" s="1212"/>
      <c r="K17" s="465"/>
    </row>
    <row r="18" spans="1:11" hidden="1">
      <c r="A18" s="1122"/>
      <c r="B18" s="1209"/>
      <c r="C18" s="1210"/>
      <c r="D18" s="1208"/>
      <c r="E18" s="1213"/>
      <c r="F18" s="1213"/>
      <c r="G18" s="1213">
        <f t="shared" si="0"/>
        <v>0</v>
      </c>
      <c r="H18" s="198">
        <f t="shared" si="1"/>
        <v>0</v>
      </c>
      <c r="I18" s="1212"/>
      <c r="K18" s="465"/>
    </row>
    <row r="19" spans="1:11" hidden="1">
      <c r="A19" s="1122"/>
      <c r="B19" s="1211"/>
      <c r="C19" s="1210"/>
      <c r="D19" s="1208"/>
      <c r="E19" s="1213"/>
      <c r="F19" s="1213"/>
      <c r="G19" s="1213">
        <f t="shared" si="0"/>
        <v>0</v>
      </c>
      <c r="H19" s="198">
        <f t="shared" si="1"/>
        <v>0</v>
      </c>
      <c r="I19" s="1212"/>
      <c r="K19" s="465"/>
    </row>
    <row r="20" spans="1:11" hidden="1">
      <c r="A20" s="1122"/>
      <c r="B20" s="1211"/>
      <c r="C20" s="1210"/>
      <c r="D20" s="1208"/>
      <c r="E20" s="1213"/>
      <c r="F20" s="1213"/>
      <c r="G20" s="1213">
        <f t="shared" si="0"/>
        <v>0</v>
      </c>
      <c r="H20" s="198">
        <f t="shared" si="1"/>
        <v>0</v>
      </c>
      <c r="I20" s="1212"/>
      <c r="K20" s="465"/>
    </row>
    <row r="21" spans="1:11" hidden="1">
      <c r="A21" s="1122"/>
      <c r="B21" s="1211"/>
      <c r="C21" s="1210"/>
      <c r="D21" s="1208"/>
      <c r="E21" s="1213"/>
      <c r="F21" s="1213"/>
      <c r="G21" s="1213">
        <f t="shared" si="0"/>
        <v>0</v>
      </c>
      <c r="H21" s="198">
        <f t="shared" si="1"/>
        <v>0</v>
      </c>
      <c r="I21" s="1212"/>
      <c r="K21" s="465"/>
    </row>
    <row r="22" spans="1:11" hidden="1">
      <c r="A22" s="1122"/>
      <c r="B22" s="1081"/>
      <c r="C22" s="1210"/>
      <c r="D22" s="1208"/>
      <c r="E22" s="1213"/>
      <c r="F22" s="1213"/>
      <c r="G22" s="1213">
        <f t="shared" si="0"/>
        <v>0</v>
      </c>
      <c r="H22" s="198">
        <f t="shared" si="1"/>
        <v>0</v>
      </c>
      <c r="I22" s="1212"/>
      <c r="K22" s="465"/>
    </row>
    <row r="23" spans="1:11" hidden="1">
      <c r="A23" s="1122"/>
      <c r="B23" s="1081"/>
      <c r="C23" s="1210"/>
      <c r="D23" s="1208"/>
      <c r="E23" s="1213"/>
      <c r="F23" s="1213"/>
      <c r="G23" s="1213">
        <f t="shared" si="0"/>
        <v>0</v>
      </c>
      <c r="H23" s="198">
        <f t="shared" si="1"/>
        <v>0</v>
      </c>
      <c r="I23" s="1212"/>
      <c r="K23" s="465"/>
    </row>
    <row r="24" spans="1:11" hidden="1">
      <c r="A24" s="1122"/>
      <c r="B24" s="1211"/>
      <c r="C24" s="1210"/>
      <c r="D24" s="1208"/>
      <c r="E24" s="1213"/>
      <c r="F24" s="1213"/>
      <c r="G24" s="1213">
        <f t="shared" si="0"/>
        <v>0</v>
      </c>
      <c r="H24" s="198">
        <f t="shared" si="1"/>
        <v>0</v>
      </c>
      <c r="I24" s="1212"/>
      <c r="K24" s="465"/>
    </row>
    <row r="25" spans="1:11" hidden="1">
      <c r="A25" s="1122"/>
      <c r="B25" s="1209"/>
      <c r="C25" s="564"/>
      <c r="D25" s="1208"/>
      <c r="E25" s="1213"/>
      <c r="F25" s="1213"/>
      <c r="G25" s="1213">
        <f t="shared" si="0"/>
        <v>0</v>
      </c>
      <c r="H25" s="198">
        <f t="shared" si="1"/>
        <v>0</v>
      </c>
      <c r="I25" s="1212">
        <v>13900</v>
      </c>
      <c r="K25" s="465"/>
    </row>
    <row r="26" spans="1:11" hidden="1">
      <c r="A26" s="565"/>
      <c r="B26" s="566" t="s">
        <v>1290</v>
      </c>
      <c r="C26" s="564"/>
      <c r="D26" s="1208">
        <f>35000-35000</f>
        <v>0</v>
      </c>
      <c r="E26" s="558"/>
      <c r="F26" s="558"/>
      <c r="G26" s="558">
        <f t="shared" si="0"/>
        <v>0</v>
      </c>
      <c r="H26" s="198">
        <f t="shared" si="1"/>
        <v>0</v>
      </c>
      <c r="I26" s="1212"/>
      <c r="K26" s="465"/>
    </row>
    <row r="27" spans="1:11" hidden="1">
      <c r="A27" s="567"/>
      <c r="B27" s="568"/>
      <c r="C27" s="568"/>
      <c r="D27" s="1208"/>
      <c r="E27" s="558"/>
      <c r="F27" s="558"/>
      <c r="G27" s="558"/>
      <c r="H27" s="198">
        <f t="shared" si="1"/>
        <v>0</v>
      </c>
      <c r="I27" s="1212"/>
      <c r="K27" s="465"/>
    </row>
    <row r="28" spans="1:11" s="326" customFormat="1">
      <c r="A28" s="1207"/>
      <c r="B28" s="877" t="s">
        <v>295</v>
      </c>
      <c r="C28" s="252" t="s">
        <v>305</v>
      </c>
      <c r="D28" s="1206">
        <f>SUM(D14:D27)</f>
        <v>19600</v>
      </c>
      <c r="E28" s="291" t="s">
        <v>365</v>
      </c>
      <c r="F28" s="291">
        <f t="shared" ref="F28:K28" si="2">SUM(F14:F27)</f>
        <v>19600</v>
      </c>
      <c r="G28" s="291">
        <f t="shared" si="2"/>
        <v>0</v>
      </c>
      <c r="H28" s="291">
        <f t="shared" si="2"/>
        <v>0</v>
      </c>
      <c r="I28" s="323">
        <f t="shared" si="2"/>
        <v>111915</v>
      </c>
      <c r="J28" s="323">
        <f t="shared" si="2"/>
        <v>0</v>
      </c>
      <c r="K28" s="465">
        <f t="shared" si="2"/>
        <v>0</v>
      </c>
    </row>
    <row r="29" spans="1:11" hidden="1">
      <c r="A29" s="1558" t="s">
        <v>489</v>
      </c>
      <c r="B29" s="1558"/>
      <c r="C29" s="1558"/>
      <c r="D29" s="1558"/>
      <c r="E29" s="400" t="s">
        <v>995</v>
      </c>
      <c r="F29" s="544"/>
      <c r="G29" s="544"/>
      <c r="H29" s="544"/>
    </row>
    <row r="30" spans="1:11" ht="37.5" hidden="1">
      <c r="A30" s="1122">
        <v>1</v>
      </c>
      <c r="B30" s="1081" t="s">
        <v>782</v>
      </c>
      <c r="C30" s="1210"/>
      <c r="D30" s="1208"/>
      <c r="E30" s="558"/>
      <c r="F30" s="558"/>
      <c r="G30" s="558">
        <f t="shared" ref="G30:G42" si="3">D30-F30</f>
        <v>0</v>
      </c>
      <c r="H30" s="198">
        <f t="shared" ref="H30:H43" si="4">D30-E30</f>
        <v>0</v>
      </c>
    </row>
    <row r="31" spans="1:11" hidden="1">
      <c r="A31" s="1122">
        <v>2</v>
      </c>
      <c r="B31" s="1209" t="s">
        <v>783</v>
      </c>
      <c r="C31" s="1210"/>
      <c r="D31" s="1208"/>
      <c r="E31" s="558"/>
      <c r="F31" s="558"/>
      <c r="G31" s="558">
        <f t="shared" si="3"/>
        <v>0</v>
      </c>
      <c r="H31" s="198">
        <f t="shared" si="4"/>
        <v>0</v>
      </c>
    </row>
    <row r="32" spans="1:11" hidden="1">
      <c r="A32" s="1122">
        <v>3</v>
      </c>
      <c r="B32" s="1209" t="s">
        <v>619</v>
      </c>
      <c r="C32" s="1210"/>
      <c r="D32" s="1208"/>
      <c r="E32" s="558"/>
      <c r="F32" s="558"/>
      <c r="G32" s="558">
        <f t="shared" si="3"/>
        <v>0</v>
      </c>
      <c r="H32" s="198">
        <f t="shared" si="4"/>
        <v>0</v>
      </c>
    </row>
    <row r="33" spans="1:11" hidden="1">
      <c r="A33" s="1122">
        <v>4</v>
      </c>
      <c r="B33" s="1121" t="s">
        <v>779</v>
      </c>
      <c r="C33" s="1210"/>
      <c r="D33" s="1208"/>
      <c r="E33" s="558"/>
      <c r="F33" s="558"/>
      <c r="G33" s="558">
        <f t="shared" si="3"/>
        <v>0</v>
      </c>
      <c r="H33" s="198">
        <f t="shared" si="4"/>
        <v>0</v>
      </c>
    </row>
    <row r="34" spans="1:11" ht="37.5" hidden="1">
      <c r="A34" s="1122">
        <v>5</v>
      </c>
      <c r="B34" s="1209" t="s">
        <v>605</v>
      </c>
      <c r="C34" s="1210"/>
      <c r="D34" s="1208"/>
      <c r="E34" s="558"/>
      <c r="F34" s="558"/>
      <c r="G34" s="558">
        <f t="shared" si="3"/>
        <v>0</v>
      </c>
      <c r="H34" s="198">
        <f t="shared" si="4"/>
        <v>0</v>
      </c>
    </row>
    <row r="35" spans="1:11" hidden="1">
      <c r="A35" s="1122">
        <v>6</v>
      </c>
      <c r="B35" s="1211" t="s">
        <v>773</v>
      </c>
      <c r="C35" s="1210"/>
      <c r="D35" s="1208"/>
      <c r="E35" s="558"/>
      <c r="F35" s="558"/>
      <c r="G35" s="558">
        <f t="shared" si="3"/>
        <v>0</v>
      </c>
      <c r="H35" s="198">
        <f t="shared" si="4"/>
        <v>0</v>
      </c>
    </row>
    <row r="36" spans="1:11" ht="37.5" hidden="1">
      <c r="A36" s="1122">
        <v>7</v>
      </c>
      <c r="B36" s="1211" t="s">
        <v>606</v>
      </c>
      <c r="C36" s="1210"/>
      <c r="D36" s="1208"/>
      <c r="E36" s="558"/>
      <c r="F36" s="558"/>
      <c r="G36" s="558">
        <f t="shared" si="3"/>
        <v>0</v>
      </c>
      <c r="H36" s="198">
        <f t="shared" si="4"/>
        <v>0</v>
      </c>
    </row>
    <row r="37" spans="1:11" ht="37.5" hidden="1">
      <c r="A37" s="1122">
        <v>8</v>
      </c>
      <c r="B37" s="1211" t="s">
        <v>618</v>
      </c>
      <c r="C37" s="1210"/>
      <c r="D37" s="1208"/>
      <c r="E37" s="558"/>
      <c r="F37" s="558"/>
      <c r="G37" s="558">
        <f t="shared" si="3"/>
        <v>0</v>
      </c>
      <c r="H37" s="198">
        <f t="shared" si="4"/>
        <v>0</v>
      </c>
    </row>
    <row r="38" spans="1:11" hidden="1">
      <c r="A38" s="1122">
        <v>9</v>
      </c>
      <c r="B38" s="1081" t="s">
        <v>781</v>
      </c>
      <c r="C38" s="1210"/>
      <c r="D38" s="1208"/>
      <c r="E38" s="558"/>
      <c r="F38" s="558"/>
      <c r="G38" s="558">
        <f t="shared" si="3"/>
        <v>0</v>
      </c>
      <c r="H38" s="198">
        <f t="shared" si="4"/>
        <v>0</v>
      </c>
    </row>
    <row r="39" spans="1:11" hidden="1">
      <c r="A39" s="1122">
        <v>10</v>
      </c>
      <c r="B39" s="1081" t="s">
        <v>777</v>
      </c>
      <c r="C39" s="1210"/>
      <c r="D39" s="1208"/>
      <c r="E39" s="558"/>
      <c r="F39" s="558"/>
      <c r="G39" s="558">
        <f t="shared" si="3"/>
        <v>0</v>
      </c>
      <c r="H39" s="198">
        <f t="shared" si="4"/>
        <v>0</v>
      </c>
    </row>
    <row r="40" spans="1:11" hidden="1">
      <c r="A40" s="1122">
        <v>11</v>
      </c>
      <c r="B40" s="1211" t="s">
        <v>620</v>
      </c>
      <c r="C40" s="1210"/>
      <c r="D40" s="1208"/>
      <c r="E40" s="558"/>
      <c r="F40" s="558"/>
      <c r="G40" s="558">
        <f t="shared" si="3"/>
        <v>0</v>
      </c>
      <c r="H40" s="198">
        <f t="shared" si="4"/>
        <v>0</v>
      </c>
    </row>
    <row r="41" spans="1:11" hidden="1">
      <c r="A41" s="1122">
        <v>12</v>
      </c>
      <c r="B41" s="1209" t="s">
        <v>780</v>
      </c>
      <c r="C41" s="564"/>
      <c r="D41" s="1208"/>
      <c r="E41" s="558"/>
      <c r="F41" s="558"/>
      <c r="G41" s="558">
        <f t="shared" si="3"/>
        <v>0</v>
      </c>
      <c r="H41" s="198">
        <f t="shared" si="4"/>
        <v>0</v>
      </c>
    </row>
    <row r="42" spans="1:11" hidden="1">
      <c r="A42" s="565"/>
      <c r="B42" s="566"/>
      <c r="C42" s="564"/>
      <c r="D42" s="1208"/>
      <c r="E42" s="558"/>
      <c r="F42" s="558"/>
      <c r="G42" s="558">
        <f t="shared" si="3"/>
        <v>0</v>
      </c>
      <c r="H42" s="198">
        <f t="shared" si="4"/>
        <v>0</v>
      </c>
    </row>
    <row r="43" spans="1:11" hidden="1">
      <c r="A43" s="567"/>
      <c r="B43" s="568"/>
      <c r="C43" s="568"/>
      <c r="D43" s="1208"/>
      <c r="E43" s="558"/>
      <c r="F43" s="558"/>
      <c r="G43" s="558"/>
      <c r="H43" s="198">
        <f t="shared" si="4"/>
        <v>0</v>
      </c>
    </row>
    <row r="44" spans="1:11" s="326" customFormat="1" hidden="1">
      <c r="A44" s="1207"/>
      <c r="B44" s="877" t="s">
        <v>295</v>
      </c>
      <c r="C44" s="252" t="s">
        <v>305</v>
      </c>
      <c r="D44" s="1206">
        <f>SUM(D30:D43)</f>
        <v>0</v>
      </c>
      <c r="E44" s="291" t="s">
        <v>365</v>
      </c>
      <c r="F44" s="291">
        <f t="shared" ref="F44:K44" si="5">SUM(F30:F43)</f>
        <v>0</v>
      </c>
      <c r="G44" s="291">
        <f t="shared" si="5"/>
        <v>0</v>
      </c>
      <c r="H44" s="291">
        <f t="shared" si="5"/>
        <v>0</v>
      </c>
      <c r="I44" s="465">
        <f t="shared" si="5"/>
        <v>0</v>
      </c>
      <c r="J44" s="323">
        <f t="shared" si="5"/>
        <v>0</v>
      </c>
      <c r="K44" s="323">
        <f t="shared" si="5"/>
        <v>0</v>
      </c>
    </row>
    <row r="45" spans="1:11" hidden="1">
      <c r="A45" s="333"/>
      <c r="B45" s="334"/>
      <c r="C45" s="334"/>
      <c r="D45" s="336"/>
      <c r="E45" s="571" t="s">
        <v>386</v>
      </c>
      <c r="F45" s="539">
        <f>F28+F44</f>
        <v>19600</v>
      </c>
      <c r="G45" s="539">
        <f>G28+G44</f>
        <v>0</v>
      </c>
      <c r="H45" s="539">
        <f>H28+H44</f>
        <v>0</v>
      </c>
      <c r="I45" s="465">
        <f>K28+I44</f>
        <v>0</v>
      </c>
      <c r="J45" s="323">
        <f>I28+J44</f>
        <v>111915</v>
      </c>
      <c r="K45" s="323">
        <f>J28+K44</f>
        <v>0</v>
      </c>
    </row>
    <row r="46" spans="1:11">
      <c r="A46" s="333"/>
      <c r="B46" s="334"/>
      <c r="C46" s="334"/>
      <c r="D46" s="336"/>
      <c r="E46" s="337"/>
      <c r="F46" s="337"/>
      <c r="G46" s="337"/>
    </row>
    <row r="47" spans="1:11">
      <c r="A47" s="1197" t="s">
        <v>1287</v>
      </c>
      <c r="B47" s="1198"/>
      <c r="C47" s="1196"/>
      <c r="D47" s="1196" t="s">
        <v>1288</v>
      </c>
      <c r="E47" s="178"/>
      <c r="F47" s="1198"/>
    </row>
    <row r="48" spans="1:11">
      <c r="A48" s="178"/>
      <c r="B48" s="66"/>
      <c r="C48" s="1131" t="s">
        <v>131</v>
      </c>
      <c r="D48" s="1131" t="s">
        <v>132</v>
      </c>
      <c r="E48" s="178"/>
      <c r="F48" s="66"/>
    </row>
    <row r="49" spans="1:6" s="317" customFormat="1" ht="15.75">
      <c r="A49" s="66"/>
      <c r="B49" s="63"/>
      <c r="C49" s="63"/>
      <c r="D49" s="63"/>
      <c r="E49" s="178"/>
      <c r="F49" s="63"/>
    </row>
    <row r="50" spans="1:6" s="317" customFormat="1">
      <c r="A50" s="1197" t="s">
        <v>133</v>
      </c>
      <c r="B50" s="1198"/>
      <c r="C50" s="1196"/>
      <c r="D50" s="1196" t="s">
        <v>1227</v>
      </c>
      <c r="E50" s="178"/>
      <c r="F50" s="1198"/>
    </row>
    <row r="51" spans="1:6" s="317" customFormat="1" ht="15.75">
      <c r="A51" s="178"/>
      <c r="B51" s="66"/>
      <c r="C51" s="1131" t="s">
        <v>131</v>
      </c>
      <c r="D51" s="1131" t="s">
        <v>132</v>
      </c>
      <c r="E51" s="178"/>
      <c r="F51" s="66"/>
    </row>
    <row r="52" spans="1:6" s="317" customFormat="1">
      <c r="A52" s="316"/>
      <c r="B52" s="316"/>
      <c r="C52" s="316"/>
      <c r="D52" s="316"/>
    </row>
    <row r="53" spans="1:6" s="317" customFormat="1">
      <c r="B53" s="227" t="s">
        <v>1084</v>
      </c>
      <c r="C53" s="316"/>
      <c r="D53" s="316"/>
    </row>
    <row r="54" spans="1:6" s="317" customFormat="1">
      <c r="B54" s="227" t="s">
        <v>1080</v>
      </c>
    </row>
    <row r="205" spans="1:9" s="332" customFormat="1">
      <c r="A205" s="317"/>
      <c r="B205" s="317"/>
      <c r="C205" s="317"/>
      <c r="D205" s="317"/>
      <c r="E205" s="317"/>
      <c r="F205" s="317"/>
      <c r="G205" s="317"/>
      <c r="H205" s="491"/>
      <c r="I205" s="492"/>
    </row>
    <row r="206" spans="1:9" s="332" customFormat="1">
      <c r="A206" s="317"/>
      <c r="B206" s="317"/>
      <c r="C206" s="317"/>
      <c r="D206" s="317"/>
      <c r="E206" s="317"/>
      <c r="F206" s="317"/>
      <c r="G206" s="317"/>
      <c r="H206" s="491"/>
      <c r="I206" s="493"/>
    </row>
    <row r="207" spans="1:9" s="332" customFormat="1">
      <c r="A207" s="317"/>
      <c r="B207" s="317"/>
      <c r="C207" s="317"/>
      <c r="D207" s="317"/>
      <c r="E207" s="317"/>
      <c r="F207" s="317"/>
      <c r="G207" s="317"/>
      <c r="H207" s="491"/>
      <c r="I207" s="492"/>
    </row>
    <row r="208" spans="1:9" s="332" customFormat="1">
      <c r="A208" s="317"/>
      <c r="B208" s="317"/>
      <c r="C208" s="317"/>
      <c r="D208" s="317"/>
      <c r="E208" s="317"/>
      <c r="F208" s="317"/>
      <c r="G208" s="317"/>
      <c r="H208" s="491"/>
      <c r="I208" s="492"/>
    </row>
    <row r="209" spans="1:9" s="332" customFormat="1">
      <c r="A209" s="317"/>
      <c r="B209" s="317"/>
      <c r="C209" s="317"/>
      <c r="D209" s="317"/>
      <c r="E209" s="317"/>
      <c r="F209" s="317"/>
      <c r="G209" s="317"/>
      <c r="H209" s="491"/>
      <c r="I209" s="493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205"/>
  <sheetViews>
    <sheetView view="pageBreakPreview" zoomScale="70" zoomScaleSheetLayoutView="70" workbookViewId="0">
      <selection activeCell="F78" sqref="F78"/>
    </sheetView>
  </sheetViews>
  <sheetFormatPr defaultRowHeight="18.75"/>
  <cols>
    <col min="1" max="1" width="8" style="178" customWidth="1"/>
    <col min="2" max="2" width="118.140625" style="178" customWidth="1"/>
    <col min="3" max="5" width="15.8554687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22.42578125" style="92" customWidth="1"/>
    <col min="11" max="11" width="35.42578125" style="465" customWidth="1"/>
    <col min="12" max="13" width="19.7109375" style="483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465"/>
      <c r="L3" s="500"/>
      <c r="M3" s="500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470"/>
      <c r="L4" s="471"/>
      <c r="M4" s="471"/>
    </row>
    <row r="5" spans="1:13" s="11" customFormat="1" ht="19.5" customHeight="1">
      <c r="A5" s="1221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472"/>
      <c r="L5" s="501"/>
      <c r="M5" s="501"/>
    </row>
    <row r="6" spans="1:13" s="1" customFormat="1" ht="27" customHeight="1">
      <c r="A6" s="1438" t="s">
        <v>490</v>
      </c>
      <c r="B6" s="1438"/>
      <c r="C6" s="1438"/>
      <c r="D6" s="16"/>
      <c r="E6" s="16"/>
      <c r="F6" s="16"/>
      <c r="G6" s="16"/>
      <c r="H6" s="16"/>
      <c r="I6" s="465"/>
      <c r="J6" s="341"/>
      <c r="K6" s="341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465"/>
      <c r="L7" s="341"/>
      <c r="M7" s="341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  <c r="J9" s="502"/>
    </row>
    <row r="10" spans="1:13" ht="75" customHeight="1">
      <c r="A10" s="1455"/>
      <c r="B10" s="1455"/>
      <c r="C10" s="1220" t="s">
        <v>354</v>
      </c>
      <c r="D10" s="1220" t="s">
        <v>368</v>
      </c>
      <c r="E10" s="1220" t="s">
        <v>354</v>
      </c>
      <c r="F10" s="1220" t="s">
        <v>368</v>
      </c>
    </row>
    <row r="11" spans="1:13" ht="56.25">
      <c r="A11" s="1220">
        <v>1</v>
      </c>
      <c r="B11" s="1220">
        <v>2</v>
      </c>
      <c r="C11" s="1220">
        <v>3</v>
      </c>
      <c r="D11" s="1220">
        <v>4</v>
      </c>
      <c r="E11" s="1220">
        <v>5</v>
      </c>
      <c r="F11" s="1220">
        <v>6</v>
      </c>
      <c r="G11" s="503" t="s">
        <v>357</v>
      </c>
      <c r="H11" s="504" t="s">
        <v>302</v>
      </c>
      <c r="I11" s="504" t="s">
        <v>303</v>
      </c>
      <c r="J11" s="190" t="s">
        <v>550</v>
      </c>
      <c r="K11" s="465" t="s">
        <v>1029</v>
      </c>
      <c r="L11" s="323" t="s">
        <v>1010</v>
      </c>
      <c r="M11" s="323"/>
    </row>
    <row r="12" spans="1:13">
      <c r="A12" s="1466" t="s">
        <v>992</v>
      </c>
      <c r="B12" s="1466"/>
      <c r="C12" s="1466"/>
      <c r="D12" s="1466"/>
      <c r="E12" s="1466"/>
      <c r="F12" s="1466"/>
      <c r="G12" s="436" t="s">
        <v>1026</v>
      </c>
      <c r="H12" s="505"/>
      <c r="I12" s="505"/>
      <c r="J12" s="505"/>
      <c r="L12" s="325" t="s">
        <v>1005</v>
      </c>
      <c r="M12" s="325" t="s">
        <v>1006</v>
      </c>
    </row>
    <row r="13" spans="1:13" hidden="1">
      <c r="A13" s="208">
        <v>1</v>
      </c>
      <c r="B13" s="209" t="s">
        <v>369</v>
      </c>
      <c r="C13" s="210" t="s">
        <v>305</v>
      </c>
      <c r="D13" s="213">
        <f>SUM(D15:D16)</f>
        <v>0</v>
      </c>
      <c r="E13" s="506" t="s">
        <v>305</v>
      </c>
      <c r="F13" s="213">
        <f>SUM(F14:F16)</f>
        <v>0</v>
      </c>
      <c r="G13" s="224"/>
      <c r="H13" s="198"/>
      <c r="I13" s="198"/>
      <c r="J13" s="198"/>
    </row>
    <row r="14" spans="1:13" ht="15" hidden="1" customHeight="1">
      <c r="A14" s="199"/>
      <c r="B14" s="200" t="s">
        <v>199</v>
      </c>
      <c r="C14" s="201"/>
      <c r="D14" s="202"/>
      <c r="E14" s="507"/>
      <c r="F14" s="202"/>
      <c r="G14" s="224"/>
      <c r="H14" s="198"/>
      <c r="I14" s="198">
        <f t="shared" ref="I14:I38" si="0">F14-H14</f>
        <v>0</v>
      </c>
      <c r="J14" s="198"/>
    </row>
    <row r="15" spans="1:13" ht="22.5" hidden="1" customHeight="1">
      <c r="A15" s="199"/>
      <c r="B15" s="200"/>
      <c r="C15" s="201"/>
      <c r="D15" s="202"/>
      <c r="E15" s="507"/>
      <c r="F15" s="202"/>
      <c r="G15" s="224"/>
      <c r="H15" s="198"/>
      <c r="I15" s="198">
        <f t="shared" si="0"/>
        <v>0</v>
      </c>
      <c r="J15" s="198"/>
    </row>
    <row r="16" spans="1:13" ht="15" hidden="1" customHeight="1">
      <c r="A16" s="199"/>
      <c r="B16" s="200"/>
      <c r="C16" s="201"/>
      <c r="D16" s="202"/>
      <c r="E16" s="507"/>
      <c r="F16" s="202"/>
      <c r="G16" s="224"/>
      <c r="H16" s="198"/>
      <c r="I16" s="198">
        <f t="shared" si="0"/>
        <v>0</v>
      </c>
      <c r="J16" s="198"/>
    </row>
    <row r="17" spans="1:13" hidden="1">
      <c r="A17" s="208">
        <v>2</v>
      </c>
      <c r="B17" s="209" t="s">
        <v>370</v>
      </c>
      <c r="C17" s="210" t="s">
        <v>305</v>
      </c>
      <c r="D17" s="213">
        <f>SUM(D19:D20)</f>
        <v>0</v>
      </c>
      <c r="E17" s="506" t="s">
        <v>305</v>
      </c>
      <c r="F17" s="213">
        <f>SUM(F18:F20)</f>
        <v>0</v>
      </c>
      <c r="G17" s="224"/>
      <c r="H17" s="198"/>
      <c r="I17" s="198"/>
      <c r="J17" s="198"/>
    </row>
    <row r="18" spans="1:13" ht="15" hidden="1" customHeight="1">
      <c r="A18" s="199"/>
      <c r="B18" s="200" t="s">
        <v>199</v>
      </c>
      <c r="C18" s="201"/>
      <c r="D18" s="202"/>
      <c r="E18" s="507"/>
      <c r="F18" s="202"/>
      <c r="G18" s="224"/>
      <c r="H18" s="198"/>
      <c r="I18" s="198">
        <f t="shared" si="0"/>
        <v>0</v>
      </c>
      <c r="J18" s="198"/>
    </row>
    <row r="19" spans="1:13" ht="15" hidden="1" customHeight="1">
      <c r="A19" s="199"/>
      <c r="B19" s="200"/>
      <c r="C19" s="201"/>
      <c r="D19" s="202"/>
      <c r="E19" s="507"/>
      <c r="F19" s="202"/>
      <c r="G19" s="224"/>
      <c r="H19" s="198"/>
      <c r="I19" s="198">
        <f t="shared" si="0"/>
        <v>0</v>
      </c>
      <c r="J19" s="198"/>
    </row>
    <row r="20" spans="1:13" ht="15" hidden="1" customHeight="1">
      <c r="A20" s="199"/>
      <c r="B20" s="200"/>
      <c r="C20" s="201"/>
      <c r="D20" s="202"/>
      <c r="E20" s="507"/>
      <c r="F20" s="202"/>
      <c r="G20" s="224"/>
      <c r="H20" s="198"/>
      <c r="I20" s="198">
        <f t="shared" si="0"/>
        <v>0</v>
      </c>
      <c r="J20" s="198"/>
    </row>
    <row r="21" spans="1:13" s="184" customFormat="1" hidden="1">
      <c r="A21" s="193">
        <v>3</v>
      </c>
      <c r="B21" s="194" t="s">
        <v>372</v>
      </c>
      <c r="C21" s="195" t="s">
        <v>305</v>
      </c>
      <c r="D21" s="196">
        <f>SUM(D23:D33)</f>
        <v>0</v>
      </c>
      <c r="E21" s="508" t="s">
        <v>305</v>
      </c>
      <c r="F21" s="196">
        <f>SUM(F22:F29)</f>
        <v>0</v>
      </c>
      <c r="G21" s="224"/>
      <c r="H21" s="198"/>
      <c r="I21" s="198"/>
      <c r="J21" s="198"/>
      <c r="K21" s="465"/>
      <c r="L21" s="500"/>
      <c r="M21" s="500"/>
    </row>
    <row r="22" spans="1:13" hidden="1">
      <c r="A22" s="199"/>
      <c r="B22" s="200" t="s">
        <v>199</v>
      </c>
      <c r="C22" s="201"/>
      <c r="D22" s="202"/>
      <c r="E22" s="507"/>
      <c r="F22" s="202"/>
      <c r="G22" s="224"/>
      <c r="H22" s="198"/>
      <c r="I22" s="198">
        <f t="shared" si="0"/>
        <v>0</v>
      </c>
      <c r="J22" s="198">
        <f t="shared" ref="J22:J29" si="1">F22-G22</f>
        <v>0</v>
      </c>
    </row>
    <row r="23" spans="1:13" ht="42" hidden="1" customHeight="1">
      <c r="A23" s="199"/>
      <c r="B23" s="215" t="s">
        <v>759</v>
      </c>
      <c r="C23" s="201"/>
      <c r="D23" s="202"/>
      <c r="E23" s="507"/>
      <c r="F23" s="202"/>
      <c r="G23" s="224"/>
      <c r="H23" s="198"/>
      <c r="I23" s="198">
        <f t="shared" si="0"/>
        <v>0</v>
      </c>
      <c r="J23" s="198">
        <f t="shared" si="1"/>
        <v>0</v>
      </c>
    </row>
    <row r="24" spans="1:13" ht="42" hidden="1" customHeight="1">
      <c r="A24" s="199"/>
      <c r="B24" s="215" t="s">
        <v>760</v>
      </c>
      <c r="C24" s="201"/>
      <c r="D24" s="202"/>
      <c r="E24" s="507"/>
      <c r="F24" s="202"/>
      <c r="G24" s="197"/>
      <c r="H24" s="198"/>
      <c r="I24" s="198">
        <f t="shared" si="0"/>
        <v>0</v>
      </c>
      <c r="J24" s="198">
        <f t="shared" si="1"/>
        <v>0</v>
      </c>
    </row>
    <row r="25" spans="1:13" ht="42" hidden="1" customHeight="1">
      <c r="A25" s="199"/>
      <c r="B25" s="215" t="s">
        <v>761</v>
      </c>
      <c r="C25" s="201"/>
      <c r="D25" s="202"/>
      <c r="E25" s="507"/>
      <c r="F25" s="202"/>
      <c r="G25" s="197"/>
      <c r="H25" s="198"/>
      <c r="I25" s="198">
        <f t="shared" si="0"/>
        <v>0</v>
      </c>
      <c r="J25" s="198">
        <f t="shared" si="1"/>
        <v>0</v>
      </c>
    </row>
    <row r="26" spans="1:13" ht="42" hidden="1" customHeight="1">
      <c r="A26" s="199"/>
      <c r="B26" s="215" t="s">
        <v>762</v>
      </c>
      <c r="C26" s="201"/>
      <c r="D26" s="202"/>
      <c r="E26" s="507"/>
      <c r="F26" s="202"/>
      <c r="G26" s="197"/>
      <c r="H26" s="198"/>
      <c r="I26" s="198">
        <f t="shared" si="0"/>
        <v>0</v>
      </c>
      <c r="J26" s="198">
        <f t="shared" si="1"/>
        <v>0</v>
      </c>
    </row>
    <row r="27" spans="1:13" ht="42" hidden="1" customHeight="1">
      <c r="A27" s="199"/>
      <c r="B27" s="215" t="s">
        <v>763</v>
      </c>
      <c r="C27" s="201"/>
      <c r="D27" s="202"/>
      <c r="E27" s="507"/>
      <c r="F27" s="202"/>
      <c r="G27" s="197"/>
      <c r="H27" s="198"/>
      <c r="I27" s="198">
        <f t="shared" si="0"/>
        <v>0</v>
      </c>
      <c r="J27" s="198">
        <f t="shared" si="1"/>
        <v>0</v>
      </c>
    </row>
    <row r="28" spans="1:13" ht="23.45" hidden="1" customHeight="1">
      <c r="A28" s="199"/>
      <c r="B28" s="215"/>
      <c r="C28" s="201"/>
      <c r="D28" s="202"/>
      <c r="E28" s="507"/>
      <c r="F28" s="202"/>
      <c r="G28" s="197"/>
      <c r="H28" s="198"/>
      <c r="I28" s="198">
        <f t="shared" si="0"/>
        <v>0</v>
      </c>
      <c r="J28" s="198">
        <f t="shared" si="1"/>
        <v>0</v>
      </c>
    </row>
    <row r="29" spans="1:13" ht="24" hidden="1" customHeight="1">
      <c r="A29" s="199"/>
      <c r="B29" s="216"/>
      <c r="C29" s="201"/>
      <c r="D29" s="202"/>
      <c r="E29" s="507"/>
      <c r="F29" s="202"/>
      <c r="G29" s="197"/>
      <c r="H29" s="198"/>
      <c r="I29" s="198">
        <f t="shared" si="0"/>
        <v>0</v>
      </c>
      <c r="J29" s="198">
        <f t="shared" si="1"/>
        <v>0</v>
      </c>
    </row>
    <row r="30" spans="1:13" ht="20.25" hidden="1" customHeight="1">
      <c r="A30" s="208">
        <v>4</v>
      </c>
      <c r="B30" s="209" t="s">
        <v>373</v>
      </c>
      <c r="C30" s="210" t="s">
        <v>305</v>
      </c>
      <c r="D30" s="213">
        <f>SUM(D33:D33)</f>
        <v>0</v>
      </c>
      <c r="E30" s="506" t="s">
        <v>305</v>
      </c>
      <c r="F30" s="213">
        <f>SUM(F31:F33)</f>
        <v>0</v>
      </c>
      <c r="G30" s="197"/>
      <c r="H30" s="198"/>
      <c r="I30" s="198"/>
      <c r="J30" s="198"/>
    </row>
    <row r="31" spans="1:13" ht="15" hidden="1" customHeight="1">
      <c r="A31" s="199"/>
      <c r="B31" s="215" t="s">
        <v>199</v>
      </c>
      <c r="C31" s="201"/>
      <c r="D31" s="202"/>
      <c r="E31" s="507"/>
      <c r="F31" s="202"/>
      <c r="G31" s="197"/>
      <c r="H31" s="198"/>
      <c r="I31" s="198">
        <f t="shared" si="0"/>
        <v>0</v>
      </c>
      <c r="J31" s="198"/>
    </row>
    <row r="32" spans="1:13" ht="15" hidden="1" customHeight="1">
      <c r="A32" s="199"/>
      <c r="B32" s="215"/>
      <c r="C32" s="201"/>
      <c r="D32" s="202"/>
      <c r="E32" s="507"/>
      <c r="F32" s="202"/>
      <c r="G32" s="197"/>
      <c r="H32" s="198"/>
      <c r="I32" s="198">
        <f t="shared" si="0"/>
        <v>0</v>
      </c>
      <c r="J32" s="198"/>
    </row>
    <row r="33" spans="1:13" ht="15" hidden="1" customHeight="1">
      <c r="A33" s="199"/>
      <c r="B33" s="215"/>
      <c r="C33" s="201"/>
      <c r="D33" s="202"/>
      <c r="E33" s="507"/>
      <c r="F33" s="202"/>
      <c r="G33" s="197"/>
      <c r="H33" s="198"/>
      <c r="I33" s="198">
        <f t="shared" si="0"/>
        <v>0</v>
      </c>
      <c r="J33" s="198"/>
    </row>
    <row r="34" spans="1:13">
      <c r="A34" s="193">
        <v>1</v>
      </c>
      <c r="B34" s="194" t="s">
        <v>374</v>
      </c>
      <c r="C34" s="195" t="s">
        <v>305</v>
      </c>
      <c r="D34" s="196">
        <f>SUM(D35:D38)</f>
        <v>0</v>
      </c>
      <c r="E34" s="508" t="s">
        <v>305</v>
      </c>
      <c r="F34" s="196">
        <f>SUM(F35:F38)</f>
        <v>325404</v>
      </c>
      <c r="G34" s="197"/>
      <c r="H34" s="198"/>
      <c r="I34" s="198"/>
      <c r="J34" s="198"/>
    </row>
    <row r="35" spans="1:13">
      <c r="A35" s="218"/>
      <c r="B35" s="219" t="s">
        <v>199</v>
      </c>
      <c r="C35" s="201"/>
      <c r="D35" s="202"/>
      <c r="E35" s="507"/>
      <c r="F35" s="202"/>
      <c r="G35" s="197"/>
      <c r="H35" s="198"/>
      <c r="I35" s="198">
        <f t="shared" si="0"/>
        <v>0</v>
      </c>
      <c r="J35" s="198">
        <f t="shared" ref="J35:J38" si="2">F35-G35</f>
        <v>0</v>
      </c>
    </row>
    <row r="36" spans="1:13">
      <c r="A36" s="199"/>
      <c r="B36" s="204" t="s">
        <v>1293</v>
      </c>
      <c r="C36" s="201"/>
      <c r="D36" s="202"/>
      <c r="E36" s="507"/>
      <c r="F36" s="202">
        <v>325404</v>
      </c>
      <c r="G36" s="197">
        <f>325404</f>
        <v>325404</v>
      </c>
      <c r="H36" s="198">
        <v>325404</v>
      </c>
      <c r="I36" s="198">
        <f t="shared" si="0"/>
        <v>0</v>
      </c>
      <c r="J36" s="198">
        <f t="shared" si="2"/>
        <v>0</v>
      </c>
    </row>
    <row r="37" spans="1:13">
      <c r="A37" s="199"/>
      <c r="B37" s="215"/>
      <c r="C37" s="201"/>
      <c r="D37" s="202"/>
      <c r="E37" s="507"/>
      <c r="F37" s="220"/>
      <c r="G37" s="197"/>
      <c r="H37" s="198"/>
      <c r="I37" s="198">
        <f t="shared" si="0"/>
        <v>0</v>
      </c>
      <c r="J37" s="198">
        <f t="shared" si="2"/>
        <v>0</v>
      </c>
    </row>
    <row r="38" spans="1:13">
      <c r="A38" s="199"/>
      <c r="B38" s="200"/>
      <c r="C38" s="201"/>
      <c r="D38" s="202"/>
      <c r="E38" s="507"/>
      <c r="F38" s="202"/>
      <c r="G38" s="197"/>
      <c r="H38" s="198"/>
      <c r="I38" s="198">
        <f t="shared" si="0"/>
        <v>0</v>
      </c>
      <c r="J38" s="198">
        <f t="shared" si="2"/>
        <v>0</v>
      </c>
    </row>
    <row r="39" spans="1:13" s="184" customFormat="1">
      <c r="A39" s="193"/>
      <c r="B39" s="194" t="s">
        <v>295</v>
      </c>
      <c r="C39" s="195" t="s">
        <v>305</v>
      </c>
      <c r="D39" s="196">
        <f>D30+D21+D17+D13+D34</f>
        <v>0</v>
      </c>
      <c r="E39" s="508" t="s">
        <v>10</v>
      </c>
      <c r="F39" s="196">
        <f>F30+F21+F17+F13+F34</f>
        <v>325404</v>
      </c>
      <c r="G39" s="222" t="s">
        <v>365</v>
      </c>
      <c r="H39" s="223">
        <f t="shared" ref="H39:M39" si="3">SUM(H13:H38)</f>
        <v>325404</v>
      </c>
      <c r="I39" s="223">
        <f t="shared" si="3"/>
        <v>0</v>
      </c>
      <c r="J39" s="223">
        <f t="shared" si="3"/>
        <v>0</v>
      </c>
      <c r="K39" s="465">
        <f t="shared" si="3"/>
        <v>0</v>
      </c>
      <c r="L39" s="323">
        <f t="shared" si="3"/>
        <v>0</v>
      </c>
      <c r="M39" s="323">
        <f t="shared" si="3"/>
        <v>0</v>
      </c>
    </row>
    <row r="40" spans="1:13" hidden="1">
      <c r="A40" s="1507" t="s">
        <v>489</v>
      </c>
      <c r="B40" s="1507"/>
      <c r="C40" s="1507"/>
      <c r="D40" s="1507"/>
      <c r="E40" s="1507"/>
      <c r="F40" s="1507"/>
      <c r="G40" s="400" t="s">
        <v>995</v>
      </c>
      <c r="J40" s="509"/>
    </row>
    <row r="41" spans="1:13" hidden="1">
      <c r="A41" s="208">
        <v>1</v>
      </c>
      <c r="B41" s="209" t="s">
        <v>369</v>
      </c>
      <c r="C41" s="210" t="s">
        <v>305</v>
      </c>
      <c r="D41" s="213">
        <f>SUM(D43:D44)</f>
        <v>0</v>
      </c>
      <c r="E41" s="506" t="s">
        <v>305</v>
      </c>
      <c r="F41" s="213">
        <f>SUM(F42:F44)</f>
        <v>0</v>
      </c>
      <c r="G41" s="224"/>
      <c r="H41" s="198"/>
      <c r="I41" s="198"/>
      <c r="J41" s="198"/>
    </row>
    <row r="42" spans="1:13" ht="15" hidden="1" customHeight="1">
      <c r="A42" s="199"/>
      <c r="B42" s="200" t="s">
        <v>199</v>
      </c>
      <c r="C42" s="201"/>
      <c r="D42" s="202"/>
      <c r="E42" s="507"/>
      <c r="F42" s="202"/>
      <c r="G42" s="224"/>
      <c r="H42" s="198"/>
      <c r="I42" s="198">
        <f t="shared" ref="I42:I44" si="4">F42-H42</f>
        <v>0</v>
      </c>
      <c r="J42" s="198"/>
    </row>
    <row r="43" spans="1:13" ht="22.5" hidden="1" customHeight="1">
      <c r="A43" s="199"/>
      <c r="B43" s="200"/>
      <c r="C43" s="201"/>
      <c r="D43" s="202"/>
      <c r="E43" s="507"/>
      <c r="F43" s="202"/>
      <c r="G43" s="224"/>
      <c r="H43" s="198"/>
      <c r="I43" s="198">
        <f t="shared" si="4"/>
        <v>0</v>
      </c>
      <c r="J43" s="198"/>
    </row>
    <row r="44" spans="1:13" ht="15" hidden="1" customHeight="1">
      <c r="A44" s="199"/>
      <c r="B44" s="200"/>
      <c r="C44" s="201"/>
      <c r="D44" s="202"/>
      <c r="E44" s="507"/>
      <c r="F44" s="202"/>
      <c r="G44" s="224"/>
      <c r="H44" s="198"/>
      <c r="I44" s="198">
        <f t="shared" si="4"/>
        <v>0</v>
      </c>
      <c r="J44" s="198"/>
    </row>
    <row r="45" spans="1:13" hidden="1">
      <c r="A45" s="208">
        <v>2</v>
      </c>
      <c r="B45" s="209" t="s">
        <v>370</v>
      </c>
      <c r="C45" s="210" t="s">
        <v>305</v>
      </c>
      <c r="D45" s="213">
        <f>SUM(D47:D48)</f>
        <v>0</v>
      </c>
      <c r="E45" s="506" t="s">
        <v>305</v>
      </c>
      <c r="F45" s="213">
        <f>SUM(F46:F48)</f>
        <v>0</v>
      </c>
      <c r="G45" s="224"/>
      <c r="H45" s="198"/>
      <c r="I45" s="198"/>
      <c r="J45" s="198"/>
    </row>
    <row r="46" spans="1:13" ht="15" hidden="1" customHeight="1">
      <c r="A46" s="199"/>
      <c r="B46" s="200" t="s">
        <v>199</v>
      </c>
      <c r="C46" s="201"/>
      <c r="D46" s="202"/>
      <c r="E46" s="507"/>
      <c r="F46" s="202"/>
      <c r="G46" s="224"/>
      <c r="H46" s="198"/>
      <c r="I46" s="198">
        <f t="shared" ref="I46:I48" si="5">F46-H46</f>
        <v>0</v>
      </c>
      <c r="J46" s="198"/>
    </row>
    <row r="47" spans="1:13" ht="15" hidden="1" customHeight="1">
      <c r="A47" s="199"/>
      <c r="B47" s="200"/>
      <c r="C47" s="201"/>
      <c r="D47" s="202"/>
      <c r="E47" s="507"/>
      <c r="F47" s="202"/>
      <c r="G47" s="224"/>
      <c r="H47" s="198"/>
      <c r="I47" s="198">
        <f t="shared" si="5"/>
        <v>0</v>
      </c>
      <c r="J47" s="198"/>
    </row>
    <row r="48" spans="1:13" ht="15" hidden="1" customHeight="1">
      <c r="A48" s="199"/>
      <c r="B48" s="200"/>
      <c r="C48" s="201"/>
      <c r="D48" s="202"/>
      <c r="E48" s="507"/>
      <c r="F48" s="202"/>
      <c r="G48" s="224"/>
      <c r="H48" s="198"/>
      <c r="I48" s="198">
        <f t="shared" si="5"/>
        <v>0</v>
      </c>
      <c r="J48" s="198"/>
    </row>
    <row r="49" spans="1:13" s="184" customFormat="1" hidden="1">
      <c r="A49" s="193">
        <v>3</v>
      </c>
      <c r="B49" s="194" t="s">
        <v>372</v>
      </c>
      <c r="C49" s="195" t="s">
        <v>305</v>
      </c>
      <c r="D49" s="196">
        <f>SUM(D51:D61)</f>
        <v>0</v>
      </c>
      <c r="E49" s="508" t="s">
        <v>305</v>
      </c>
      <c r="F49" s="196">
        <f>SUM(F50:F57)</f>
        <v>0</v>
      </c>
      <c r="G49" s="224"/>
      <c r="H49" s="198"/>
      <c r="I49" s="198"/>
      <c r="J49" s="198"/>
      <c r="K49" s="465"/>
      <c r="L49" s="500"/>
      <c r="M49" s="500"/>
    </row>
    <row r="50" spans="1:13" hidden="1">
      <c r="A50" s="199"/>
      <c r="B50" s="200" t="s">
        <v>199</v>
      </c>
      <c r="C50" s="201"/>
      <c r="D50" s="202"/>
      <c r="E50" s="507"/>
      <c r="F50" s="202"/>
      <c r="G50" s="224"/>
      <c r="H50" s="198"/>
      <c r="I50" s="198">
        <f t="shared" ref="I50:I57" si="6">F50-H50</f>
        <v>0</v>
      </c>
      <c r="J50" s="198">
        <f t="shared" ref="J50:J57" si="7">F50-G50</f>
        <v>0</v>
      </c>
    </row>
    <row r="51" spans="1:13" ht="42" hidden="1" customHeight="1">
      <c r="A51" s="199"/>
      <c r="B51" s="215" t="s">
        <v>759</v>
      </c>
      <c r="C51" s="201"/>
      <c r="D51" s="202"/>
      <c r="E51" s="507"/>
      <c r="F51" s="202"/>
      <c r="G51" s="224"/>
      <c r="H51" s="198"/>
      <c r="I51" s="198">
        <f t="shared" si="6"/>
        <v>0</v>
      </c>
      <c r="J51" s="198">
        <f t="shared" si="7"/>
        <v>0</v>
      </c>
    </row>
    <row r="52" spans="1:13" ht="42" hidden="1" customHeight="1">
      <c r="A52" s="199"/>
      <c r="B52" s="215" t="s">
        <v>760</v>
      </c>
      <c r="C52" s="201"/>
      <c r="D52" s="202"/>
      <c r="E52" s="507"/>
      <c r="F52" s="202"/>
      <c r="G52" s="197"/>
      <c r="H52" s="198"/>
      <c r="I52" s="198">
        <f t="shared" si="6"/>
        <v>0</v>
      </c>
      <c r="J52" s="198">
        <f t="shared" si="7"/>
        <v>0</v>
      </c>
    </row>
    <row r="53" spans="1:13" ht="42" hidden="1" customHeight="1">
      <c r="A53" s="199"/>
      <c r="B53" s="215" t="s">
        <v>761</v>
      </c>
      <c r="C53" s="201"/>
      <c r="D53" s="202"/>
      <c r="E53" s="507"/>
      <c r="F53" s="202"/>
      <c r="G53" s="197"/>
      <c r="H53" s="198"/>
      <c r="I53" s="198">
        <f t="shared" si="6"/>
        <v>0</v>
      </c>
      <c r="J53" s="198">
        <f t="shared" si="7"/>
        <v>0</v>
      </c>
    </row>
    <row r="54" spans="1:13" ht="42" hidden="1" customHeight="1">
      <c r="A54" s="199"/>
      <c r="B54" s="215" t="s">
        <v>762</v>
      </c>
      <c r="C54" s="201"/>
      <c r="D54" s="202"/>
      <c r="E54" s="507"/>
      <c r="F54" s="202"/>
      <c r="G54" s="197"/>
      <c r="H54" s="198"/>
      <c r="I54" s="198">
        <f t="shared" si="6"/>
        <v>0</v>
      </c>
      <c r="J54" s="198">
        <f t="shared" si="7"/>
        <v>0</v>
      </c>
    </row>
    <row r="55" spans="1:13" ht="42" hidden="1" customHeight="1">
      <c r="A55" s="199"/>
      <c r="B55" s="215" t="s">
        <v>763</v>
      </c>
      <c r="C55" s="201"/>
      <c r="D55" s="202"/>
      <c r="E55" s="507"/>
      <c r="F55" s="202"/>
      <c r="G55" s="197"/>
      <c r="H55" s="198"/>
      <c r="I55" s="198">
        <f t="shared" si="6"/>
        <v>0</v>
      </c>
      <c r="J55" s="198">
        <f t="shared" si="7"/>
        <v>0</v>
      </c>
    </row>
    <row r="56" spans="1:13" ht="23.45" hidden="1" customHeight="1">
      <c r="A56" s="199"/>
      <c r="B56" s="215"/>
      <c r="C56" s="201"/>
      <c r="D56" s="202"/>
      <c r="E56" s="507"/>
      <c r="F56" s="202"/>
      <c r="G56" s="197"/>
      <c r="H56" s="198"/>
      <c r="I56" s="198">
        <f t="shared" si="6"/>
        <v>0</v>
      </c>
      <c r="J56" s="198">
        <f t="shared" si="7"/>
        <v>0</v>
      </c>
    </row>
    <row r="57" spans="1:13" ht="24" hidden="1" customHeight="1">
      <c r="A57" s="199"/>
      <c r="B57" s="216"/>
      <c r="C57" s="201"/>
      <c r="D57" s="202"/>
      <c r="E57" s="507"/>
      <c r="F57" s="202"/>
      <c r="G57" s="197"/>
      <c r="H57" s="198"/>
      <c r="I57" s="198">
        <f t="shared" si="6"/>
        <v>0</v>
      </c>
      <c r="J57" s="198">
        <f t="shared" si="7"/>
        <v>0</v>
      </c>
    </row>
    <row r="58" spans="1:13" ht="20.25" hidden="1" customHeight="1">
      <c r="A58" s="208">
        <v>4</v>
      </c>
      <c r="B58" s="209" t="s">
        <v>373</v>
      </c>
      <c r="C58" s="210" t="s">
        <v>305</v>
      </c>
      <c r="D58" s="213">
        <f>SUM(D61:D61)</f>
        <v>0</v>
      </c>
      <c r="E58" s="506" t="s">
        <v>305</v>
      </c>
      <c r="F58" s="213">
        <f>SUM(F59:F61)</f>
        <v>0</v>
      </c>
      <c r="G58" s="197"/>
      <c r="H58" s="198"/>
      <c r="I58" s="198"/>
      <c r="J58" s="198"/>
    </row>
    <row r="59" spans="1:13" ht="15" hidden="1" customHeight="1">
      <c r="A59" s="199"/>
      <c r="B59" s="215" t="s">
        <v>199</v>
      </c>
      <c r="C59" s="201"/>
      <c r="D59" s="202"/>
      <c r="E59" s="507"/>
      <c r="F59" s="202"/>
      <c r="G59" s="197"/>
      <c r="H59" s="198"/>
      <c r="I59" s="198">
        <f t="shared" ref="I59:I61" si="8">F59-H59</f>
        <v>0</v>
      </c>
      <c r="J59" s="198"/>
    </row>
    <row r="60" spans="1:13" ht="15" hidden="1" customHeight="1">
      <c r="A60" s="199"/>
      <c r="B60" s="215"/>
      <c r="C60" s="201"/>
      <c r="D60" s="202"/>
      <c r="E60" s="507"/>
      <c r="F60" s="202"/>
      <c r="G60" s="197"/>
      <c r="H60" s="198"/>
      <c r="I60" s="198">
        <f t="shared" si="8"/>
        <v>0</v>
      </c>
      <c r="J60" s="198"/>
    </row>
    <row r="61" spans="1:13" ht="15" hidden="1" customHeight="1">
      <c r="A61" s="199"/>
      <c r="B61" s="215"/>
      <c r="C61" s="201"/>
      <c r="D61" s="202"/>
      <c r="E61" s="507"/>
      <c r="F61" s="202"/>
      <c r="G61" s="197"/>
      <c r="H61" s="198"/>
      <c r="I61" s="198">
        <f t="shared" si="8"/>
        <v>0</v>
      </c>
      <c r="J61" s="198"/>
    </row>
    <row r="62" spans="1:13" hidden="1">
      <c r="A62" s="193">
        <v>5</v>
      </c>
      <c r="B62" s="194" t="s">
        <v>374</v>
      </c>
      <c r="C62" s="195" t="s">
        <v>305</v>
      </c>
      <c r="D62" s="196">
        <f>SUM(D63:D66)</f>
        <v>0</v>
      </c>
      <c r="E62" s="508" t="s">
        <v>305</v>
      </c>
      <c r="F62" s="196">
        <f>SUM(F63:F66)</f>
        <v>0</v>
      </c>
      <c r="G62" s="197"/>
      <c r="H62" s="198"/>
      <c r="I62" s="198"/>
      <c r="J62" s="198"/>
    </row>
    <row r="63" spans="1:13" hidden="1">
      <c r="A63" s="218"/>
      <c r="B63" s="219" t="s">
        <v>199</v>
      </c>
      <c r="C63" s="201"/>
      <c r="D63" s="202"/>
      <c r="E63" s="507"/>
      <c r="F63" s="202"/>
      <c r="G63" s="197"/>
      <c r="H63" s="198"/>
      <c r="I63" s="198">
        <f t="shared" ref="I63:I65" si="9">F63-H63</f>
        <v>0</v>
      </c>
      <c r="J63" s="198">
        <f t="shared" ref="J63:J66" si="10">F63-G63</f>
        <v>0</v>
      </c>
    </row>
    <row r="64" spans="1:13" ht="37.5" hidden="1">
      <c r="A64" s="199"/>
      <c r="B64" s="204" t="s">
        <v>764</v>
      </c>
      <c r="C64" s="201"/>
      <c r="D64" s="202"/>
      <c r="E64" s="507"/>
      <c r="F64" s="202"/>
      <c r="G64" s="197"/>
      <c r="H64" s="198"/>
      <c r="I64" s="198">
        <f t="shared" si="9"/>
        <v>0</v>
      </c>
      <c r="J64" s="198">
        <f t="shared" si="10"/>
        <v>0</v>
      </c>
    </row>
    <row r="65" spans="1:13" hidden="1">
      <c r="A65" s="199"/>
      <c r="B65" s="215"/>
      <c r="C65" s="201"/>
      <c r="D65" s="202"/>
      <c r="E65" s="507"/>
      <c r="F65" s="220"/>
      <c r="G65" s="197"/>
      <c r="H65" s="198"/>
      <c r="I65" s="198">
        <f t="shared" si="9"/>
        <v>0</v>
      </c>
      <c r="J65" s="198">
        <f t="shared" si="10"/>
        <v>0</v>
      </c>
    </row>
    <row r="66" spans="1:13" hidden="1">
      <c r="A66" s="199"/>
      <c r="B66" s="200"/>
      <c r="C66" s="201"/>
      <c r="D66" s="202"/>
      <c r="E66" s="507"/>
      <c r="F66" s="202"/>
      <c r="G66" s="197"/>
      <c r="H66" s="198"/>
      <c r="I66" s="198"/>
      <c r="J66" s="198">
        <f t="shared" si="10"/>
        <v>0</v>
      </c>
    </row>
    <row r="67" spans="1:13" s="184" customFormat="1" hidden="1">
      <c r="A67" s="193"/>
      <c r="B67" s="194" t="s">
        <v>295</v>
      </c>
      <c r="C67" s="195" t="s">
        <v>305</v>
      </c>
      <c r="D67" s="196">
        <f>D58+D49+D45+D41+D62</f>
        <v>0</v>
      </c>
      <c r="E67" s="508" t="s">
        <v>10</v>
      </c>
      <c r="F67" s="196">
        <f>F58+F49+F45+F41+F62</f>
        <v>0</v>
      </c>
      <c r="G67" s="222" t="s">
        <v>365</v>
      </c>
      <c r="H67" s="223">
        <f t="shared" ref="H67:M67" si="11">SUM(H41:H66)</f>
        <v>0</v>
      </c>
      <c r="I67" s="223">
        <f t="shared" si="11"/>
        <v>0</v>
      </c>
      <c r="J67" s="223">
        <f t="shared" si="11"/>
        <v>0</v>
      </c>
      <c r="K67" s="465">
        <f t="shared" si="11"/>
        <v>0</v>
      </c>
      <c r="L67" s="323">
        <f t="shared" si="11"/>
        <v>0</v>
      </c>
      <c r="M67" s="323">
        <f t="shared" si="11"/>
        <v>0</v>
      </c>
    </row>
    <row r="68" spans="1:13" hidden="1">
      <c r="F68" s="499"/>
      <c r="G68" s="181" t="s">
        <v>386</v>
      </c>
      <c r="H68" s="510">
        <f>H39+H67</f>
        <v>325404</v>
      </c>
      <c r="I68" s="510">
        <f t="shared" ref="I68:J68" si="12">I39+I67</f>
        <v>0</v>
      </c>
      <c r="J68" s="510">
        <f t="shared" si="12"/>
        <v>0</v>
      </c>
      <c r="K68" s="465">
        <f>K39+K67</f>
        <v>0</v>
      </c>
      <c r="L68" s="323">
        <f>L39+L67</f>
        <v>0</v>
      </c>
      <c r="M68" s="323">
        <f>M39+M67</f>
        <v>0</v>
      </c>
    </row>
    <row r="69" spans="1:13">
      <c r="F69" s="499"/>
    </row>
    <row r="70" spans="1:13">
      <c r="A70" s="1218" t="s">
        <v>1287</v>
      </c>
      <c r="B70" s="1219"/>
      <c r="C70" s="1219"/>
      <c r="D70" s="1217"/>
      <c r="E70" s="1219"/>
      <c r="F70" s="1217" t="s">
        <v>1288</v>
      </c>
      <c r="G70" s="1219"/>
      <c r="H70" s="1219"/>
      <c r="I70" s="98"/>
    </row>
    <row r="71" spans="1:13">
      <c r="A71" s="66"/>
      <c r="B71" s="66"/>
      <c r="C71" s="66"/>
      <c r="D71" s="67" t="s">
        <v>131</v>
      </c>
      <c r="E71" s="66"/>
      <c r="F71" s="67" t="s">
        <v>132</v>
      </c>
      <c r="G71" s="511"/>
      <c r="H71" s="511"/>
      <c r="I71" s="509"/>
    </row>
    <row r="72" spans="1:13">
      <c r="A72" s="63"/>
      <c r="B72" s="63"/>
      <c r="C72" s="63"/>
      <c r="D72" s="63"/>
      <c r="E72" s="63"/>
      <c r="F72" s="63"/>
      <c r="G72" s="1219"/>
      <c r="H72" s="1219"/>
      <c r="I72" s="64"/>
    </row>
    <row r="73" spans="1:13">
      <c r="A73" s="1218" t="s">
        <v>133</v>
      </c>
      <c r="B73" s="1219"/>
      <c r="C73" s="1219"/>
      <c r="D73" s="1217"/>
      <c r="E73" s="1219"/>
      <c r="F73" s="1217" t="s">
        <v>1227</v>
      </c>
      <c r="G73" s="1219"/>
      <c r="H73" s="1219"/>
      <c r="I73" s="98"/>
    </row>
    <row r="74" spans="1:13">
      <c r="A74" s="66"/>
      <c r="B74" s="66"/>
      <c r="C74" s="66"/>
      <c r="D74" s="67" t="s">
        <v>131</v>
      </c>
      <c r="E74" s="66"/>
      <c r="F74" s="67" t="s">
        <v>132</v>
      </c>
      <c r="G74" s="511"/>
      <c r="H74" s="511"/>
      <c r="I74" s="509"/>
    </row>
    <row r="76" spans="1:13">
      <c r="B76" s="227" t="s">
        <v>1079</v>
      </c>
    </row>
    <row r="77" spans="1:13">
      <c r="B77" s="227" t="s">
        <v>1080</v>
      </c>
    </row>
    <row r="201" spans="11:11">
      <c r="K201" s="492"/>
    </row>
    <row r="202" spans="11:11">
      <c r="K202" s="493"/>
    </row>
    <row r="203" spans="11:11">
      <c r="K203" s="492"/>
    </row>
    <row r="204" spans="11:11">
      <c r="K204" s="492"/>
    </row>
    <row r="205" spans="11:11">
      <c r="K205" s="493"/>
    </row>
  </sheetData>
  <mergeCells count="8">
    <mergeCell ref="A12:F12"/>
    <mergeCell ref="A40:F40"/>
    <mergeCell ref="A6:C6"/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1"/>
  <sheetViews>
    <sheetView view="pageBreakPreview" zoomScale="70" zoomScaleNormal="75" zoomScaleSheetLayoutView="70" workbookViewId="0">
      <selection activeCell="E14" sqref="E14"/>
    </sheetView>
  </sheetViews>
  <sheetFormatPr defaultRowHeight="18.75"/>
  <cols>
    <col min="1" max="1" width="7" style="930" customWidth="1"/>
    <col min="2" max="2" width="68" style="930" customWidth="1"/>
    <col min="3" max="3" width="20.28515625" style="930" customWidth="1"/>
    <col min="4" max="4" width="25.140625" style="930" customWidth="1"/>
    <col min="5" max="5" width="30.7109375" style="930" customWidth="1"/>
    <col min="6" max="6" width="29.5703125" style="179" customWidth="1"/>
    <col min="7" max="8" width="22.5703125" style="179" customWidth="1"/>
    <col min="9" max="9" width="18.28515625" style="930" customWidth="1"/>
    <col min="10" max="11" width="20.28515625" style="930" customWidth="1"/>
    <col min="12" max="255" width="9.140625" style="930"/>
    <col min="256" max="256" width="7" style="930" customWidth="1"/>
    <col min="257" max="257" width="68" style="930" customWidth="1"/>
    <col min="258" max="258" width="20.28515625" style="930" customWidth="1"/>
    <col min="259" max="259" width="25.140625" style="930" customWidth="1"/>
    <col min="260" max="260" width="30.7109375" style="930" customWidth="1"/>
    <col min="261" max="263" width="16" style="930" customWidth="1"/>
    <col min="264" max="264" width="13.28515625" style="930" customWidth="1"/>
    <col min="265" max="511" width="9.140625" style="930"/>
    <col min="512" max="512" width="7" style="930" customWidth="1"/>
    <col min="513" max="513" width="68" style="930" customWidth="1"/>
    <col min="514" max="514" width="20.28515625" style="930" customWidth="1"/>
    <col min="515" max="515" width="25.140625" style="930" customWidth="1"/>
    <col min="516" max="516" width="30.7109375" style="930" customWidth="1"/>
    <col min="517" max="519" width="16" style="930" customWidth="1"/>
    <col min="520" max="520" width="13.28515625" style="930" customWidth="1"/>
    <col min="521" max="767" width="9.140625" style="930"/>
    <col min="768" max="768" width="7" style="930" customWidth="1"/>
    <col min="769" max="769" width="68" style="930" customWidth="1"/>
    <col min="770" max="770" width="20.28515625" style="930" customWidth="1"/>
    <col min="771" max="771" width="25.140625" style="930" customWidth="1"/>
    <col min="772" max="772" width="30.7109375" style="930" customWidth="1"/>
    <col min="773" max="775" width="16" style="930" customWidth="1"/>
    <col min="776" max="776" width="13.28515625" style="930" customWidth="1"/>
    <col min="777" max="1023" width="9.140625" style="930"/>
    <col min="1024" max="1024" width="7" style="930" customWidth="1"/>
    <col min="1025" max="1025" width="68" style="930" customWidth="1"/>
    <col min="1026" max="1026" width="20.28515625" style="930" customWidth="1"/>
    <col min="1027" max="1027" width="25.140625" style="930" customWidth="1"/>
    <col min="1028" max="1028" width="30.7109375" style="930" customWidth="1"/>
    <col min="1029" max="1031" width="16" style="930" customWidth="1"/>
    <col min="1032" max="1032" width="13.28515625" style="930" customWidth="1"/>
    <col min="1033" max="1279" width="9.140625" style="930"/>
    <col min="1280" max="1280" width="7" style="930" customWidth="1"/>
    <col min="1281" max="1281" width="68" style="930" customWidth="1"/>
    <col min="1282" max="1282" width="20.28515625" style="930" customWidth="1"/>
    <col min="1283" max="1283" width="25.140625" style="930" customWidth="1"/>
    <col min="1284" max="1284" width="30.7109375" style="930" customWidth="1"/>
    <col min="1285" max="1287" width="16" style="930" customWidth="1"/>
    <col min="1288" max="1288" width="13.28515625" style="930" customWidth="1"/>
    <col min="1289" max="1535" width="9.140625" style="930"/>
    <col min="1536" max="1536" width="7" style="930" customWidth="1"/>
    <col min="1537" max="1537" width="68" style="930" customWidth="1"/>
    <col min="1538" max="1538" width="20.28515625" style="930" customWidth="1"/>
    <col min="1539" max="1539" width="25.140625" style="930" customWidth="1"/>
    <col min="1540" max="1540" width="30.7109375" style="930" customWidth="1"/>
    <col min="1541" max="1543" width="16" style="930" customWidth="1"/>
    <col min="1544" max="1544" width="13.28515625" style="930" customWidth="1"/>
    <col min="1545" max="1791" width="9.140625" style="930"/>
    <col min="1792" max="1792" width="7" style="930" customWidth="1"/>
    <col min="1793" max="1793" width="68" style="930" customWidth="1"/>
    <col min="1794" max="1794" width="20.28515625" style="930" customWidth="1"/>
    <col min="1795" max="1795" width="25.140625" style="930" customWidth="1"/>
    <col min="1796" max="1796" width="30.7109375" style="930" customWidth="1"/>
    <col min="1797" max="1799" width="16" style="930" customWidth="1"/>
    <col min="1800" max="1800" width="13.28515625" style="930" customWidth="1"/>
    <col min="1801" max="2047" width="9.140625" style="930"/>
    <col min="2048" max="2048" width="7" style="930" customWidth="1"/>
    <col min="2049" max="2049" width="68" style="930" customWidth="1"/>
    <col min="2050" max="2050" width="20.28515625" style="930" customWidth="1"/>
    <col min="2051" max="2051" width="25.140625" style="930" customWidth="1"/>
    <col min="2052" max="2052" width="30.7109375" style="930" customWidth="1"/>
    <col min="2053" max="2055" width="16" style="930" customWidth="1"/>
    <col min="2056" max="2056" width="13.28515625" style="930" customWidth="1"/>
    <col min="2057" max="2303" width="9.140625" style="930"/>
    <col min="2304" max="2304" width="7" style="930" customWidth="1"/>
    <col min="2305" max="2305" width="68" style="930" customWidth="1"/>
    <col min="2306" max="2306" width="20.28515625" style="930" customWidth="1"/>
    <col min="2307" max="2307" width="25.140625" style="930" customWidth="1"/>
    <col min="2308" max="2308" width="30.7109375" style="930" customWidth="1"/>
    <col min="2309" max="2311" width="16" style="930" customWidth="1"/>
    <col min="2312" max="2312" width="13.28515625" style="930" customWidth="1"/>
    <col min="2313" max="2559" width="9.140625" style="930"/>
    <col min="2560" max="2560" width="7" style="930" customWidth="1"/>
    <col min="2561" max="2561" width="68" style="930" customWidth="1"/>
    <col min="2562" max="2562" width="20.28515625" style="930" customWidth="1"/>
    <col min="2563" max="2563" width="25.140625" style="930" customWidth="1"/>
    <col min="2564" max="2564" width="30.7109375" style="930" customWidth="1"/>
    <col min="2565" max="2567" width="16" style="930" customWidth="1"/>
    <col min="2568" max="2568" width="13.28515625" style="930" customWidth="1"/>
    <col min="2569" max="2815" width="9.140625" style="930"/>
    <col min="2816" max="2816" width="7" style="930" customWidth="1"/>
    <col min="2817" max="2817" width="68" style="930" customWidth="1"/>
    <col min="2818" max="2818" width="20.28515625" style="930" customWidth="1"/>
    <col min="2819" max="2819" width="25.140625" style="930" customWidth="1"/>
    <col min="2820" max="2820" width="30.7109375" style="930" customWidth="1"/>
    <col min="2821" max="2823" width="16" style="930" customWidth="1"/>
    <col min="2824" max="2824" width="13.28515625" style="930" customWidth="1"/>
    <col min="2825" max="3071" width="9.140625" style="930"/>
    <col min="3072" max="3072" width="7" style="930" customWidth="1"/>
    <col min="3073" max="3073" width="68" style="930" customWidth="1"/>
    <col min="3074" max="3074" width="20.28515625" style="930" customWidth="1"/>
    <col min="3075" max="3075" width="25.140625" style="930" customWidth="1"/>
    <col min="3076" max="3076" width="30.7109375" style="930" customWidth="1"/>
    <col min="3077" max="3079" width="16" style="930" customWidth="1"/>
    <col min="3080" max="3080" width="13.28515625" style="930" customWidth="1"/>
    <col min="3081" max="3327" width="9.140625" style="930"/>
    <col min="3328" max="3328" width="7" style="930" customWidth="1"/>
    <col min="3329" max="3329" width="68" style="930" customWidth="1"/>
    <col min="3330" max="3330" width="20.28515625" style="930" customWidth="1"/>
    <col min="3331" max="3331" width="25.140625" style="930" customWidth="1"/>
    <col min="3332" max="3332" width="30.7109375" style="930" customWidth="1"/>
    <col min="3333" max="3335" width="16" style="930" customWidth="1"/>
    <col min="3336" max="3336" width="13.28515625" style="930" customWidth="1"/>
    <col min="3337" max="3583" width="9.140625" style="930"/>
    <col min="3584" max="3584" width="7" style="930" customWidth="1"/>
    <col min="3585" max="3585" width="68" style="930" customWidth="1"/>
    <col min="3586" max="3586" width="20.28515625" style="930" customWidth="1"/>
    <col min="3587" max="3587" width="25.140625" style="930" customWidth="1"/>
    <col min="3588" max="3588" width="30.7109375" style="930" customWidth="1"/>
    <col min="3589" max="3591" width="16" style="930" customWidth="1"/>
    <col min="3592" max="3592" width="13.28515625" style="930" customWidth="1"/>
    <col min="3593" max="3839" width="9.140625" style="930"/>
    <col min="3840" max="3840" width="7" style="930" customWidth="1"/>
    <col min="3841" max="3841" width="68" style="930" customWidth="1"/>
    <col min="3842" max="3842" width="20.28515625" style="930" customWidth="1"/>
    <col min="3843" max="3843" width="25.140625" style="930" customWidth="1"/>
    <col min="3844" max="3844" width="30.7109375" style="930" customWidth="1"/>
    <col min="3845" max="3847" width="16" style="930" customWidth="1"/>
    <col min="3848" max="3848" width="13.28515625" style="930" customWidth="1"/>
    <col min="3849" max="4095" width="9.140625" style="930"/>
    <col min="4096" max="4096" width="7" style="930" customWidth="1"/>
    <col min="4097" max="4097" width="68" style="930" customWidth="1"/>
    <col min="4098" max="4098" width="20.28515625" style="930" customWidth="1"/>
    <col min="4099" max="4099" width="25.140625" style="930" customWidth="1"/>
    <col min="4100" max="4100" width="30.7109375" style="930" customWidth="1"/>
    <col min="4101" max="4103" width="16" style="930" customWidth="1"/>
    <col min="4104" max="4104" width="13.28515625" style="930" customWidth="1"/>
    <col min="4105" max="4351" width="9.140625" style="930"/>
    <col min="4352" max="4352" width="7" style="930" customWidth="1"/>
    <col min="4353" max="4353" width="68" style="930" customWidth="1"/>
    <col min="4354" max="4354" width="20.28515625" style="930" customWidth="1"/>
    <col min="4355" max="4355" width="25.140625" style="930" customWidth="1"/>
    <col min="4356" max="4356" width="30.7109375" style="930" customWidth="1"/>
    <col min="4357" max="4359" width="16" style="930" customWidth="1"/>
    <col min="4360" max="4360" width="13.28515625" style="930" customWidth="1"/>
    <col min="4361" max="4607" width="9.140625" style="930"/>
    <col min="4608" max="4608" width="7" style="930" customWidth="1"/>
    <col min="4609" max="4609" width="68" style="930" customWidth="1"/>
    <col min="4610" max="4610" width="20.28515625" style="930" customWidth="1"/>
    <col min="4611" max="4611" width="25.140625" style="930" customWidth="1"/>
    <col min="4612" max="4612" width="30.7109375" style="930" customWidth="1"/>
    <col min="4613" max="4615" width="16" style="930" customWidth="1"/>
    <col min="4616" max="4616" width="13.28515625" style="930" customWidth="1"/>
    <col min="4617" max="4863" width="9.140625" style="930"/>
    <col min="4864" max="4864" width="7" style="930" customWidth="1"/>
    <col min="4865" max="4865" width="68" style="930" customWidth="1"/>
    <col min="4866" max="4866" width="20.28515625" style="930" customWidth="1"/>
    <col min="4867" max="4867" width="25.140625" style="930" customWidth="1"/>
    <col min="4868" max="4868" width="30.7109375" style="930" customWidth="1"/>
    <col min="4869" max="4871" width="16" style="930" customWidth="1"/>
    <col min="4872" max="4872" width="13.28515625" style="930" customWidth="1"/>
    <col min="4873" max="5119" width="9.140625" style="930"/>
    <col min="5120" max="5120" width="7" style="930" customWidth="1"/>
    <col min="5121" max="5121" width="68" style="930" customWidth="1"/>
    <col min="5122" max="5122" width="20.28515625" style="930" customWidth="1"/>
    <col min="5123" max="5123" width="25.140625" style="930" customWidth="1"/>
    <col min="5124" max="5124" width="30.7109375" style="930" customWidth="1"/>
    <col min="5125" max="5127" width="16" style="930" customWidth="1"/>
    <col min="5128" max="5128" width="13.28515625" style="930" customWidth="1"/>
    <col min="5129" max="5375" width="9.140625" style="930"/>
    <col min="5376" max="5376" width="7" style="930" customWidth="1"/>
    <col min="5377" max="5377" width="68" style="930" customWidth="1"/>
    <col min="5378" max="5378" width="20.28515625" style="930" customWidth="1"/>
    <col min="5379" max="5379" width="25.140625" style="930" customWidth="1"/>
    <col min="5380" max="5380" width="30.7109375" style="930" customWidth="1"/>
    <col min="5381" max="5383" width="16" style="930" customWidth="1"/>
    <col min="5384" max="5384" width="13.28515625" style="930" customWidth="1"/>
    <col min="5385" max="5631" width="9.140625" style="930"/>
    <col min="5632" max="5632" width="7" style="930" customWidth="1"/>
    <col min="5633" max="5633" width="68" style="930" customWidth="1"/>
    <col min="5634" max="5634" width="20.28515625" style="930" customWidth="1"/>
    <col min="5635" max="5635" width="25.140625" style="930" customWidth="1"/>
    <col min="5636" max="5636" width="30.7109375" style="930" customWidth="1"/>
    <col min="5637" max="5639" width="16" style="930" customWidth="1"/>
    <col min="5640" max="5640" width="13.28515625" style="930" customWidth="1"/>
    <col min="5641" max="5887" width="9.140625" style="930"/>
    <col min="5888" max="5888" width="7" style="930" customWidth="1"/>
    <col min="5889" max="5889" width="68" style="930" customWidth="1"/>
    <col min="5890" max="5890" width="20.28515625" style="930" customWidth="1"/>
    <col min="5891" max="5891" width="25.140625" style="930" customWidth="1"/>
    <col min="5892" max="5892" width="30.7109375" style="930" customWidth="1"/>
    <col min="5893" max="5895" width="16" style="930" customWidth="1"/>
    <col min="5896" max="5896" width="13.28515625" style="930" customWidth="1"/>
    <col min="5897" max="6143" width="9.140625" style="930"/>
    <col min="6144" max="6144" width="7" style="930" customWidth="1"/>
    <col min="6145" max="6145" width="68" style="930" customWidth="1"/>
    <col min="6146" max="6146" width="20.28515625" style="930" customWidth="1"/>
    <col min="6147" max="6147" width="25.140625" style="930" customWidth="1"/>
    <col min="6148" max="6148" width="30.7109375" style="930" customWidth="1"/>
    <col min="6149" max="6151" width="16" style="930" customWidth="1"/>
    <col min="6152" max="6152" width="13.28515625" style="930" customWidth="1"/>
    <col min="6153" max="6399" width="9.140625" style="930"/>
    <col min="6400" max="6400" width="7" style="930" customWidth="1"/>
    <col min="6401" max="6401" width="68" style="930" customWidth="1"/>
    <col min="6402" max="6402" width="20.28515625" style="930" customWidth="1"/>
    <col min="6403" max="6403" width="25.140625" style="930" customWidth="1"/>
    <col min="6404" max="6404" width="30.7109375" style="930" customWidth="1"/>
    <col min="6405" max="6407" width="16" style="930" customWidth="1"/>
    <col min="6408" max="6408" width="13.28515625" style="930" customWidth="1"/>
    <col min="6409" max="6655" width="9.140625" style="930"/>
    <col min="6656" max="6656" width="7" style="930" customWidth="1"/>
    <col min="6657" max="6657" width="68" style="930" customWidth="1"/>
    <col min="6658" max="6658" width="20.28515625" style="930" customWidth="1"/>
    <col min="6659" max="6659" width="25.140625" style="930" customWidth="1"/>
    <col min="6660" max="6660" width="30.7109375" style="930" customWidth="1"/>
    <col min="6661" max="6663" width="16" style="930" customWidth="1"/>
    <col min="6664" max="6664" width="13.28515625" style="930" customWidth="1"/>
    <col min="6665" max="6911" width="9.140625" style="930"/>
    <col min="6912" max="6912" width="7" style="930" customWidth="1"/>
    <col min="6913" max="6913" width="68" style="930" customWidth="1"/>
    <col min="6914" max="6914" width="20.28515625" style="930" customWidth="1"/>
    <col min="6915" max="6915" width="25.140625" style="930" customWidth="1"/>
    <col min="6916" max="6916" width="30.7109375" style="930" customWidth="1"/>
    <col min="6917" max="6919" width="16" style="930" customWidth="1"/>
    <col min="6920" max="6920" width="13.28515625" style="930" customWidth="1"/>
    <col min="6921" max="7167" width="9.140625" style="930"/>
    <col min="7168" max="7168" width="7" style="930" customWidth="1"/>
    <col min="7169" max="7169" width="68" style="930" customWidth="1"/>
    <col min="7170" max="7170" width="20.28515625" style="930" customWidth="1"/>
    <col min="7171" max="7171" width="25.140625" style="930" customWidth="1"/>
    <col min="7172" max="7172" width="30.7109375" style="930" customWidth="1"/>
    <col min="7173" max="7175" width="16" style="930" customWidth="1"/>
    <col min="7176" max="7176" width="13.28515625" style="930" customWidth="1"/>
    <col min="7177" max="7423" width="9.140625" style="930"/>
    <col min="7424" max="7424" width="7" style="930" customWidth="1"/>
    <col min="7425" max="7425" width="68" style="930" customWidth="1"/>
    <col min="7426" max="7426" width="20.28515625" style="930" customWidth="1"/>
    <col min="7427" max="7427" width="25.140625" style="930" customWidth="1"/>
    <col min="7428" max="7428" width="30.7109375" style="930" customWidth="1"/>
    <col min="7429" max="7431" width="16" style="930" customWidth="1"/>
    <col min="7432" max="7432" width="13.28515625" style="930" customWidth="1"/>
    <col min="7433" max="7679" width="9.140625" style="930"/>
    <col min="7680" max="7680" width="7" style="930" customWidth="1"/>
    <col min="7681" max="7681" width="68" style="930" customWidth="1"/>
    <col min="7682" max="7682" width="20.28515625" style="930" customWidth="1"/>
    <col min="7683" max="7683" width="25.140625" style="930" customWidth="1"/>
    <col min="7684" max="7684" width="30.7109375" style="930" customWidth="1"/>
    <col min="7685" max="7687" width="16" style="930" customWidth="1"/>
    <col min="7688" max="7688" width="13.28515625" style="930" customWidth="1"/>
    <col min="7689" max="7935" width="9.140625" style="930"/>
    <col min="7936" max="7936" width="7" style="930" customWidth="1"/>
    <col min="7937" max="7937" width="68" style="930" customWidth="1"/>
    <col min="7938" max="7938" width="20.28515625" style="930" customWidth="1"/>
    <col min="7939" max="7939" width="25.140625" style="930" customWidth="1"/>
    <col min="7940" max="7940" width="30.7109375" style="930" customWidth="1"/>
    <col min="7941" max="7943" width="16" style="930" customWidth="1"/>
    <col min="7944" max="7944" width="13.28515625" style="930" customWidth="1"/>
    <col min="7945" max="8191" width="9.140625" style="930"/>
    <col min="8192" max="8192" width="7" style="930" customWidth="1"/>
    <col min="8193" max="8193" width="68" style="930" customWidth="1"/>
    <col min="8194" max="8194" width="20.28515625" style="930" customWidth="1"/>
    <col min="8195" max="8195" width="25.140625" style="930" customWidth="1"/>
    <col min="8196" max="8196" width="30.7109375" style="930" customWidth="1"/>
    <col min="8197" max="8199" width="16" style="930" customWidth="1"/>
    <col min="8200" max="8200" width="13.28515625" style="930" customWidth="1"/>
    <col min="8201" max="8447" width="9.140625" style="930"/>
    <col min="8448" max="8448" width="7" style="930" customWidth="1"/>
    <col min="8449" max="8449" width="68" style="930" customWidth="1"/>
    <col min="8450" max="8450" width="20.28515625" style="930" customWidth="1"/>
    <col min="8451" max="8451" width="25.140625" style="930" customWidth="1"/>
    <col min="8452" max="8452" width="30.7109375" style="930" customWidth="1"/>
    <col min="8453" max="8455" width="16" style="930" customWidth="1"/>
    <col min="8456" max="8456" width="13.28515625" style="930" customWidth="1"/>
    <col min="8457" max="8703" width="9.140625" style="930"/>
    <col min="8704" max="8704" width="7" style="930" customWidth="1"/>
    <col min="8705" max="8705" width="68" style="930" customWidth="1"/>
    <col min="8706" max="8706" width="20.28515625" style="930" customWidth="1"/>
    <col min="8707" max="8707" width="25.140625" style="930" customWidth="1"/>
    <col min="8708" max="8708" width="30.7109375" style="930" customWidth="1"/>
    <col min="8709" max="8711" width="16" style="930" customWidth="1"/>
    <col min="8712" max="8712" width="13.28515625" style="930" customWidth="1"/>
    <col min="8713" max="8959" width="9.140625" style="930"/>
    <col min="8960" max="8960" width="7" style="930" customWidth="1"/>
    <col min="8961" max="8961" width="68" style="930" customWidth="1"/>
    <col min="8962" max="8962" width="20.28515625" style="930" customWidth="1"/>
    <col min="8963" max="8963" width="25.140625" style="930" customWidth="1"/>
    <col min="8964" max="8964" width="30.7109375" style="930" customWidth="1"/>
    <col min="8965" max="8967" width="16" style="930" customWidth="1"/>
    <col min="8968" max="8968" width="13.28515625" style="930" customWidth="1"/>
    <col min="8969" max="9215" width="9.140625" style="930"/>
    <col min="9216" max="9216" width="7" style="930" customWidth="1"/>
    <col min="9217" max="9217" width="68" style="930" customWidth="1"/>
    <col min="9218" max="9218" width="20.28515625" style="930" customWidth="1"/>
    <col min="9219" max="9219" width="25.140625" style="930" customWidth="1"/>
    <col min="9220" max="9220" width="30.7109375" style="930" customWidth="1"/>
    <col min="9221" max="9223" width="16" style="930" customWidth="1"/>
    <col min="9224" max="9224" width="13.28515625" style="930" customWidth="1"/>
    <col min="9225" max="9471" width="9.140625" style="930"/>
    <col min="9472" max="9472" width="7" style="930" customWidth="1"/>
    <col min="9473" max="9473" width="68" style="930" customWidth="1"/>
    <col min="9474" max="9474" width="20.28515625" style="930" customWidth="1"/>
    <col min="9475" max="9475" width="25.140625" style="930" customWidth="1"/>
    <col min="9476" max="9476" width="30.7109375" style="930" customWidth="1"/>
    <col min="9477" max="9479" width="16" style="930" customWidth="1"/>
    <col min="9480" max="9480" width="13.28515625" style="930" customWidth="1"/>
    <col min="9481" max="9727" width="9.140625" style="930"/>
    <col min="9728" max="9728" width="7" style="930" customWidth="1"/>
    <col min="9729" max="9729" width="68" style="930" customWidth="1"/>
    <col min="9730" max="9730" width="20.28515625" style="930" customWidth="1"/>
    <col min="9731" max="9731" width="25.140625" style="930" customWidth="1"/>
    <col min="9732" max="9732" width="30.7109375" style="930" customWidth="1"/>
    <col min="9733" max="9735" width="16" style="930" customWidth="1"/>
    <col min="9736" max="9736" width="13.28515625" style="930" customWidth="1"/>
    <col min="9737" max="9983" width="9.140625" style="930"/>
    <col min="9984" max="9984" width="7" style="930" customWidth="1"/>
    <col min="9985" max="9985" width="68" style="930" customWidth="1"/>
    <col min="9986" max="9986" width="20.28515625" style="930" customWidth="1"/>
    <col min="9987" max="9987" width="25.140625" style="930" customWidth="1"/>
    <col min="9988" max="9988" width="30.7109375" style="930" customWidth="1"/>
    <col min="9989" max="9991" width="16" style="930" customWidth="1"/>
    <col min="9992" max="9992" width="13.28515625" style="930" customWidth="1"/>
    <col min="9993" max="10239" width="9.140625" style="930"/>
    <col min="10240" max="10240" width="7" style="930" customWidth="1"/>
    <col min="10241" max="10241" width="68" style="930" customWidth="1"/>
    <col min="10242" max="10242" width="20.28515625" style="930" customWidth="1"/>
    <col min="10243" max="10243" width="25.140625" style="930" customWidth="1"/>
    <col min="10244" max="10244" width="30.7109375" style="930" customWidth="1"/>
    <col min="10245" max="10247" width="16" style="930" customWidth="1"/>
    <col min="10248" max="10248" width="13.28515625" style="930" customWidth="1"/>
    <col min="10249" max="10495" width="9.140625" style="930"/>
    <col min="10496" max="10496" width="7" style="930" customWidth="1"/>
    <col min="10497" max="10497" width="68" style="930" customWidth="1"/>
    <col min="10498" max="10498" width="20.28515625" style="930" customWidth="1"/>
    <col min="10499" max="10499" width="25.140625" style="930" customWidth="1"/>
    <col min="10500" max="10500" width="30.7109375" style="930" customWidth="1"/>
    <col min="10501" max="10503" width="16" style="930" customWidth="1"/>
    <col min="10504" max="10504" width="13.28515625" style="930" customWidth="1"/>
    <col min="10505" max="10751" width="9.140625" style="930"/>
    <col min="10752" max="10752" width="7" style="930" customWidth="1"/>
    <col min="10753" max="10753" width="68" style="930" customWidth="1"/>
    <col min="10754" max="10754" width="20.28515625" style="930" customWidth="1"/>
    <col min="10755" max="10755" width="25.140625" style="930" customWidth="1"/>
    <col min="10756" max="10756" width="30.7109375" style="930" customWidth="1"/>
    <col min="10757" max="10759" width="16" style="930" customWidth="1"/>
    <col min="10760" max="10760" width="13.28515625" style="930" customWidth="1"/>
    <col min="10761" max="11007" width="9.140625" style="930"/>
    <col min="11008" max="11008" width="7" style="930" customWidth="1"/>
    <col min="11009" max="11009" width="68" style="930" customWidth="1"/>
    <col min="11010" max="11010" width="20.28515625" style="930" customWidth="1"/>
    <col min="11011" max="11011" width="25.140625" style="930" customWidth="1"/>
    <col min="11012" max="11012" width="30.7109375" style="930" customWidth="1"/>
    <col min="11013" max="11015" width="16" style="930" customWidth="1"/>
    <col min="11016" max="11016" width="13.28515625" style="930" customWidth="1"/>
    <col min="11017" max="11263" width="9.140625" style="930"/>
    <col min="11264" max="11264" width="7" style="930" customWidth="1"/>
    <col min="11265" max="11265" width="68" style="930" customWidth="1"/>
    <col min="11266" max="11266" width="20.28515625" style="930" customWidth="1"/>
    <col min="11267" max="11267" width="25.140625" style="930" customWidth="1"/>
    <col min="11268" max="11268" width="30.7109375" style="930" customWidth="1"/>
    <col min="11269" max="11271" width="16" style="930" customWidth="1"/>
    <col min="11272" max="11272" width="13.28515625" style="930" customWidth="1"/>
    <col min="11273" max="11519" width="9.140625" style="930"/>
    <col min="11520" max="11520" width="7" style="930" customWidth="1"/>
    <col min="11521" max="11521" width="68" style="930" customWidth="1"/>
    <col min="11522" max="11522" width="20.28515625" style="930" customWidth="1"/>
    <col min="11523" max="11523" width="25.140625" style="930" customWidth="1"/>
    <col min="11524" max="11524" width="30.7109375" style="930" customWidth="1"/>
    <col min="11525" max="11527" width="16" style="930" customWidth="1"/>
    <col min="11528" max="11528" width="13.28515625" style="930" customWidth="1"/>
    <col min="11529" max="11775" width="9.140625" style="930"/>
    <col min="11776" max="11776" width="7" style="930" customWidth="1"/>
    <col min="11777" max="11777" width="68" style="930" customWidth="1"/>
    <col min="11778" max="11778" width="20.28515625" style="930" customWidth="1"/>
    <col min="11779" max="11779" width="25.140625" style="930" customWidth="1"/>
    <col min="11780" max="11780" width="30.7109375" style="930" customWidth="1"/>
    <col min="11781" max="11783" width="16" style="930" customWidth="1"/>
    <col min="11784" max="11784" width="13.28515625" style="930" customWidth="1"/>
    <col min="11785" max="12031" width="9.140625" style="930"/>
    <col min="12032" max="12032" width="7" style="930" customWidth="1"/>
    <col min="12033" max="12033" width="68" style="930" customWidth="1"/>
    <col min="12034" max="12034" width="20.28515625" style="930" customWidth="1"/>
    <col min="12035" max="12035" width="25.140625" style="930" customWidth="1"/>
    <col min="12036" max="12036" width="30.7109375" style="930" customWidth="1"/>
    <col min="12037" max="12039" width="16" style="930" customWidth="1"/>
    <col min="12040" max="12040" width="13.28515625" style="930" customWidth="1"/>
    <col min="12041" max="12287" width="9.140625" style="930"/>
    <col min="12288" max="12288" width="7" style="930" customWidth="1"/>
    <col min="12289" max="12289" width="68" style="930" customWidth="1"/>
    <col min="12290" max="12290" width="20.28515625" style="930" customWidth="1"/>
    <col min="12291" max="12291" width="25.140625" style="930" customWidth="1"/>
    <col min="12292" max="12292" width="30.7109375" style="930" customWidth="1"/>
    <col min="12293" max="12295" width="16" style="930" customWidth="1"/>
    <col min="12296" max="12296" width="13.28515625" style="930" customWidth="1"/>
    <col min="12297" max="12543" width="9.140625" style="930"/>
    <col min="12544" max="12544" width="7" style="930" customWidth="1"/>
    <col min="12545" max="12545" width="68" style="930" customWidth="1"/>
    <col min="12546" max="12546" width="20.28515625" style="930" customWidth="1"/>
    <col min="12547" max="12547" width="25.140625" style="930" customWidth="1"/>
    <col min="12548" max="12548" width="30.7109375" style="930" customWidth="1"/>
    <col min="12549" max="12551" width="16" style="930" customWidth="1"/>
    <col min="12552" max="12552" width="13.28515625" style="930" customWidth="1"/>
    <col min="12553" max="12799" width="9.140625" style="930"/>
    <col min="12800" max="12800" width="7" style="930" customWidth="1"/>
    <col min="12801" max="12801" width="68" style="930" customWidth="1"/>
    <col min="12802" max="12802" width="20.28515625" style="930" customWidth="1"/>
    <col min="12803" max="12803" width="25.140625" style="930" customWidth="1"/>
    <col min="12804" max="12804" width="30.7109375" style="930" customWidth="1"/>
    <col min="12805" max="12807" width="16" style="930" customWidth="1"/>
    <col min="12808" max="12808" width="13.28515625" style="930" customWidth="1"/>
    <col min="12809" max="13055" width="9.140625" style="930"/>
    <col min="13056" max="13056" width="7" style="930" customWidth="1"/>
    <col min="13057" max="13057" width="68" style="930" customWidth="1"/>
    <col min="13058" max="13058" width="20.28515625" style="930" customWidth="1"/>
    <col min="13059" max="13059" width="25.140625" style="930" customWidth="1"/>
    <col min="13060" max="13060" width="30.7109375" style="930" customWidth="1"/>
    <col min="13061" max="13063" width="16" style="930" customWidth="1"/>
    <col min="13064" max="13064" width="13.28515625" style="930" customWidth="1"/>
    <col min="13065" max="13311" width="9.140625" style="930"/>
    <col min="13312" max="13312" width="7" style="930" customWidth="1"/>
    <col min="13313" max="13313" width="68" style="930" customWidth="1"/>
    <col min="13314" max="13314" width="20.28515625" style="930" customWidth="1"/>
    <col min="13315" max="13315" width="25.140625" style="930" customWidth="1"/>
    <col min="13316" max="13316" width="30.7109375" style="930" customWidth="1"/>
    <col min="13317" max="13319" width="16" style="930" customWidth="1"/>
    <col min="13320" max="13320" width="13.28515625" style="930" customWidth="1"/>
    <col min="13321" max="13567" width="9.140625" style="930"/>
    <col min="13568" max="13568" width="7" style="930" customWidth="1"/>
    <col min="13569" max="13569" width="68" style="930" customWidth="1"/>
    <col min="13570" max="13570" width="20.28515625" style="930" customWidth="1"/>
    <col min="13571" max="13571" width="25.140625" style="930" customWidth="1"/>
    <col min="13572" max="13572" width="30.7109375" style="930" customWidth="1"/>
    <col min="13573" max="13575" width="16" style="930" customWidth="1"/>
    <col min="13576" max="13576" width="13.28515625" style="930" customWidth="1"/>
    <col min="13577" max="13823" width="9.140625" style="930"/>
    <col min="13824" max="13824" width="7" style="930" customWidth="1"/>
    <col min="13825" max="13825" width="68" style="930" customWidth="1"/>
    <col min="13826" max="13826" width="20.28515625" style="930" customWidth="1"/>
    <col min="13827" max="13827" width="25.140625" style="930" customWidth="1"/>
    <col min="13828" max="13828" width="30.7109375" style="930" customWidth="1"/>
    <col min="13829" max="13831" width="16" style="930" customWidth="1"/>
    <col min="13832" max="13832" width="13.28515625" style="930" customWidth="1"/>
    <col min="13833" max="14079" width="9.140625" style="930"/>
    <col min="14080" max="14080" width="7" style="930" customWidth="1"/>
    <col min="14081" max="14081" width="68" style="930" customWidth="1"/>
    <col min="14082" max="14082" width="20.28515625" style="930" customWidth="1"/>
    <col min="14083" max="14083" width="25.140625" style="930" customWidth="1"/>
    <col min="14084" max="14084" width="30.7109375" style="930" customWidth="1"/>
    <col min="14085" max="14087" width="16" style="930" customWidth="1"/>
    <col min="14088" max="14088" width="13.28515625" style="930" customWidth="1"/>
    <col min="14089" max="14335" width="9.140625" style="930"/>
    <col min="14336" max="14336" width="7" style="930" customWidth="1"/>
    <col min="14337" max="14337" width="68" style="930" customWidth="1"/>
    <col min="14338" max="14338" width="20.28515625" style="930" customWidth="1"/>
    <col min="14339" max="14339" width="25.140625" style="930" customWidth="1"/>
    <col min="14340" max="14340" width="30.7109375" style="930" customWidth="1"/>
    <col min="14341" max="14343" width="16" style="930" customWidth="1"/>
    <col min="14344" max="14344" width="13.28515625" style="930" customWidth="1"/>
    <col min="14345" max="14591" width="9.140625" style="930"/>
    <col min="14592" max="14592" width="7" style="930" customWidth="1"/>
    <col min="14593" max="14593" width="68" style="930" customWidth="1"/>
    <col min="14594" max="14594" width="20.28515625" style="930" customWidth="1"/>
    <col min="14595" max="14595" width="25.140625" style="930" customWidth="1"/>
    <col min="14596" max="14596" width="30.7109375" style="930" customWidth="1"/>
    <col min="14597" max="14599" width="16" style="930" customWidth="1"/>
    <col min="14600" max="14600" width="13.28515625" style="930" customWidth="1"/>
    <col min="14601" max="14847" width="9.140625" style="930"/>
    <col min="14848" max="14848" width="7" style="930" customWidth="1"/>
    <col min="14849" max="14849" width="68" style="930" customWidth="1"/>
    <col min="14850" max="14850" width="20.28515625" style="930" customWidth="1"/>
    <col min="14851" max="14851" width="25.140625" style="930" customWidth="1"/>
    <col min="14852" max="14852" width="30.7109375" style="930" customWidth="1"/>
    <col min="14853" max="14855" width="16" style="930" customWidth="1"/>
    <col min="14856" max="14856" width="13.28515625" style="930" customWidth="1"/>
    <col min="14857" max="15103" width="9.140625" style="930"/>
    <col min="15104" max="15104" width="7" style="930" customWidth="1"/>
    <col min="15105" max="15105" width="68" style="930" customWidth="1"/>
    <col min="15106" max="15106" width="20.28515625" style="930" customWidth="1"/>
    <col min="15107" max="15107" width="25.140625" style="930" customWidth="1"/>
    <col min="15108" max="15108" width="30.7109375" style="930" customWidth="1"/>
    <col min="15109" max="15111" width="16" style="930" customWidth="1"/>
    <col min="15112" max="15112" width="13.28515625" style="930" customWidth="1"/>
    <col min="15113" max="15359" width="9.140625" style="930"/>
    <col min="15360" max="15360" width="7" style="930" customWidth="1"/>
    <col min="15361" max="15361" width="68" style="930" customWidth="1"/>
    <col min="15362" max="15362" width="20.28515625" style="930" customWidth="1"/>
    <col min="15363" max="15363" width="25.140625" style="930" customWidth="1"/>
    <col min="15364" max="15364" width="30.7109375" style="930" customWidth="1"/>
    <col min="15365" max="15367" width="16" style="930" customWidth="1"/>
    <col min="15368" max="15368" width="13.28515625" style="930" customWidth="1"/>
    <col min="15369" max="15615" width="9.140625" style="930"/>
    <col min="15616" max="15616" width="7" style="930" customWidth="1"/>
    <col min="15617" max="15617" width="68" style="930" customWidth="1"/>
    <col min="15618" max="15618" width="20.28515625" style="930" customWidth="1"/>
    <col min="15619" max="15619" width="25.140625" style="930" customWidth="1"/>
    <col min="15620" max="15620" width="30.7109375" style="930" customWidth="1"/>
    <col min="15621" max="15623" width="16" style="930" customWidth="1"/>
    <col min="15624" max="15624" width="13.28515625" style="930" customWidth="1"/>
    <col min="15625" max="15871" width="9.140625" style="930"/>
    <col min="15872" max="15872" width="7" style="930" customWidth="1"/>
    <col min="15873" max="15873" width="68" style="930" customWidth="1"/>
    <col min="15874" max="15874" width="20.28515625" style="930" customWidth="1"/>
    <col min="15875" max="15875" width="25.140625" style="930" customWidth="1"/>
    <col min="15876" max="15876" width="30.7109375" style="930" customWidth="1"/>
    <col min="15877" max="15879" width="16" style="930" customWidth="1"/>
    <col min="15880" max="15880" width="13.28515625" style="930" customWidth="1"/>
    <col min="15881" max="16127" width="9.140625" style="930"/>
    <col min="16128" max="16128" width="7" style="930" customWidth="1"/>
    <col min="16129" max="16129" width="68" style="930" customWidth="1"/>
    <col min="16130" max="16130" width="20.28515625" style="930" customWidth="1"/>
    <col min="16131" max="16131" width="25.140625" style="930" customWidth="1"/>
    <col min="16132" max="16132" width="30.7109375" style="930" customWidth="1"/>
    <col min="16133" max="16135" width="16" style="930" customWidth="1"/>
    <col min="16136" max="16136" width="13.28515625" style="930" customWidth="1"/>
    <col min="16137" max="16384" width="9.140625" style="930"/>
  </cols>
  <sheetData>
    <row r="1" spans="1:11">
      <c r="E1" s="72" t="s">
        <v>439</v>
      </c>
    </row>
    <row r="3" spans="1:11" ht="21" customHeight="1">
      <c r="A3" s="1462" t="s">
        <v>607</v>
      </c>
      <c r="B3" s="1462"/>
      <c r="C3" s="1462"/>
      <c r="D3" s="1462"/>
      <c r="E3" s="146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931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>
      <c r="A6" s="1438" t="s">
        <v>490</v>
      </c>
      <c r="B6" s="1438"/>
      <c r="C6" s="1438"/>
      <c r="D6" s="1438"/>
      <c r="E6" s="1438"/>
      <c r="F6" s="15"/>
      <c r="G6" s="16"/>
      <c r="H6" s="16"/>
      <c r="I6" s="5"/>
      <c r="J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>
      <c r="A8" s="79"/>
    </row>
    <row r="9" spans="1:11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608</v>
      </c>
      <c r="F9" s="283"/>
      <c r="G9" s="283"/>
      <c r="H9" s="283"/>
    </row>
    <row r="10" spans="1:11" s="306" customFormat="1" ht="37.5">
      <c r="A10" s="99">
        <v>1</v>
      </c>
      <c r="B10" s="99">
        <v>2</v>
      </c>
      <c r="C10" s="99">
        <v>3</v>
      </c>
      <c r="D10" s="99">
        <v>4</v>
      </c>
      <c r="E10" s="305">
        <v>5</v>
      </c>
      <c r="F10" s="189" t="s">
        <v>357</v>
      </c>
      <c r="G10" s="190" t="s">
        <v>302</v>
      </c>
      <c r="H10" s="190" t="s">
        <v>303</v>
      </c>
      <c r="J10" s="183" t="s">
        <v>1010</v>
      </c>
      <c r="K10" s="183"/>
    </row>
    <row r="11" spans="1:11" s="306" customFormat="1">
      <c r="A11" s="1474" t="s">
        <v>992</v>
      </c>
      <c r="B11" s="1475"/>
      <c r="C11" s="1475"/>
      <c r="D11" s="1475"/>
      <c r="E11" s="1476"/>
      <c r="F11" s="191" t="s">
        <v>1186</v>
      </c>
      <c r="G11" s="192"/>
      <c r="H11" s="192"/>
      <c r="J11" s="180" t="s">
        <v>1005</v>
      </c>
      <c r="K11" s="180" t="s">
        <v>1006</v>
      </c>
    </row>
    <row r="12" spans="1:11" s="306" customFormat="1" ht="37.5">
      <c r="A12" s="296">
        <v>1</v>
      </c>
      <c r="B12" s="307" t="s">
        <v>1187</v>
      </c>
      <c r="C12" s="296"/>
      <c r="D12" s="308"/>
      <c r="E12" s="309">
        <v>78223</v>
      </c>
      <c r="F12" s="197"/>
      <c r="G12" s="198"/>
      <c r="H12" s="198">
        <f>E12-G12</f>
        <v>78223</v>
      </c>
    </row>
    <row r="13" spans="1:11">
      <c r="A13" s="296">
        <v>2</v>
      </c>
      <c r="B13" s="1201" t="s">
        <v>1294</v>
      </c>
      <c r="C13" s="297" t="s">
        <v>1264</v>
      </c>
      <c r="D13" s="90"/>
      <c r="E13" s="310">
        <v>13340</v>
      </c>
      <c r="F13" s="197">
        <v>13340</v>
      </c>
      <c r="G13" s="198">
        <v>13340</v>
      </c>
      <c r="H13" s="198">
        <f>E13-G13</f>
        <v>0</v>
      </c>
    </row>
    <row r="14" spans="1:11">
      <c r="A14" s="296">
        <v>3</v>
      </c>
      <c r="B14" s="1201" t="s">
        <v>1286</v>
      </c>
      <c r="C14" s="297" t="s">
        <v>1264</v>
      </c>
      <c r="D14" s="90"/>
      <c r="E14" s="310">
        <v>21000</v>
      </c>
      <c r="F14" s="197">
        <f>21000</f>
        <v>21000</v>
      </c>
      <c r="G14" s="198">
        <v>21000</v>
      </c>
      <c r="H14" s="198">
        <f>E14-G14</f>
        <v>0</v>
      </c>
    </row>
    <row r="15" spans="1:11">
      <c r="A15" s="296">
        <v>4</v>
      </c>
      <c r="B15" s="89"/>
      <c r="C15" s="297"/>
      <c r="D15" s="90"/>
      <c r="E15" s="310"/>
      <c r="F15" s="197"/>
      <c r="G15" s="198"/>
      <c r="H15" s="198">
        <f>E15-G15</f>
        <v>0</v>
      </c>
    </row>
    <row r="16" spans="1:11">
      <c r="A16" s="296"/>
      <c r="B16" s="89"/>
      <c r="C16" s="297"/>
      <c r="D16" s="90"/>
      <c r="E16" s="310"/>
      <c r="F16" s="197"/>
      <c r="G16" s="198"/>
      <c r="H16" s="198">
        <f>E16-G16</f>
        <v>0</v>
      </c>
    </row>
    <row r="17" spans="1:11" s="314" customFormat="1">
      <c r="A17" s="311"/>
      <c r="B17" s="95" t="s">
        <v>295</v>
      </c>
      <c r="C17" s="312" t="s">
        <v>305</v>
      </c>
      <c r="D17" s="312" t="s">
        <v>305</v>
      </c>
      <c r="E17" s="313">
        <f>SUM(E12:E16)</f>
        <v>112563</v>
      </c>
      <c r="F17" s="290" t="s">
        <v>365</v>
      </c>
      <c r="G17" s="291">
        <f>SUM(G12:G16)</f>
        <v>34340</v>
      </c>
      <c r="H17" s="291">
        <f>SUM(H12:H16)</f>
        <v>78223</v>
      </c>
      <c r="J17" s="183">
        <f t="shared" ref="J17:K17" si="0">SUM(J12:J16)</f>
        <v>0</v>
      </c>
      <c r="K17" s="183">
        <f t="shared" si="0"/>
        <v>0</v>
      </c>
    </row>
    <row r="18" spans="1:11" hidden="1">
      <c r="A18" s="1474" t="s">
        <v>994</v>
      </c>
      <c r="B18" s="1475"/>
      <c r="C18" s="1475"/>
      <c r="D18" s="1475"/>
      <c r="E18" s="1476"/>
      <c r="F18" s="191" t="s">
        <v>995</v>
      </c>
      <c r="G18" s="192"/>
      <c r="H18" s="192"/>
    </row>
    <row r="19" spans="1:11" hidden="1">
      <c r="A19" s="296">
        <v>1</v>
      </c>
      <c r="B19" s="307" t="s">
        <v>492</v>
      </c>
      <c r="C19" s="296"/>
      <c r="D19" s="308"/>
      <c r="E19" s="309"/>
      <c r="F19" s="197"/>
      <c r="G19" s="198"/>
      <c r="H19" s="198">
        <f>E19-G19</f>
        <v>0</v>
      </c>
    </row>
    <row r="20" spans="1:11" s="1" customFormat="1" ht="18" hidden="1" customHeight="1">
      <c r="A20" s="296">
        <v>2</v>
      </c>
      <c r="B20" s="89"/>
      <c r="C20" s="297"/>
      <c r="D20" s="90"/>
      <c r="E20" s="310"/>
      <c r="F20" s="197"/>
      <c r="G20" s="198"/>
      <c r="H20" s="198">
        <f>E20-G20</f>
        <v>0</v>
      </c>
    </row>
    <row r="21" spans="1:11" s="303" customFormat="1" ht="19.5" hidden="1">
      <c r="A21" s="296">
        <v>3</v>
      </c>
      <c r="B21" s="89"/>
      <c r="C21" s="297"/>
      <c r="D21" s="90"/>
      <c r="E21" s="310"/>
      <c r="F21" s="197"/>
      <c r="G21" s="198"/>
      <c r="H21" s="198">
        <f>E21-G21</f>
        <v>0</v>
      </c>
    </row>
    <row r="22" spans="1:11" s="178" customFormat="1" hidden="1">
      <c r="A22" s="296">
        <v>4</v>
      </c>
      <c r="B22" s="89"/>
      <c r="C22" s="297"/>
      <c r="D22" s="90"/>
      <c r="E22" s="310"/>
      <c r="F22" s="197"/>
      <c r="G22" s="198"/>
      <c r="H22" s="198">
        <f>E22-G22</f>
        <v>0</v>
      </c>
    </row>
    <row r="23" spans="1:11" s="1" customFormat="1" hidden="1">
      <c r="A23" s="315"/>
      <c r="B23" s="89"/>
      <c r="C23" s="297"/>
      <c r="D23" s="90"/>
      <c r="E23" s="298"/>
      <c r="F23" s="197"/>
      <c r="G23" s="198"/>
      <c r="H23" s="198">
        <f>E23-G23</f>
        <v>0</v>
      </c>
    </row>
    <row r="24" spans="1:11" hidden="1">
      <c r="A24" s="311"/>
      <c r="B24" s="95" t="s">
        <v>295</v>
      </c>
      <c r="C24" s="312" t="s">
        <v>305</v>
      </c>
      <c r="D24" s="312" t="s">
        <v>305</v>
      </c>
      <c r="E24" s="313">
        <f>SUM(E19:E23)</f>
        <v>0</v>
      </c>
      <c r="F24" s="290" t="s">
        <v>365</v>
      </c>
      <c r="G24" s="291">
        <f>SUM(G19:G23)</f>
        <v>0</v>
      </c>
      <c r="H24" s="291">
        <f>SUM(H19:H23)</f>
        <v>0</v>
      </c>
      <c r="J24" s="183">
        <f t="shared" ref="J24:K24" si="1">SUM(J19:J23)</f>
        <v>0</v>
      </c>
      <c r="K24" s="183">
        <f t="shared" si="1"/>
        <v>0</v>
      </c>
    </row>
    <row r="25" spans="1:11" hidden="1">
      <c r="A25" s="1474" t="s">
        <v>489</v>
      </c>
      <c r="B25" s="1475"/>
      <c r="C25" s="1475"/>
      <c r="D25" s="1475"/>
      <c r="E25" s="1476"/>
      <c r="F25" s="191" t="s">
        <v>995</v>
      </c>
      <c r="G25" s="192"/>
      <c r="H25" s="192"/>
    </row>
    <row r="26" spans="1:11" hidden="1">
      <c r="A26" s="296">
        <v>1</v>
      </c>
      <c r="B26" s="307" t="s">
        <v>492</v>
      </c>
      <c r="C26" s="296"/>
      <c r="D26" s="308"/>
      <c r="E26" s="309"/>
      <c r="F26" s="197"/>
      <c r="G26" s="198"/>
      <c r="H26" s="198">
        <f>E26-G26</f>
        <v>0</v>
      </c>
    </row>
    <row r="27" spans="1:11" s="1" customFormat="1" ht="18" hidden="1" customHeight="1">
      <c r="A27" s="296">
        <v>2</v>
      </c>
      <c r="B27" s="89"/>
      <c r="C27" s="297"/>
      <c r="D27" s="90"/>
      <c r="E27" s="310"/>
      <c r="F27" s="197"/>
      <c r="G27" s="198"/>
      <c r="H27" s="198">
        <f>E27-G27</f>
        <v>0</v>
      </c>
    </row>
    <row r="28" spans="1:11" s="303" customFormat="1" ht="19.5" hidden="1">
      <c r="A28" s="296">
        <v>3</v>
      </c>
      <c r="B28" s="89"/>
      <c r="C28" s="297"/>
      <c r="D28" s="90"/>
      <c r="E28" s="310"/>
      <c r="F28" s="197"/>
      <c r="G28" s="198"/>
      <c r="H28" s="198">
        <f>E28-G28</f>
        <v>0</v>
      </c>
    </row>
    <row r="29" spans="1:11" s="178" customFormat="1" hidden="1">
      <c r="A29" s="296">
        <v>4</v>
      </c>
      <c r="B29" s="89"/>
      <c r="C29" s="297"/>
      <c r="D29" s="90"/>
      <c r="E29" s="310"/>
      <c r="F29" s="197"/>
      <c r="G29" s="198"/>
      <c r="H29" s="198">
        <f>E29-G29</f>
        <v>0</v>
      </c>
    </row>
    <row r="30" spans="1:11" s="1" customFormat="1" hidden="1">
      <c r="A30" s="315"/>
      <c r="B30" s="89"/>
      <c r="C30" s="297"/>
      <c r="D30" s="90"/>
      <c r="E30" s="298"/>
      <c r="F30" s="197"/>
      <c r="G30" s="198"/>
      <c r="H30" s="198">
        <f>E30-G30</f>
        <v>0</v>
      </c>
    </row>
    <row r="31" spans="1:11" hidden="1">
      <c r="A31" s="311"/>
      <c r="B31" s="95" t="s">
        <v>295</v>
      </c>
      <c r="C31" s="312" t="s">
        <v>305</v>
      </c>
      <c r="D31" s="312" t="s">
        <v>305</v>
      </c>
      <c r="E31" s="313">
        <f>SUM(E26:E30)</f>
        <v>0</v>
      </c>
      <c r="F31" s="290" t="s">
        <v>365</v>
      </c>
      <c r="G31" s="291">
        <f>SUM(G26:G30)</f>
        <v>0</v>
      </c>
      <c r="H31" s="291">
        <f>SUM(H26:H30)</f>
        <v>0</v>
      </c>
      <c r="J31" s="183">
        <f t="shared" ref="J31:K31" si="2">SUM(J26:J30)</f>
        <v>0</v>
      </c>
      <c r="K31" s="183">
        <f t="shared" si="2"/>
        <v>0</v>
      </c>
    </row>
    <row r="32" spans="1:11">
      <c r="F32" s="225" t="s">
        <v>457</v>
      </c>
      <c r="G32" s="226">
        <f>G17+G24+G31</f>
        <v>34340</v>
      </c>
      <c r="H32" s="226">
        <f t="shared" ref="H32" si="3">H17+H24+H31</f>
        <v>78223</v>
      </c>
      <c r="J32" s="183">
        <f t="shared" ref="J32:K32" si="4">J17+J24+J31</f>
        <v>0</v>
      </c>
      <c r="K32" s="183">
        <f t="shared" si="4"/>
        <v>0</v>
      </c>
    </row>
    <row r="34" spans="1:5">
      <c r="A34" s="1197" t="s">
        <v>1287</v>
      </c>
      <c r="B34" s="929"/>
      <c r="C34" s="927"/>
      <c r="D34" s="1"/>
      <c r="E34" s="1196" t="s">
        <v>1288</v>
      </c>
    </row>
    <row r="35" spans="1:5" ht="19.5">
      <c r="A35" s="178"/>
      <c r="B35" s="66"/>
      <c r="C35" s="67" t="s">
        <v>131</v>
      </c>
      <c r="D35" s="303"/>
      <c r="E35" s="67" t="s">
        <v>132</v>
      </c>
    </row>
    <row r="36" spans="1:5">
      <c r="A36" s="66"/>
      <c r="B36" s="63"/>
      <c r="C36" s="63"/>
      <c r="D36" s="178"/>
      <c r="E36" s="63"/>
    </row>
    <row r="37" spans="1:5">
      <c r="A37" s="928" t="s">
        <v>133</v>
      </c>
      <c r="B37" s="929"/>
      <c r="C37" s="927"/>
      <c r="D37" s="178"/>
      <c r="E37" s="1028" t="s">
        <v>1227</v>
      </c>
    </row>
    <row r="38" spans="1:5">
      <c r="A38" s="178"/>
      <c r="B38" s="66"/>
      <c r="C38" s="67" t="s">
        <v>131</v>
      </c>
      <c r="D38" s="178"/>
      <c r="E38" s="67" t="s">
        <v>132</v>
      </c>
    </row>
    <row r="39" spans="1:5">
      <c r="A39" s="1"/>
      <c r="B39" s="1"/>
      <c r="C39" s="1"/>
      <c r="D39" s="1"/>
      <c r="E39" s="1"/>
    </row>
    <row r="40" spans="1:5">
      <c r="A40" s="1"/>
      <c r="B40" s="227" t="s">
        <v>1072</v>
      </c>
      <c r="C40" s="1"/>
      <c r="D40" s="1"/>
      <c r="E40" s="1"/>
    </row>
    <row r="41" spans="1:5">
      <c r="A41" s="1"/>
      <c r="B41" s="227" t="s">
        <v>1081</v>
      </c>
      <c r="C41" s="1"/>
      <c r="D41" s="1"/>
      <c r="E41" s="1"/>
    </row>
  </sheetData>
  <mergeCells count="5">
    <mergeCell ref="A3:E3"/>
    <mergeCell ref="A11:E11"/>
    <mergeCell ref="A18:E18"/>
    <mergeCell ref="A25:E25"/>
    <mergeCell ref="A6:E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205"/>
  <sheetViews>
    <sheetView view="pageBreakPreview" topLeftCell="A3" zoomScale="70" zoomScaleSheetLayoutView="70" workbookViewId="0">
      <selection activeCell="B77" sqref="B77"/>
    </sheetView>
  </sheetViews>
  <sheetFormatPr defaultRowHeight="18.75"/>
  <cols>
    <col min="1" max="1" width="8" style="178" customWidth="1"/>
    <col min="2" max="2" width="118.140625" style="178" customWidth="1"/>
    <col min="3" max="5" width="15.8554687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22.42578125" style="92" customWidth="1"/>
    <col min="11" max="11" width="35.42578125" style="472" customWidth="1"/>
    <col min="12" max="13" width="19.7109375" style="501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472"/>
      <c r="L3" s="500"/>
      <c r="M3" s="500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470"/>
      <c r="L4" s="471"/>
      <c r="M4" s="471"/>
    </row>
    <row r="5" spans="1:13" s="11" customFormat="1" ht="19.5" customHeight="1">
      <c r="A5" s="126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472"/>
      <c r="L5" s="501"/>
      <c r="M5" s="501"/>
    </row>
    <row r="6" spans="1:13" s="390" customFormat="1" ht="27" customHeight="1">
      <c r="A6" s="1438" t="s">
        <v>490</v>
      </c>
      <c r="B6" s="1438"/>
      <c r="C6" s="1438"/>
      <c r="D6" s="16"/>
      <c r="E6" s="16"/>
      <c r="F6" s="16"/>
      <c r="G6" s="16"/>
      <c r="H6" s="16"/>
      <c r="I6" s="472"/>
      <c r="J6" s="341"/>
      <c r="K6" s="341"/>
    </row>
    <row r="7" spans="1:13" s="390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472"/>
      <c r="L7" s="341"/>
      <c r="M7" s="341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  <c r="J9" s="502"/>
    </row>
    <row r="10" spans="1:13" ht="75" customHeight="1">
      <c r="A10" s="1455"/>
      <c r="B10" s="1455"/>
      <c r="C10" s="1263" t="s">
        <v>354</v>
      </c>
      <c r="D10" s="1263" t="s">
        <v>368</v>
      </c>
      <c r="E10" s="1263" t="s">
        <v>354</v>
      </c>
      <c r="F10" s="1263" t="s">
        <v>368</v>
      </c>
    </row>
    <row r="11" spans="1:13" ht="56.25">
      <c r="A11" s="1263">
        <v>1</v>
      </c>
      <c r="B11" s="1263">
        <v>2</v>
      </c>
      <c r="C11" s="1263">
        <v>3</v>
      </c>
      <c r="D11" s="1263">
        <v>4</v>
      </c>
      <c r="E11" s="1263">
        <v>5</v>
      </c>
      <c r="F11" s="1263">
        <v>6</v>
      </c>
      <c r="G11" s="503" t="s">
        <v>357</v>
      </c>
      <c r="H11" s="504" t="s">
        <v>302</v>
      </c>
      <c r="I11" s="504" t="s">
        <v>303</v>
      </c>
      <c r="J11" s="190" t="s">
        <v>550</v>
      </c>
      <c r="K11" s="472" t="s">
        <v>1029</v>
      </c>
      <c r="L11" s="323" t="s">
        <v>1010</v>
      </c>
      <c r="M11" s="323"/>
    </row>
    <row r="12" spans="1:13">
      <c r="A12" s="1466" t="s">
        <v>992</v>
      </c>
      <c r="B12" s="1466"/>
      <c r="C12" s="1466"/>
      <c r="D12" s="1466"/>
      <c r="E12" s="1466"/>
      <c r="F12" s="1466"/>
      <c r="G12" s="436"/>
      <c r="H12" s="505"/>
      <c r="I12" s="505"/>
      <c r="J12" s="505"/>
      <c r="L12" s="325" t="s">
        <v>1005</v>
      </c>
      <c r="M12" s="325" t="s">
        <v>1006</v>
      </c>
    </row>
    <row r="13" spans="1:13" hidden="1">
      <c r="A13" s="208">
        <v>1</v>
      </c>
      <c r="B13" s="209" t="s">
        <v>369</v>
      </c>
      <c r="C13" s="210" t="s">
        <v>305</v>
      </c>
      <c r="D13" s="213">
        <f>SUM(D15:D16)</f>
        <v>0</v>
      </c>
      <c r="E13" s="506" t="s">
        <v>305</v>
      </c>
      <c r="F13" s="213">
        <f>SUM(F14:F16)</f>
        <v>0</v>
      </c>
      <c r="G13" s="224"/>
      <c r="H13" s="198"/>
      <c r="I13" s="198"/>
      <c r="J13" s="198"/>
    </row>
    <row r="14" spans="1:13" ht="15" hidden="1" customHeight="1">
      <c r="A14" s="199"/>
      <c r="B14" s="200" t="s">
        <v>199</v>
      </c>
      <c r="C14" s="201"/>
      <c r="D14" s="202"/>
      <c r="E14" s="507"/>
      <c r="F14" s="202"/>
      <c r="G14" s="224"/>
      <c r="H14" s="198"/>
      <c r="I14" s="198">
        <f t="shared" ref="I14:I38" si="0">F14-H14</f>
        <v>0</v>
      </c>
      <c r="J14" s="198"/>
    </row>
    <row r="15" spans="1:13" ht="22.5" hidden="1" customHeight="1">
      <c r="A15" s="199"/>
      <c r="B15" s="200"/>
      <c r="C15" s="201"/>
      <c r="D15" s="202"/>
      <c r="E15" s="507"/>
      <c r="F15" s="202"/>
      <c r="G15" s="224"/>
      <c r="H15" s="198"/>
      <c r="I15" s="198">
        <f t="shared" si="0"/>
        <v>0</v>
      </c>
      <c r="J15" s="198"/>
    </row>
    <row r="16" spans="1:13" ht="15" hidden="1" customHeight="1">
      <c r="A16" s="199"/>
      <c r="B16" s="200"/>
      <c r="C16" s="201"/>
      <c r="D16" s="202"/>
      <c r="E16" s="507"/>
      <c r="F16" s="202"/>
      <c r="G16" s="224"/>
      <c r="H16" s="198"/>
      <c r="I16" s="198">
        <f t="shared" si="0"/>
        <v>0</v>
      </c>
      <c r="J16" s="198"/>
    </row>
    <row r="17" spans="1:13" hidden="1">
      <c r="A17" s="208">
        <v>2</v>
      </c>
      <c r="B17" s="209" t="s">
        <v>370</v>
      </c>
      <c r="C17" s="210" t="s">
        <v>305</v>
      </c>
      <c r="D17" s="213">
        <f>SUM(D19:D20)</f>
        <v>0</v>
      </c>
      <c r="E17" s="506" t="s">
        <v>305</v>
      </c>
      <c r="F17" s="213">
        <f>SUM(F18:F20)</f>
        <v>0</v>
      </c>
      <c r="G17" s="224"/>
      <c r="H17" s="198"/>
      <c r="I17" s="198"/>
      <c r="J17" s="198"/>
    </row>
    <row r="18" spans="1:13" ht="15" hidden="1" customHeight="1">
      <c r="A18" s="199"/>
      <c r="B18" s="200" t="s">
        <v>199</v>
      </c>
      <c r="C18" s="201"/>
      <c r="D18" s="202"/>
      <c r="E18" s="507"/>
      <c r="F18" s="202"/>
      <c r="G18" s="224"/>
      <c r="H18" s="198"/>
      <c r="I18" s="198">
        <f t="shared" si="0"/>
        <v>0</v>
      </c>
      <c r="J18" s="198"/>
    </row>
    <row r="19" spans="1:13" ht="15" hidden="1" customHeight="1">
      <c r="A19" s="199"/>
      <c r="B19" s="200"/>
      <c r="C19" s="201"/>
      <c r="D19" s="202"/>
      <c r="E19" s="507"/>
      <c r="F19" s="202"/>
      <c r="G19" s="224"/>
      <c r="H19" s="198"/>
      <c r="I19" s="198">
        <f t="shared" si="0"/>
        <v>0</v>
      </c>
      <c r="J19" s="198"/>
    </row>
    <row r="20" spans="1:13" ht="15" hidden="1" customHeight="1">
      <c r="A20" s="199"/>
      <c r="B20" s="200"/>
      <c r="C20" s="201"/>
      <c r="D20" s="202"/>
      <c r="E20" s="507"/>
      <c r="F20" s="202"/>
      <c r="G20" s="224"/>
      <c r="H20" s="198"/>
      <c r="I20" s="198">
        <f t="shared" si="0"/>
        <v>0</v>
      </c>
      <c r="J20" s="198"/>
    </row>
    <row r="21" spans="1:13" s="184" customFormat="1" hidden="1">
      <c r="A21" s="193">
        <v>3</v>
      </c>
      <c r="B21" s="194" t="s">
        <v>372</v>
      </c>
      <c r="C21" s="195" t="s">
        <v>305</v>
      </c>
      <c r="D21" s="196">
        <f>SUM(D23:D33)</f>
        <v>0</v>
      </c>
      <c r="E21" s="508" t="s">
        <v>305</v>
      </c>
      <c r="F21" s="196">
        <f>SUM(F22:F29)</f>
        <v>0</v>
      </c>
      <c r="G21" s="224"/>
      <c r="H21" s="198"/>
      <c r="I21" s="198"/>
      <c r="J21" s="198"/>
      <c r="K21" s="472"/>
      <c r="L21" s="500"/>
      <c r="M21" s="500"/>
    </row>
    <row r="22" spans="1:13" hidden="1">
      <c r="A22" s="199"/>
      <c r="B22" s="200" t="s">
        <v>199</v>
      </c>
      <c r="C22" s="201"/>
      <c r="D22" s="202"/>
      <c r="E22" s="507"/>
      <c r="F22" s="202"/>
      <c r="G22" s="224"/>
      <c r="H22" s="198"/>
      <c r="I22" s="198">
        <f t="shared" si="0"/>
        <v>0</v>
      </c>
      <c r="J22" s="198">
        <f t="shared" ref="J22:J29" si="1">F22-G22</f>
        <v>0</v>
      </c>
    </row>
    <row r="23" spans="1:13" ht="42" hidden="1" customHeight="1">
      <c r="A23" s="199"/>
      <c r="B23" s="215" t="s">
        <v>759</v>
      </c>
      <c r="C23" s="201"/>
      <c r="D23" s="202"/>
      <c r="E23" s="507"/>
      <c r="F23" s="202"/>
      <c r="G23" s="224"/>
      <c r="H23" s="198"/>
      <c r="I23" s="198">
        <f t="shared" si="0"/>
        <v>0</v>
      </c>
      <c r="J23" s="198">
        <f t="shared" si="1"/>
        <v>0</v>
      </c>
    </row>
    <row r="24" spans="1:13" ht="42" hidden="1" customHeight="1">
      <c r="A24" s="199"/>
      <c r="B24" s="215" t="s">
        <v>760</v>
      </c>
      <c r="C24" s="201"/>
      <c r="D24" s="202"/>
      <c r="E24" s="507"/>
      <c r="F24" s="202"/>
      <c r="G24" s="197"/>
      <c r="H24" s="198"/>
      <c r="I24" s="198">
        <f t="shared" si="0"/>
        <v>0</v>
      </c>
      <c r="J24" s="198">
        <f t="shared" si="1"/>
        <v>0</v>
      </c>
    </row>
    <row r="25" spans="1:13" ht="42" hidden="1" customHeight="1">
      <c r="A25" s="199"/>
      <c r="B25" s="215" t="s">
        <v>761</v>
      </c>
      <c r="C25" s="201"/>
      <c r="D25" s="202"/>
      <c r="E25" s="507"/>
      <c r="F25" s="202"/>
      <c r="G25" s="197"/>
      <c r="H25" s="198"/>
      <c r="I25" s="198">
        <f t="shared" si="0"/>
        <v>0</v>
      </c>
      <c r="J25" s="198">
        <f t="shared" si="1"/>
        <v>0</v>
      </c>
    </row>
    <row r="26" spans="1:13" ht="42" hidden="1" customHeight="1">
      <c r="A26" s="199"/>
      <c r="B26" s="215" t="s">
        <v>762</v>
      </c>
      <c r="C26" s="201"/>
      <c r="D26" s="202"/>
      <c r="E26" s="507"/>
      <c r="F26" s="202"/>
      <c r="G26" s="197"/>
      <c r="H26" s="198"/>
      <c r="I26" s="198">
        <f t="shared" si="0"/>
        <v>0</v>
      </c>
      <c r="J26" s="198">
        <f t="shared" si="1"/>
        <v>0</v>
      </c>
    </row>
    <row r="27" spans="1:13" ht="42" hidden="1" customHeight="1">
      <c r="A27" s="199"/>
      <c r="B27" s="215" t="s">
        <v>763</v>
      </c>
      <c r="C27" s="201"/>
      <c r="D27" s="202"/>
      <c r="E27" s="507"/>
      <c r="F27" s="202"/>
      <c r="G27" s="197"/>
      <c r="H27" s="198"/>
      <c r="I27" s="198">
        <f t="shared" si="0"/>
        <v>0</v>
      </c>
      <c r="J27" s="198">
        <f t="shared" si="1"/>
        <v>0</v>
      </c>
    </row>
    <row r="28" spans="1:13" ht="23.45" hidden="1" customHeight="1">
      <c r="A28" s="199"/>
      <c r="B28" s="215"/>
      <c r="C28" s="201"/>
      <c r="D28" s="202"/>
      <c r="E28" s="507"/>
      <c r="F28" s="202"/>
      <c r="G28" s="197"/>
      <c r="H28" s="198"/>
      <c r="I28" s="198">
        <f t="shared" si="0"/>
        <v>0</v>
      </c>
      <c r="J28" s="198">
        <f t="shared" si="1"/>
        <v>0</v>
      </c>
    </row>
    <row r="29" spans="1:13" ht="24" hidden="1" customHeight="1">
      <c r="A29" s="199"/>
      <c r="B29" s="216"/>
      <c r="C29" s="201"/>
      <c r="D29" s="202"/>
      <c r="E29" s="507"/>
      <c r="F29" s="202"/>
      <c r="G29" s="197"/>
      <c r="H29" s="198"/>
      <c r="I29" s="198">
        <f t="shared" si="0"/>
        <v>0</v>
      </c>
      <c r="J29" s="198">
        <f t="shared" si="1"/>
        <v>0</v>
      </c>
    </row>
    <row r="30" spans="1:13" ht="20.25" hidden="1" customHeight="1">
      <c r="A30" s="208">
        <v>4</v>
      </c>
      <c r="B30" s="209" t="s">
        <v>373</v>
      </c>
      <c r="C30" s="210" t="s">
        <v>305</v>
      </c>
      <c r="D30" s="213">
        <f>SUM(D33:D33)</f>
        <v>0</v>
      </c>
      <c r="E30" s="506" t="s">
        <v>305</v>
      </c>
      <c r="F30" s="213">
        <f>SUM(F31:F33)</f>
        <v>0</v>
      </c>
      <c r="G30" s="197"/>
      <c r="H30" s="198"/>
      <c r="I30" s="198"/>
      <c r="J30" s="198"/>
    </row>
    <row r="31" spans="1:13" ht="15" hidden="1" customHeight="1">
      <c r="A31" s="199"/>
      <c r="B31" s="215" t="s">
        <v>199</v>
      </c>
      <c r="C31" s="201"/>
      <c r="D31" s="202"/>
      <c r="E31" s="507"/>
      <c r="F31" s="202"/>
      <c r="G31" s="197"/>
      <c r="H31" s="198"/>
      <c r="I31" s="198">
        <f t="shared" si="0"/>
        <v>0</v>
      </c>
      <c r="J31" s="198"/>
    </row>
    <row r="32" spans="1:13" ht="15" hidden="1" customHeight="1">
      <c r="A32" s="199"/>
      <c r="B32" s="215"/>
      <c r="C32" s="201"/>
      <c r="D32" s="202"/>
      <c r="E32" s="507"/>
      <c r="F32" s="202"/>
      <c r="G32" s="197"/>
      <c r="H32" s="198"/>
      <c r="I32" s="198">
        <f t="shared" si="0"/>
        <v>0</v>
      </c>
      <c r="J32" s="198"/>
    </row>
    <row r="33" spans="1:13" ht="15" hidden="1" customHeight="1">
      <c r="A33" s="199"/>
      <c r="B33" s="215"/>
      <c r="C33" s="201"/>
      <c r="D33" s="202"/>
      <c r="E33" s="507"/>
      <c r="F33" s="202"/>
      <c r="G33" s="197"/>
      <c r="H33" s="198"/>
      <c r="I33" s="198">
        <f t="shared" si="0"/>
        <v>0</v>
      </c>
      <c r="J33" s="198"/>
    </row>
    <row r="34" spans="1:13">
      <c r="A34" s="193">
        <v>1</v>
      </c>
      <c r="B34" s="194" t="s">
        <v>374</v>
      </c>
      <c r="C34" s="195" t="s">
        <v>305</v>
      </c>
      <c r="D34" s="196">
        <f>SUM(D35:D38)</f>
        <v>582000</v>
      </c>
      <c r="E34" s="508" t="s">
        <v>305</v>
      </c>
      <c r="F34" s="196">
        <f>SUM(F35:F38)</f>
        <v>0</v>
      </c>
      <c r="G34" s="197"/>
      <c r="H34" s="198"/>
      <c r="I34" s="198"/>
      <c r="J34" s="198"/>
    </row>
    <row r="35" spans="1:13">
      <c r="A35" s="218"/>
      <c r="B35" s="219" t="s">
        <v>199</v>
      </c>
      <c r="C35" s="201"/>
      <c r="D35" s="202"/>
      <c r="E35" s="507"/>
      <c r="F35" s="202"/>
      <c r="G35" s="197"/>
      <c r="H35" s="198"/>
      <c r="I35" s="198">
        <f t="shared" si="0"/>
        <v>0</v>
      </c>
      <c r="J35" s="198">
        <f t="shared" ref="J35:J38" si="2">F35-G35</f>
        <v>0</v>
      </c>
    </row>
    <row r="36" spans="1:13" ht="37.5">
      <c r="A36" s="199"/>
      <c r="B36" s="204" t="s">
        <v>1312</v>
      </c>
      <c r="C36" s="201"/>
      <c r="D36" s="220">
        <v>582000</v>
      </c>
      <c r="E36" s="507"/>
      <c r="F36" s="202"/>
      <c r="G36" s="197"/>
      <c r="H36" s="198"/>
      <c r="I36" s="198">
        <f t="shared" si="0"/>
        <v>0</v>
      </c>
      <c r="J36" s="198">
        <f t="shared" si="2"/>
        <v>0</v>
      </c>
    </row>
    <row r="37" spans="1:13">
      <c r="A37" s="199"/>
      <c r="B37" s="215"/>
      <c r="C37" s="201"/>
      <c r="D37" s="220"/>
      <c r="E37" s="507"/>
      <c r="F37" s="220"/>
      <c r="G37" s="197"/>
      <c r="H37" s="198"/>
      <c r="I37" s="198">
        <f t="shared" si="0"/>
        <v>0</v>
      </c>
      <c r="J37" s="198">
        <f t="shared" si="2"/>
        <v>0</v>
      </c>
    </row>
    <row r="38" spans="1:13">
      <c r="A38" s="199"/>
      <c r="B38" s="200"/>
      <c r="C38" s="201"/>
      <c r="D38" s="202"/>
      <c r="E38" s="507"/>
      <c r="F38" s="202"/>
      <c r="G38" s="197"/>
      <c r="H38" s="198"/>
      <c r="I38" s="198">
        <f t="shared" si="0"/>
        <v>0</v>
      </c>
      <c r="J38" s="198">
        <f t="shared" si="2"/>
        <v>0</v>
      </c>
    </row>
    <row r="39" spans="1:13" s="184" customFormat="1">
      <c r="A39" s="193"/>
      <c r="B39" s="194" t="s">
        <v>295</v>
      </c>
      <c r="C39" s="195" t="s">
        <v>305</v>
      </c>
      <c r="D39" s="196">
        <f>D30+D21+D17+D13+D34</f>
        <v>582000</v>
      </c>
      <c r="E39" s="508" t="s">
        <v>10</v>
      </c>
      <c r="F39" s="196">
        <f>F30+F21+F17+F13+F34</f>
        <v>0</v>
      </c>
      <c r="G39" s="222" t="s">
        <v>365</v>
      </c>
      <c r="H39" s="223">
        <f t="shared" ref="H39:M39" si="3">SUM(H13:H38)</f>
        <v>0</v>
      </c>
      <c r="I39" s="223">
        <f t="shared" si="3"/>
        <v>0</v>
      </c>
      <c r="J39" s="223">
        <f t="shared" si="3"/>
        <v>0</v>
      </c>
      <c r="K39" s="472">
        <f t="shared" si="3"/>
        <v>0</v>
      </c>
      <c r="L39" s="323">
        <f t="shared" si="3"/>
        <v>0</v>
      </c>
      <c r="M39" s="323">
        <f t="shared" si="3"/>
        <v>0</v>
      </c>
    </row>
    <row r="40" spans="1:13" hidden="1">
      <c r="A40" s="1507" t="s">
        <v>489</v>
      </c>
      <c r="B40" s="1507"/>
      <c r="C40" s="1507"/>
      <c r="D40" s="1507"/>
      <c r="E40" s="1507"/>
      <c r="F40" s="1507"/>
      <c r="G40" s="400" t="s">
        <v>995</v>
      </c>
      <c r="J40" s="509"/>
    </row>
    <row r="41" spans="1:13" hidden="1">
      <c r="A41" s="208">
        <v>1</v>
      </c>
      <c r="B41" s="209" t="s">
        <v>369</v>
      </c>
      <c r="C41" s="210" t="s">
        <v>305</v>
      </c>
      <c r="D41" s="213">
        <f>SUM(D43:D44)</f>
        <v>0</v>
      </c>
      <c r="E41" s="506" t="s">
        <v>305</v>
      </c>
      <c r="F41" s="213">
        <f>SUM(F42:F44)</f>
        <v>0</v>
      </c>
      <c r="G41" s="224"/>
      <c r="H41" s="198"/>
      <c r="I41" s="198"/>
      <c r="J41" s="198"/>
    </row>
    <row r="42" spans="1:13" ht="15" hidden="1" customHeight="1">
      <c r="A42" s="199"/>
      <c r="B42" s="200" t="s">
        <v>199</v>
      </c>
      <c r="C42" s="201"/>
      <c r="D42" s="202"/>
      <c r="E42" s="507"/>
      <c r="F42" s="202"/>
      <c r="G42" s="224"/>
      <c r="H42" s="198"/>
      <c r="I42" s="198">
        <f t="shared" ref="I42:I44" si="4">F42-H42</f>
        <v>0</v>
      </c>
      <c r="J42" s="198"/>
    </row>
    <row r="43" spans="1:13" ht="22.5" hidden="1" customHeight="1">
      <c r="A43" s="199"/>
      <c r="B43" s="200"/>
      <c r="C43" s="201"/>
      <c r="D43" s="202"/>
      <c r="E43" s="507"/>
      <c r="F43" s="202"/>
      <c r="G43" s="224"/>
      <c r="H43" s="198"/>
      <c r="I43" s="198">
        <f t="shared" si="4"/>
        <v>0</v>
      </c>
      <c r="J43" s="198"/>
    </row>
    <row r="44" spans="1:13" ht="15" hidden="1" customHeight="1">
      <c r="A44" s="199"/>
      <c r="B44" s="200"/>
      <c r="C44" s="201"/>
      <c r="D44" s="202"/>
      <c r="E44" s="507"/>
      <c r="F44" s="202"/>
      <c r="G44" s="224"/>
      <c r="H44" s="198"/>
      <c r="I44" s="198">
        <f t="shared" si="4"/>
        <v>0</v>
      </c>
      <c r="J44" s="198"/>
    </row>
    <row r="45" spans="1:13" hidden="1">
      <c r="A45" s="208">
        <v>2</v>
      </c>
      <c r="B45" s="209" t="s">
        <v>370</v>
      </c>
      <c r="C45" s="210" t="s">
        <v>305</v>
      </c>
      <c r="D45" s="213">
        <f>SUM(D47:D48)</f>
        <v>0</v>
      </c>
      <c r="E45" s="506" t="s">
        <v>305</v>
      </c>
      <c r="F45" s="213">
        <f>SUM(F46:F48)</f>
        <v>0</v>
      </c>
      <c r="G45" s="224"/>
      <c r="H45" s="198"/>
      <c r="I45" s="198"/>
      <c r="J45" s="198"/>
    </row>
    <row r="46" spans="1:13" ht="15" hidden="1" customHeight="1">
      <c r="A46" s="199"/>
      <c r="B46" s="200" t="s">
        <v>199</v>
      </c>
      <c r="C46" s="201"/>
      <c r="D46" s="202"/>
      <c r="E46" s="507"/>
      <c r="F46" s="202"/>
      <c r="G46" s="224"/>
      <c r="H46" s="198"/>
      <c r="I46" s="198">
        <f t="shared" ref="I46:I48" si="5">F46-H46</f>
        <v>0</v>
      </c>
      <c r="J46" s="198"/>
    </row>
    <row r="47" spans="1:13" ht="15" hidden="1" customHeight="1">
      <c r="A47" s="199"/>
      <c r="B47" s="200"/>
      <c r="C47" s="201"/>
      <c r="D47" s="202"/>
      <c r="E47" s="507"/>
      <c r="F47" s="202"/>
      <c r="G47" s="224"/>
      <c r="H47" s="198"/>
      <c r="I47" s="198">
        <f t="shared" si="5"/>
        <v>0</v>
      </c>
      <c r="J47" s="198"/>
    </row>
    <row r="48" spans="1:13" ht="15" hidden="1" customHeight="1">
      <c r="A48" s="199"/>
      <c r="B48" s="200"/>
      <c r="C48" s="201"/>
      <c r="D48" s="202"/>
      <c r="E48" s="507"/>
      <c r="F48" s="202"/>
      <c r="G48" s="224"/>
      <c r="H48" s="198"/>
      <c r="I48" s="198">
        <f t="shared" si="5"/>
        <v>0</v>
      </c>
      <c r="J48" s="198"/>
    </row>
    <row r="49" spans="1:13" s="184" customFormat="1" hidden="1">
      <c r="A49" s="193">
        <v>3</v>
      </c>
      <c r="B49" s="194" t="s">
        <v>372</v>
      </c>
      <c r="C49" s="195" t="s">
        <v>305</v>
      </c>
      <c r="D49" s="196">
        <f>SUM(D51:D61)</f>
        <v>0</v>
      </c>
      <c r="E49" s="508" t="s">
        <v>305</v>
      </c>
      <c r="F49" s="196">
        <f>SUM(F50:F57)</f>
        <v>0</v>
      </c>
      <c r="G49" s="224"/>
      <c r="H49" s="198"/>
      <c r="I49" s="198"/>
      <c r="J49" s="198"/>
      <c r="K49" s="472"/>
      <c r="L49" s="500"/>
      <c r="M49" s="500"/>
    </row>
    <row r="50" spans="1:13" hidden="1">
      <c r="A50" s="199"/>
      <c r="B50" s="200" t="s">
        <v>199</v>
      </c>
      <c r="C50" s="201"/>
      <c r="D50" s="202"/>
      <c r="E50" s="507"/>
      <c r="F50" s="202"/>
      <c r="G50" s="224"/>
      <c r="H50" s="198"/>
      <c r="I50" s="198">
        <f t="shared" ref="I50:I57" si="6">F50-H50</f>
        <v>0</v>
      </c>
      <c r="J50" s="198">
        <f t="shared" ref="J50:J57" si="7">F50-G50</f>
        <v>0</v>
      </c>
    </row>
    <row r="51" spans="1:13" ht="42" hidden="1" customHeight="1">
      <c r="A51" s="199"/>
      <c r="B51" s="215" t="s">
        <v>759</v>
      </c>
      <c r="C51" s="201"/>
      <c r="D51" s="202"/>
      <c r="E51" s="507"/>
      <c r="F51" s="202"/>
      <c r="G51" s="224"/>
      <c r="H51" s="198"/>
      <c r="I51" s="198">
        <f t="shared" si="6"/>
        <v>0</v>
      </c>
      <c r="J51" s="198">
        <f t="shared" si="7"/>
        <v>0</v>
      </c>
    </row>
    <row r="52" spans="1:13" ht="42" hidden="1" customHeight="1">
      <c r="A52" s="199"/>
      <c r="B52" s="215" t="s">
        <v>760</v>
      </c>
      <c r="C52" s="201"/>
      <c r="D52" s="202"/>
      <c r="E52" s="507"/>
      <c r="F52" s="202"/>
      <c r="G52" s="197"/>
      <c r="H52" s="198"/>
      <c r="I52" s="198">
        <f t="shared" si="6"/>
        <v>0</v>
      </c>
      <c r="J52" s="198">
        <f t="shared" si="7"/>
        <v>0</v>
      </c>
    </row>
    <row r="53" spans="1:13" ht="42" hidden="1" customHeight="1">
      <c r="A53" s="199"/>
      <c r="B53" s="215" t="s">
        <v>761</v>
      </c>
      <c r="C53" s="201"/>
      <c r="D53" s="202"/>
      <c r="E53" s="507"/>
      <c r="F53" s="202"/>
      <c r="G53" s="197"/>
      <c r="H53" s="198"/>
      <c r="I53" s="198">
        <f t="shared" si="6"/>
        <v>0</v>
      </c>
      <c r="J53" s="198">
        <f t="shared" si="7"/>
        <v>0</v>
      </c>
    </row>
    <row r="54" spans="1:13" ht="42" hidden="1" customHeight="1">
      <c r="A54" s="199"/>
      <c r="B54" s="215" t="s">
        <v>762</v>
      </c>
      <c r="C54" s="201"/>
      <c r="D54" s="202"/>
      <c r="E54" s="507"/>
      <c r="F54" s="202"/>
      <c r="G54" s="197"/>
      <c r="H54" s="198"/>
      <c r="I54" s="198">
        <f t="shared" si="6"/>
        <v>0</v>
      </c>
      <c r="J54" s="198">
        <f t="shared" si="7"/>
        <v>0</v>
      </c>
    </row>
    <row r="55" spans="1:13" ht="42" hidden="1" customHeight="1">
      <c r="A55" s="199"/>
      <c r="B55" s="215" t="s">
        <v>763</v>
      </c>
      <c r="C55" s="201"/>
      <c r="D55" s="202"/>
      <c r="E55" s="507"/>
      <c r="F55" s="202"/>
      <c r="G55" s="197"/>
      <c r="H55" s="198"/>
      <c r="I55" s="198">
        <f t="shared" si="6"/>
        <v>0</v>
      </c>
      <c r="J55" s="198">
        <f t="shared" si="7"/>
        <v>0</v>
      </c>
    </row>
    <row r="56" spans="1:13" ht="23.45" hidden="1" customHeight="1">
      <c r="A56" s="199"/>
      <c r="B56" s="215"/>
      <c r="C56" s="201"/>
      <c r="D56" s="202"/>
      <c r="E56" s="507"/>
      <c r="F56" s="202"/>
      <c r="G56" s="197"/>
      <c r="H56" s="198"/>
      <c r="I56" s="198">
        <f t="shared" si="6"/>
        <v>0</v>
      </c>
      <c r="J56" s="198">
        <f t="shared" si="7"/>
        <v>0</v>
      </c>
    </row>
    <row r="57" spans="1:13" ht="24" hidden="1" customHeight="1">
      <c r="A57" s="199"/>
      <c r="B57" s="216"/>
      <c r="C57" s="201"/>
      <c r="D57" s="202"/>
      <c r="E57" s="507"/>
      <c r="F57" s="202"/>
      <c r="G57" s="197"/>
      <c r="H57" s="198"/>
      <c r="I57" s="198">
        <f t="shared" si="6"/>
        <v>0</v>
      </c>
      <c r="J57" s="198">
        <f t="shared" si="7"/>
        <v>0</v>
      </c>
    </row>
    <row r="58" spans="1:13" ht="20.25" hidden="1" customHeight="1">
      <c r="A58" s="208">
        <v>4</v>
      </c>
      <c r="B58" s="209" t="s">
        <v>373</v>
      </c>
      <c r="C58" s="210" t="s">
        <v>305</v>
      </c>
      <c r="D58" s="213">
        <f>SUM(D61:D61)</f>
        <v>0</v>
      </c>
      <c r="E58" s="506" t="s">
        <v>305</v>
      </c>
      <c r="F58" s="213">
        <f>SUM(F59:F61)</f>
        <v>0</v>
      </c>
      <c r="G58" s="197"/>
      <c r="H58" s="198"/>
      <c r="I58" s="198"/>
      <c r="J58" s="198"/>
    </row>
    <row r="59" spans="1:13" ht="15" hidden="1" customHeight="1">
      <c r="A59" s="199"/>
      <c r="B59" s="215" t="s">
        <v>199</v>
      </c>
      <c r="C59" s="201"/>
      <c r="D59" s="202"/>
      <c r="E59" s="507"/>
      <c r="F59" s="202"/>
      <c r="G59" s="197"/>
      <c r="H59" s="198"/>
      <c r="I59" s="198">
        <f t="shared" ref="I59:I61" si="8">F59-H59</f>
        <v>0</v>
      </c>
      <c r="J59" s="198"/>
    </row>
    <row r="60" spans="1:13" ht="15" hidden="1" customHeight="1">
      <c r="A60" s="199"/>
      <c r="B60" s="215"/>
      <c r="C60" s="201"/>
      <c r="D60" s="202"/>
      <c r="E60" s="507"/>
      <c r="F60" s="202"/>
      <c r="G60" s="197"/>
      <c r="H60" s="198"/>
      <c r="I60" s="198">
        <f t="shared" si="8"/>
        <v>0</v>
      </c>
      <c r="J60" s="198"/>
    </row>
    <row r="61" spans="1:13" ht="15" hidden="1" customHeight="1">
      <c r="A61" s="199"/>
      <c r="B61" s="215"/>
      <c r="C61" s="201"/>
      <c r="D61" s="202"/>
      <c r="E61" s="507"/>
      <c r="F61" s="202"/>
      <c r="G61" s="197"/>
      <c r="H61" s="198"/>
      <c r="I61" s="198">
        <f t="shared" si="8"/>
        <v>0</v>
      </c>
      <c r="J61" s="198"/>
    </row>
    <row r="62" spans="1:13" hidden="1">
      <c r="A62" s="193">
        <v>5</v>
      </c>
      <c r="B62" s="194" t="s">
        <v>374</v>
      </c>
      <c r="C62" s="195" t="s">
        <v>305</v>
      </c>
      <c r="D62" s="196">
        <f>SUM(D63:D66)</f>
        <v>0</v>
      </c>
      <c r="E62" s="508" t="s">
        <v>305</v>
      </c>
      <c r="F62" s="196">
        <f>SUM(F63:F66)</f>
        <v>0</v>
      </c>
      <c r="G62" s="197"/>
      <c r="H62" s="198"/>
      <c r="I62" s="198"/>
      <c r="J62" s="198"/>
    </row>
    <row r="63" spans="1:13" hidden="1">
      <c r="A63" s="218"/>
      <c r="B63" s="219" t="s">
        <v>199</v>
      </c>
      <c r="C63" s="201"/>
      <c r="D63" s="202"/>
      <c r="E63" s="507"/>
      <c r="F63" s="202"/>
      <c r="G63" s="197"/>
      <c r="H63" s="198"/>
      <c r="I63" s="198">
        <f t="shared" ref="I63:I65" si="9">F63-H63</f>
        <v>0</v>
      </c>
      <c r="J63" s="198">
        <f t="shared" ref="J63:J66" si="10">F63-G63</f>
        <v>0</v>
      </c>
    </row>
    <row r="64" spans="1:13" ht="37.5" hidden="1">
      <c r="A64" s="199"/>
      <c r="B64" s="204" t="s">
        <v>764</v>
      </c>
      <c r="C64" s="201"/>
      <c r="D64" s="202"/>
      <c r="E64" s="507"/>
      <c r="F64" s="202"/>
      <c r="G64" s="197"/>
      <c r="H64" s="198"/>
      <c r="I64" s="198">
        <f t="shared" si="9"/>
        <v>0</v>
      </c>
      <c r="J64" s="198">
        <f t="shared" si="10"/>
        <v>0</v>
      </c>
    </row>
    <row r="65" spans="1:13" hidden="1">
      <c r="A65" s="199"/>
      <c r="B65" s="215"/>
      <c r="C65" s="201"/>
      <c r="D65" s="202"/>
      <c r="E65" s="507"/>
      <c r="F65" s="220"/>
      <c r="G65" s="197"/>
      <c r="H65" s="198"/>
      <c r="I65" s="198">
        <f t="shared" si="9"/>
        <v>0</v>
      </c>
      <c r="J65" s="198">
        <f t="shared" si="10"/>
        <v>0</v>
      </c>
    </row>
    <row r="66" spans="1:13" hidden="1">
      <c r="A66" s="199"/>
      <c r="B66" s="200"/>
      <c r="C66" s="201"/>
      <c r="D66" s="202"/>
      <c r="E66" s="507"/>
      <c r="F66" s="202"/>
      <c r="G66" s="197"/>
      <c r="H66" s="198"/>
      <c r="I66" s="198"/>
      <c r="J66" s="198">
        <f t="shared" si="10"/>
        <v>0</v>
      </c>
    </row>
    <row r="67" spans="1:13" s="184" customFormat="1" hidden="1">
      <c r="A67" s="193"/>
      <c r="B67" s="194" t="s">
        <v>295</v>
      </c>
      <c r="C67" s="195" t="s">
        <v>305</v>
      </c>
      <c r="D67" s="196">
        <f>D58+D49+D45+D41+D62</f>
        <v>0</v>
      </c>
      <c r="E67" s="508" t="s">
        <v>10</v>
      </c>
      <c r="F67" s="196">
        <f>F58+F49+F45+F41+F62</f>
        <v>0</v>
      </c>
      <c r="G67" s="222" t="s">
        <v>365</v>
      </c>
      <c r="H67" s="223">
        <f t="shared" ref="H67:M67" si="11">SUM(H41:H66)</f>
        <v>0</v>
      </c>
      <c r="I67" s="223">
        <f t="shared" si="11"/>
        <v>0</v>
      </c>
      <c r="J67" s="223">
        <f t="shared" si="11"/>
        <v>0</v>
      </c>
      <c r="K67" s="472">
        <f t="shared" si="11"/>
        <v>0</v>
      </c>
      <c r="L67" s="323">
        <f t="shared" si="11"/>
        <v>0</v>
      </c>
      <c r="M67" s="323">
        <f t="shared" si="11"/>
        <v>0</v>
      </c>
    </row>
    <row r="68" spans="1:13" hidden="1">
      <c r="F68" s="499"/>
      <c r="G68" s="181" t="s">
        <v>386</v>
      </c>
      <c r="H68" s="510">
        <f>H39+H67</f>
        <v>0</v>
      </c>
      <c r="I68" s="510">
        <f t="shared" ref="I68:J68" si="12">I39+I67</f>
        <v>0</v>
      </c>
      <c r="J68" s="510">
        <f t="shared" si="12"/>
        <v>0</v>
      </c>
      <c r="K68" s="472">
        <f>K39+K67</f>
        <v>0</v>
      </c>
      <c r="L68" s="323">
        <f>L39+L67</f>
        <v>0</v>
      </c>
      <c r="M68" s="323">
        <f>M39+M67</f>
        <v>0</v>
      </c>
    </row>
    <row r="69" spans="1:13">
      <c r="F69" s="499"/>
    </row>
    <row r="70" spans="1:13">
      <c r="A70" s="1261" t="s">
        <v>667</v>
      </c>
      <c r="B70" s="1262"/>
      <c r="C70" s="1262"/>
      <c r="D70" s="1260"/>
      <c r="E70" s="1262"/>
      <c r="F70" s="1260" t="s">
        <v>1135</v>
      </c>
      <c r="G70" s="1262"/>
      <c r="H70" s="1262"/>
      <c r="I70" s="98"/>
    </row>
    <row r="71" spans="1:13">
      <c r="A71" s="66"/>
      <c r="B71" s="66"/>
      <c r="C71" s="66"/>
      <c r="D71" s="67" t="s">
        <v>131</v>
      </c>
      <c r="E71" s="66"/>
      <c r="F71" s="67" t="s">
        <v>132</v>
      </c>
      <c r="G71" s="511"/>
      <c r="H71" s="511"/>
      <c r="I71" s="509"/>
    </row>
    <row r="72" spans="1:13">
      <c r="A72" s="63"/>
      <c r="B72" s="63"/>
      <c r="C72" s="63"/>
      <c r="D72" s="63"/>
      <c r="E72" s="63"/>
      <c r="F72" s="63"/>
      <c r="G72" s="1262"/>
      <c r="H72" s="1262"/>
      <c r="I72" s="64"/>
    </row>
    <row r="73" spans="1:13">
      <c r="A73" s="1261" t="s">
        <v>133</v>
      </c>
      <c r="B73" s="1262"/>
      <c r="C73" s="1262"/>
      <c r="D73" s="1260"/>
      <c r="E73" s="1262"/>
      <c r="F73" s="1260" t="s">
        <v>1227</v>
      </c>
      <c r="G73" s="1262"/>
      <c r="H73" s="1262"/>
      <c r="I73" s="98"/>
    </row>
    <row r="74" spans="1:13">
      <c r="A74" s="66"/>
      <c r="B74" s="66"/>
      <c r="C74" s="66"/>
      <c r="D74" s="67" t="s">
        <v>131</v>
      </c>
      <c r="E74" s="66"/>
      <c r="F74" s="67" t="s">
        <v>132</v>
      </c>
      <c r="G74" s="511"/>
      <c r="H74" s="511"/>
      <c r="I74" s="509"/>
    </row>
    <row r="76" spans="1:13">
      <c r="B76" s="227" t="s">
        <v>1323</v>
      </c>
    </row>
    <row r="77" spans="1:13">
      <c r="B77" s="227" t="s">
        <v>1322</v>
      </c>
    </row>
    <row r="201" spans="11:11">
      <c r="K201" s="492"/>
    </row>
    <row r="202" spans="11:11">
      <c r="K202" s="493"/>
    </row>
    <row r="203" spans="11:11">
      <c r="K203" s="492"/>
    </row>
    <row r="204" spans="11:11">
      <c r="K204" s="492"/>
    </row>
    <row r="205" spans="11:11">
      <c r="K205" s="493"/>
    </row>
  </sheetData>
  <mergeCells count="8">
    <mergeCell ref="A12:F12"/>
    <mergeCell ref="A40:F40"/>
    <mergeCell ref="A3:F3"/>
    <mergeCell ref="A6:C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Лист254">
    <tabColor rgb="FF660033"/>
    <pageSetUpPr fitToPage="1"/>
  </sheetPr>
  <dimension ref="A1:AE770"/>
  <sheetViews>
    <sheetView view="pageBreakPreview" zoomScale="70" zoomScaleNormal="75" zoomScaleSheetLayoutView="70" workbookViewId="0">
      <selection activeCell="P17" sqref="P17"/>
    </sheetView>
  </sheetViews>
  <sheetFormatPr defaultColWidth="9.140625" defaultRowHeight="12.75"/>
  <cols>
    <col min="1" max="1" width="30.7109375" style="117" customWidth="1"/>
    <col min="2" max="2" width="3.85546875" style="117" customWidth="1"/>
    <col min="3" max="3" width="4.140625" style="117" customWidth="1"/>
    <col min="4" max="4" width="3.7109375" style="117" customWidth="1"/>
    <col min="5" max="5" width="2" style="117" customWidth="1"/>
    <col min="6" max="6" width="3.5703125" style="117" customWidth="1"/>
    <col min="7" max="7" width="9.28515625" style="117" customWidth="1"/>
    <col min="8" max="8" width="4.85546875" style="117" customWidth="1"/>
    <col min="9" max="9" width="12.5703125" style="118" customWidth="1"/>
    <col min="10" max="10" width="11.28515625" style="118" customWidth="1"/>
    <col min="11" max="11" width="9.7109375" style="118" customWidth="1"/>
    <col min="12" max="12" width="13.42578125" style="118" customWidth="1"/>
    <col min="13" max="13" width="10.140625" style="117" customWidth="1"/>
    <col min="14" max="14" width="18.140625" style="599" customWidth="1"/>
    <col min="15" max="16" width="18.140625" style="119" customWidth="1"/>
    <col min="17" max="17" width="18.140625" style="599" customWidth="1"/>
    <col min="18" max="19" width="18.140625" style="119" customWidth="1"/>
    <col min="20" max="20" width="18.140625" style="599" customWidth="1"/>
    <col min="21" max="22" width="18.140625" style="119" customWidth="1"/>
    <col min="23" max="23" width="19.42578125" style="120" customWidth="1"/>
    <col min="24" max="24" width="19.42578125" style="597" customWidth="1"/>
    <col min="25" max="25" width="17" style="598" customWidth="1"/>
    <col min="26" max="16384" width="9.140625" style="119"/>
  </cols>
  <sheetData>
    <row r="1" spans="1:31" ht="18.75">
      <c r="A1" s="1562" t="s">
        <v>1216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562"/>
      <c r="O1" s="1562"/>
      <c r="P1" s="1562"/>
      <c r="Q1" s="593"/>
      <c r="R1" s="594"/>
      <c r="S1" s="594"/>
      <c r="T1" s="595"/>
      <c r="U1" s="596"/>
      <c r="V1" s="596"/>
      <c r="Z1" s="122"/>
      <c r="AA1" s="122"/>
      <c r="AB1" s="122"/>
      <c r="AC1" s="122"/>
      <c r="AD1" s="122"/>
      <c r="AE1" s="122"/>
    </row>
    <row r="2" spans="1:31" ht="18.75">
      <c r="A2" s="1562" t="s">
        <v>789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562"/>
      <c r="O2" s="1562"/>
      <c r="P2" s="1562"/>
      <c r="T2" s="600"/>
      <c r="U2" s="131"/>
      <c r="V2" s="131"/>
      <c r="Z2" s="122"/>
      <c r="AA2" s="122"/>
      <c r="AB2" s="122"/>
      <c r="AC2" s="122"/>
      <c r="AD2" s="122"/>
      <c r="AE2" s="122"/>
    </row>
    <row r="3" spans="1:31" ht="39" customHeight="1">
      <c r="G3" s="1322"/>
      <c r="H3" s="1323"/>
      <c r="I3" s="1323"/>
      <c r="J3" s="1323"/>
      <c r="K3" s="1323"/>
      <c r="L3" s="1323"/>
    </row>
    <row r="4" spans="1:31" s="137" customFormat="1" ht="12.75" customHeight="1">
      <c r="A4" s="1563" t="s">
        <v>2</v>
      </c>
      <c r="B4" s="1564"/>
      <c r="C4" s="1564"/>
      <c r="D4" s="1564"/>
      <c r="E4" s="1564"/>
      <c r="F4" s="1564"/>
      <c r="G4" s="1564"/>
      <c r="H4" s="1564"/>
      <c r="I4" s="1569" t="s">
        <v>3</v>
      </c>
      <c r="J4" s="1569"/>
      <c r="K4" s="1569"/>
      <c r="L4" s="1569"/>
      <c r="M4" s="1569"/>
      <c r="N4" s="1570" t="s">
        <v>135</v>
      </c>
      <c r="O4" s="1570"/>
      <c r="P4" s="1570"/>
      <c r="Q4" s="1570"/>
      <c r="R4" s="1570"/>
      <c r="S4" s="1570"/>
      <c r="T4" s="1570"/>
      <c r="U4" s="1570"/>
      <c r="V4" s="1570"/>
      <c r="W4" s="135"/>
      <c r="X4" s="601"/>
      <c r="Y4" s="602"/>
    </row>
    <row r="5" spans="1:31" s="137" customFormat="1" ht="48" customHeight="1">
      <c r="A5" s="1565"/>
      <c r="B5" s="1566"/>
      <c r="C5" s="1566"/>
      <c r="D5" s="1566"/>
      <c r="E5" s="1566"/>
      <c r="F5" s="1566"/>
      <c r="G5" s="1566"/>
      <c r="H5" s="1566"/>
      <c r="I5" s="1569"/>
      <c r="J5" s="1569"/>
      <c r="K5" s="1569"/>
      <c r="L5" s="1569"/>
      <c r="M5" s="1569"/>
      <c r="N5" s="1571" t="s">
        <v>750</v>
      </c>
      <c r="O5" s="1572" t="s">
        <v>748</v>
      </c>
      <c r="P5" s="1572" t="s">
        <v>749</v>
      </c>
      <c r="Q5" s="1573" t="s">
        <v>751</v>
      </c>
      <c r="R5" s="1575" t="s">
        <v>748</v>
      </c>
      <c r="S5" s="1575" t="s">
        <v>749</v>
      </c>
      <c r="T5" s="1576" t="s">
        <v>1058</v>
      </c>
      <c r="U5" s="1577" t="s">
        <v>748</v>
      </c>
      <c r="V5" s="1577" t="s">
        <v>749</v>
      </c>
      <c r="W5" s="135"/>
      <c r="X5" s="601"/>
      <c r="Y5" s="602"/>
    </row>
    <row r="6" spans="1:31" s="137" customFormat="1" ht="67.5" customHeight="1">
      <c r="A6" s="1567"/>
      <c r="B6" s="1568"/>
      <c r="C6" s="1568"/>
      <c r="D6" s="1568"/>
      <c r="E6" s="1568"/>
      <c r="F6" s="1568"/>
      <c r="G6" s="1568"/>
      <c r="H6" s="1568"/>
      <c r="I6" s="603" t="s">
        <v>4</v>
      </c>
      <c r="J6" s="603" t="s">
        <v>5</v>
      </c>
      <c r="K6" s="603" t="s">
        <v>6</v>
      </c>
      <c r="L6" s="603" t="s">
        <v>7</v>
      </c>
      <c r="M6" s="604" t="s">
        <v>8</v>
      </c>
      <c r="N6" s="1571"/>
      <c r="O6" s="1572"/>
      <c r="P6" s="1572"/>
      <c r="Q6" s="1573"/>
      <c r="R6" s="1575"/>
      <c r="S6" s="1575"/>
      <c r="T6" s="1576"/>
      <c r="U6" s="1577"/>
      <c r="V6" s="1577"/>
      <c r="W6" s="135"/>
      <c r="X6" s="601"/>
      <c r="Y6" s="602"/>
    </row>
    <row r="7" spans="1:31" s="139" customFormat="1" ht="15.75">
      <c r="A7" s="1559" t="s">
        <v>9</v>
      </c>
      <c r="B7" s="1560"/>
      <c r="C7" s="1560"/>
      <c r="D7" s="1560"/>
      <c r="E7" s="1560"/>
      <c r="F7" s="1560"/>
      <c r="G7" s="1560"/>
      <c r="H7" s="1561"/>
      <c r="I7" s="1559" t="s">
        <v>136</v>
      </c>
      <c r="J7" s="1560"/>
      <c r="K7" s="1560"/>
      <c r="L7" s="1560"/>
      <c r="M7" s="1561"/>
      <c r="N7" s="605">
        <v>5</v>
      </c>
      <c r="O7" s="606">
        <v>6</v>
      </c>
      <c r="P7" s="606" t="s">
        <v>752</v>
      </c>
      <c r="Q7" s="607">
        <v>8</v>
      </c>
      <c r="R7" s="608">
        <v>9</v>
      </c>
      <c r="S7" s="608" t="s">
        <v>753</v>
      </c>
      <c r="T7" s="152">
        <v>11</v>
      </c>
      <c r="U7" s="609">
        <v>12</v>
      </c>
      <c r="V7" s="609" t="s">
        <v>754</v>
      </c>
      <c r="W7" s="138"/>
      <c r="X7" s="610"/>
      <c r="Y7" s="611"/>
    </row>
    <row r="8" spans="1:31" s="139" customFormat="1" ht="27" customHeight="1">
      <c r="A8" s="612"/>
      <c r="B8" s="613"/>
      <c r="C8" s="613"/>
      <c r="D8" s="613"/>
      <c r="E8" s="613"/>
      <c r="F8" s="613"/>
      <c r="G8" s="613"/>
      <c r="H8" s="614"/>
      <c r="I8" s="612"/>
      <c r="J8" s="613"/>
      <c r="K8" s="613"/>
      <c r="L8" s="613"/>
      <c r="M8" s="614"/>
      <c r="N8" s="615"/>
      <c r="O8" s="616"/>
      <c r="P8" s="606"/>
      <c r="Q8" s="617"/>
      <c r="R8" s="618"/>
      <c r="S8" s="608"/>
      <c r="T8" s="619"/>
      <c r="U8" s="620"/>
      <c r="V8" s="609"/>
      <c r="W8" s="621"/>
      <c r="X8" s="1574"/>
      <c r="Y8" s="1574"/>
    </row>
    <row r="9" spans="1:31" s="636" customFormat="1" ht="24.75" customHeight="1">
      <c r="A9" s="622" t="str">
        <f>'Раздел 1'!C39</f>
        <v>925 0 00 00 000 00 0000 120</v>
      </c>
      <c r="B9" s="623">
        <f>'Раздел 1'!D39</f>
        <v>0</v>
      </c>
      <c r="C9" s="623">
        <f>'Раздел 1'!E39</f>
        <v>0</v>
      </c>
      <c r="D9" s="623">
        <f>'Раздел 1'!F39</f>
        <v>0</v>
      </c>
      <c r="E9" s="623">
        <f>'Раздел 1'!G39</f>
        <v>0</v>
      </c>
      <c r="F9" s="623">
        <f>'Раздел 1'!H39</f>
        <v>0</v>
      </c>
      <c r="G9" s="623">
        <f>'Раздел 1'!I39</f>
        <v>0</v>
      </c>
      <c r="H9" s="624">
        <f>'Раздел 1'!J39</f>
        <v>0</v>
      </c>
      <c r="I9" s="625" t="str">
        <f>'Раздел 1'!K39</f>
        <v>х</v>
      </c>
      <c r="J9" s="625" t="str">
        <f>'Раздел 1'!L39</f>
        <v>000</v>
      </c>
      <c r="K9" s="625" t="str">
        <f>'Раздел 1'!M39</f>
        <v>00.00.00</v>
      </c>
      <c r="L9" s="625" t="str">
        <f>'Раздел 1'!N39</f>
        <v>х</v>
      </c>
      <c r="M9" s="625" t="str">
        <f>'Раздел 1'!O39</f>
        <v>20.00.02</v>
      </c>
      <c r="N9" s="626">
        <f>'Раздел 1'!P39</f>
        <v>0</v>
      </c>
      <c r="O9" s="626">
        <v>0</v>
      </c>
      <c r="P9" s="627">
        <f>N9-O9</f>
        <v>0</v>
      </c>
      <c r="Q9" s="628">
        <f>'Раздел 1'!Q39</f>
        <v>0</v>
      </c>
      <c r="R9" s="629">
        <v>0</v>
      </c>
      <c r="S9" s="630">
        <f t="shared" ref="S9" si="0">Q9-R9</f>
        <v>0</v>
      </c>
      <c r="T9" s="631">
        <f>'Раздел 1'!R39</f>
        <v>0</v>
      </c>
      <c r="U9" s="632">
        <v>0</v>
      </c>
      <c r="V9" s="633">
        <f t="shared" ref="V9" si="1">T9-U9</f>
        <v>0</v>
      </c>
      <c r="W9" s="142"/>
      <c r="X9" s="634"/>
      <c r="Y9" s="635"/>
    </row>
    <row r="10" spans="1:31" s="636" customFormat="1" ht="24.75" customHeight="1">
      <c r="A10" s="622" t="str">
        <f>'Раздел 1'!C40</f>
        <v>925 0 00 00 000 00 0000 000</v>
      </c>
      <c r="B10" s="623">
        <f>'Раздел 1'!D40</f>
        <v>0</v>
      </c>
      <c r="C10" s="623">
        <f>'Раздел 1'!E40</f>
        <v>0</v>
      </c>
      <c r="D10" s="623">
        <f>'Раздел 1'!F40</f>
        <v>0</v>
      </c>
      <c r="E10" s="623">
        <f>'Раздел 1'!G40</f>
        <v>0</v>
      </c>
      <c r="F10" s="623">
        <f>'Раздел 1'!H40</f>
        <v>0</v>
      </c>
      <c r="G10" s="623">
        <f>'Раздел 1'!I40</f>
        <v>0</v>
      </c>
      <c r="H10" s="624">
        <f>'Раздел 1'!J40</f>
        <v>0</v>
      </c>
      <c r="I10" s="625" t="str">
        <f>'Раздел 1'!K40</f>
        <v>х</v>
      </c>
      <c r="J10" s="625" t="str">
        <f>'Раздел 1'!L40</f>
        <v>000</v>
      </c>
      <c r="K10" s="625" t="str">
        <f>'Раздел 1'!M40</f>
        <v>00.00.00</v>
      </c>
      <c r="L10" s="625" t="str">
        <f>'Раздел 1'!N40</f>
        <v>х</v>
      </c>
      <c r="M10" s="625" t="str">
        <f>'Раздел 1'!O40</f>
        <v>х</v>
      </c>
      <c r="N10" s="626">
        <f>'Раздел 1'!P40</f>
        <v>21732646.91</v>
      </c>
      <c r="O10" s="626">
        <v>21732646.91</v>
      </c>
      <c r="P10" s="627">
        <f t="shared" ref="P10:P73" si="2">N10-O10</f>
        <v>0</v>
      </c>
      <c r="Q10" s="628">
        <f>'Раздел 1'!Q40</f>
        <v>20639071.559999999</v>
      </c>
      <c r="R10" s="629">
        <v>20639071.559999999</v>
      </c>
      <c r="S10" s="630">
        <f t="shared" ref="S10:S73" si="3">Q10-R10</f>
        <v>0</v>
      </c>
      <c r="T10" s="631">
        <f>'Раздел 1'!R40</f>
        <v>21052342.149999999</v>
      </c>
      <c r="U10" s="632">
        <v>21052342.149999999</v>
      </c>
      <c r="V10" s="633">
        <f t="shared" ref="V10:V73" si="4">T10-U10</f>
        <v>0</v>
      </c>
      <c r="W10" s="142"/>
      <c r="X10" s="634"/>
      <c r="Y10" s="635"/>
    </row>
    <row r="11" spans="1:31" s="636" customFormat="1" ht="24.75" customHeight="1">
      <c r="A11" s="622" t="str">
        <f>'Раздел 1'!C41</f>
        <v>925 0 00 00 000 00 0000 130</v>
      </c>
      <c r="B11" s="623">
        <f>'Раздел 1'!D41</f>
        <v>0</v>
      </c>
      <c r="C11" s="623">
        <f>'Раздел 1'!E41</f>
        <v>0</v>
      </c>
      <c r="D11" s="623">
        <f>'Раздел 1'!F41</f>
        <v>0</v>
      </c>
      <c r="E11" s="623">
        <f>'Раздел 1'!G41</f>
        <v>0</v>
      </c>
      <c r="F11" s="623">
        <f>'Раздел 1'!H41</f>
        <v>0</v>
      </c>
      <c r="G11" s="623">
        <f>'Раздел 1'!I41</f>
        <v>0</v>
      </c>
      <c r="H11" s="624">
        <f>'Раздел 1'!J41</f>
        <v>0</v>
      </c>
      <c r="I11" s="625" t="str">
        <f>'Раздел 1'!K41</f>
        <v>х</v>
      </c>
      <c r="J11" s="625" t="str">
        <f>'Раздел 1'!L41</f>
        <v>000</v>
      </c>
      <c r="K11" s="625" t="str">
        <f>'Раздел 1'!M41</f>
        <v>00.00.00</v>
      </c>
      <c r="L11" s="625" t="str">
        <f>'Раздел 1'!N41</f>
        <v>х</v>
      </c>
      <c r="M11" s="625" t="str">
        <f>'Раздел 1'!O41</f>
        <v>20.00.02</v>
      </c>
      <c r="N11" s="626">
        <f>'Раздел 1'!P41</f>
        <v>0</v>
      </c>
      <c r="O11" s="626">
        <v>0</v>
      </c>
      <c r="P11" s="627">
        <f t="shared" si="2"/>
        <v>0</v>
      </c>
      <c r="Q11" s="628">
        <f>'Раздел 1'!Q41</f>
        <v>0</v>
      </c>
      <c r="R11" s="629">
        <v>0</v>
      </c>
      <c r="S11" s="630">
        <f t="shared" si="3"/>
        <v>0</v>
      </c>
      <c r="T11" s="631">
        <f>'Раздел 1'!R41</f>
        <v>0</v>
      </c>
      <c r="U11" s="632">
        <v>0</v>
      </c>
      <c r="V11" s="633">
        <f t="shared" si="4"/>
        <v>0</v>
      </c>
      <c r="W11" s="142"/>
      <c r="X11" s="634"/>
      <c r="Y11" s="635"/>
    </row>
    <row r="12" spans="1:31" s="636" customFormat="1" ht="24.75" customHeight="1">
      <c r="A12" s="622" t="str">
        <f>'Раздел 1'!C42</f>
        <v>925 0 00 00 000 00 0000 130</v>
      </c>
      <c r="B12" s="623">
        <f>'Раздел 1'!D42</f>
        <v>0</v>
      </c>
      <c r="C12" s="623">
        <f>'Раздел 1'!E42</f>
        <v>0</v>
      </c>
      <c r="D12" s="623">
        <f>'Раздел 1'!F42</f>
        <v>0</v>
      </c>
      <c r="E12" s="623">
        <f>'Раздел 1'!G42</f>
        <v>0</v>
      </c>
      <c r="F12" s="623">
        <f>'Раздел 1'!H42</f>
        <v>0</v>
      </c>
      <c r="G12" s="623">
        <f>'Раздел 1'!I42</f>
        <v>0</v>
      </c>
      <c r="H12" s="624">
        <f>'Раздел 1'!J42</f>
        <v>0</v>
      </c>
      <c r="I12" s="625" t="str">
        <f>'Раздел 1'!K42</f>
        <v>х</v>
      </c>
      <c r="J12" s="625" t="str">
        <f>'Раздел 1'!L42</f>
        <v>000</v>
      </c>
      <c r="K12" s="625" t="str">
        <f>'Раздел 1'!M42</f>
        <v>00.00.00</v>
      </c>
      <c r="L12" s="625" t="str">
        <f>'Раздел 1'!N42</f>
        <v>х</v>
      </c>
      <c r="M12" s="625" t="str">
        <f>'Раздел 1'!O42</f>
        <v>20.00.02</v>
      </c>
      <c r="N12" s="626">
        <f>'Раздел 1'!P42</f>
        <v>102500</v>
      </c>
      <c r="O12" s="626">
        <v>102500</v>
      </c>
      <c r="P12" s="627">
        <f t="shared" si="2"/>
        <v>0</v>
      </c>
      <c r="Q12" s="628">
        <f>'Раздел 1'!Q42</f>
        <v>102500</v>
      </c>
      <c r="R12" s="629">
        <v>102500</v>
      </c>
      <c r="S12" s="630">
        <f t="shared" si="3"/>
        <v>0</v>
      </c>
      <c r="T12" s="631">
        <f>'Раздел 1'!R42</f>
        <v>102500</v>
      </c>
      <c r="U12" s="632">
        <v>102500</v>
      </c>
      <c r="V12" s="633">
        <f t="shared" si="4"/>
        <v>0</v>
      </c>
      <c r="W12" s="142"/>
      <c r="X12" s="634"/>
      <c r="Y12" s="635"/>
    </row>
    <row r="13" spans="1:31" s="636" customFormat="1" ht="24.75" customHeight="1">
      <c r="A13" s="622" t="str">
        <f>'Раздел 1'!C43</f>
        <v>925 0 00 00 000 00 0000 130</v>
      </c>
      <c r="B13" s="623">
        <f>'Раздел 1'!D43</f>
        <v>0</v>
      </c>
      <c r="C13" s="623">
        <f>'Раздел 1'!E43</f>
        <v>0</v>
      </c>
      <c r="D13" s="623">
        <f>'Раздел 1'!F43</f>
        <v>0</v>
      </c>
      <c r="E13" s="623">
        <f>'Раздел 1'!G43</f>
        <v>0</v>
      </c>
      <c r="F13" s="623">
        <f>'Раздел 1'!H43</f>
        <v>0</v>
      </c>
      <c r="G13" s="623">
        <f>'Раздел 1'!I43</f>
        <v>0</v>
      </c>
      <c r="H13" s="624">
        <f>'Раздел 1'!J43</f>
        <v>0</v>
      </c>
      <c r="I13" s="625" t="str">
        <f>'Раздел 1'!K43</f>
        <v>х</v>
      </c>
      <c r="J13" s="625" t="str">
        <f>'Раздел 1'!L43</f>
        <v>000</v>
      </c>
      <c r="K13" s="625" t="str">
        <f>'Раздел 1'!M43</f>
        <v>00.00.00</v>
      </c>
      <c r="L13" s="625" t="str">
        <f>'Раздел 1'!N43</f>
        <v>х</v>
      </c>
      <c r="M13" s="625" t="str">
        <f>'Раздел 1'!O43</f>
        <v>х</v>
      </c>
      <c r="N13" s="626">
        <f>'Раздел 1'!P43</f>
        <v>21630146.91</v>
      </c>
      <c r="O13" s="626">
        <v>21630146.91</v>
      </c>
      <c r="P13" s="627">
        <f t="shared" si="2"/>
        <v>0</v>
      </c>
      <c r="Q13" s="628">
        <f>'Раздел 1'!Q43</f>
        <v>20536571.559999999</v>
      </c>
      <c r="R13" s="629">
        <v>20536571.559999999</v>
      </c>
      <c r="S13" s="630">
        <f t="shared" si="3"/>
        <v>0</v>
      </c>
      <c r="T13" s="631">
        <f>'Раздел 1'!R43</f>
        <v>20949842.149999999</v>
      </c>
      <c r="U13" s="632">
        <v>20949842.149999999</v>
      </c>
      <c r="V13" s="633">
        <f t="shared" si="4"/>
        <v>0</v>
      </c>
      <c r="W13" s="142"/>
      <c r="X13" s="634"/>
      <c r="Y13" s="635"/>
    </row>
    <row r="14" spans="1:31" s="636" customFormat="1" ht="24.75" customHeight="1">
      <c r="A14" s="622" t="str">
        <f>'Раздел 1'!C44</f>
        <v>925 0 00 00 000 00 0000 130</v>
      </c>
      <c r="B14" s="623">
        <f>'Раздел 1'!D44</f>
        <v>0</v>
      </c>
      <c r="C14" s="623">
        <f>'Раздел 1'!E44</f>
        <v>0</v>
      </c>
      <c r="D14" s="623">
        <f>'Раздел 1'!F44</f>
        <v>0</v>
      </c>
      <c r="E14" s="623">
        <f>'Раздел 1'!G44</f>
        <v>0</v>
      </c>
      <c r="F14" s="623">
        <f>'Раздел 1'!H44</f>
        <v>0</v>
      </c>
      <c r="G14" s="623">
        <f>'Раздел 1'!I44</f>
        <v>0</v>
      </c>
      <c r="H14" s="624">
        <f>'Раздел 1'!J44</f>
        <v>0</v>
      </c>
      <c r="I14" s="625" t="str">
        <f>'Раздел 1'!K44</f>
        <v>х</v>
      </c>
      <c r="J14" s="625" t="str">
        <f>'Раздел 1'!L44</f>
        <v>000</v>
      </c>
      <c r="K14" s="625" t="str">
        <f>'Раздел 1'!M44</f>
        <v>00.00.00</v>
      </c>
      <c r="L14" s="625" t="str">
        <f>'Раздел 1'!N44</f>
        <v>001.07.0002</v>
      </c>
      <c r="M14" s="625" t="str">
        <f>'Раздел 1'!O44</f>
        <v>50.03.00</v>
      </c>
      <c r="N14" s="626">
        <f>'Раздел 1'!P44</f>
        <v>17537043</v>
      </c>
      <c r="O14" s="626">
        <v>17537043</v>
      </c>
      <c r="P14" s="627">
        <f t="shared" si="2"/>
        <v>0</v>
      </c>
      <c r="Q14" s="628">
        <f>'Раздел 1'!Q44</f>
        <v>17667043</v>
      </c>
      <c r="R14" s="629">
        <v>17667043</v>
      </c>
      <c r="S14" s="630">
        <f t="shared" si="3"/>
        <v>0</v>
      </c>
      <c r="T14" s="631">
        <f>'Раздел 1'!R44</f>
        <v>17667043</v>
      </c>
      <c r="U14" s="632">
        <v>17667043</v>
      </c>
      <c r="V14" s="633">
        <f t="shared" si="4"/>
        <v>0</v>
      </c>
      <c r="W14" s="142"/>
      <c r="X14" s="634"/>
      <c r="Y14" s="635"/>
    </row>
    <row r="15" spans="1:31" s="636" customFormat="1" ht="24.75" customHeight="1">
      <c r="A15" s="622" t="str">
        <f>'Раздел 1'!C45</f>
        <v>925 0 00 00 000 00 0000 130</v>
      </c>
      <c r="B15" s="623">
        <f>'Раздел 1'!D45</f>
        <v>0</v>
      </c>
      <c r="C15" s="623">
        <f>'Раздел 1'!E45</f>
        <v>0</v>
      </c>
      <c r="D15" s="623">
        <f>'Раздел 1'!F45</f>
        <v>0</v>
      </c>
      <c r="E15" s="623">
        <f>'Раздел 1'!G45</f>
        <v>0</v>
      </c>
      <c r="F15" s="623">
        <f>'Раздел 1'!H45</f>
        <v>0</v>
      </c>
      <c r="G15" s="623">
        <f>'Раздел 1'!I45</f>
        <v>0</v>
      </c>
      <c r="H15" s="624">
        <f>'Раздел 1'!J45</f>
        <v>0</v>
      </c>
      <c r="I15" s="625" t="str">
        <f>'Раздел 1'!K45</f>
        <v>х</v>
      </c>
      <c r="J15" s="625" t="str">
        <f>'Раздел 1'!L45</f>
        <v>000</v>
      </c>
      <c r="K15" s="625" t="str">
        <f>'Раздел 1'!M45</f>
        <v>71.02.00</v>
      </c>
      <c r="L15" s="625" t="str">
        <f>'Раздел 1'!N45</f>
        <v>001.01.0001</v>
      </c>
      <c r="M15" s="625" t="str">
        <f>'Раздел 1'!O45</f>
        <v>50.01.00</v>
      </c>
      <c r="N15" s="626">
        <f>'Раздел 1'!P45</f>
        <v>239600</v>
      </c>
      <c r="O15" s="626">
        <v>239600</v>
      </c>
      <c r="P15" s="627">
        <f t="shared" si="2"/>
        <v>0</v>
      </c>
      <c r="Q15" s="628">
        <f>'Раздел 1'!Q45</f>
        <v>212900</v>
      </c>
      <c r="R15" s="629">
        <v>212900</v>
      </c>
      <c r="S15" s="630">
        <f t="shared" si="3"/>
        <v>0</v>
      </c>
      <c r="T15" s="631">
        <f>'Раздел 1'!R45</f>
        <v>212900</v>
      </c>
      <c r="U15" s="632">
        <v>212900</v>
      </c>
      <c r="V15" s="633">
        <f t="shared" si="4"/>
        <v>0</v>
      </c>
      <c r="W15" s="142"/>
      <c r="X15" s="634"/>
      <c r="Y15" s="635"/>
    </row>
    <row r="16" spans="1:31" s="636" customFormat="1" ht="24.75" customHeight="1">
      <c r="A16" s="622" t="str">
        <f>'Раздел 1'!C46</f>
        <v>925 0 00 00 000 00 0000 130</v>
      </c>
      <c r="B16" s="623">
        <f>'Раздел 1'!D46</f>
        <v>0</v>
      </c>
      <c r="C16" s="623">
        <f>'Раздел 1'!E46</f>
        <v>0</v>
      </c>
      <c r="D16" s="623">
        <f>'Раздел 1'!F46</f>
        <v>0</v>
      </c>
      <c r="E16" s="623">
        <f>'Раздел 1'!G46</f>
        <v>0</v>
      </c>
      <c r="F16" s="623">
        <f>'Раздел 1'!H46</f>
        <v>0</v>
      </c>
      <c r="G16" s="623">
        <f>'Раздел 1'!I46</f>
        <v>0</v>
      </c>
      <c r="H16" s="624">
        <f>'Раздел 1'!J46</f>
        <v>0</v>
      </c>
      <c r="I16" s="625" t="str">
        <f>'Раздел 1'!K46</f>
        <v>х</v>
      </c>
      <c r="J16" s="625" t="str">
        <f>'Раздел 1'!L46</f>
        <v>000</v>
      </c>
      <c r="K16" s="625" t="str">
        <f>'Раздел 1'!M46</f>
        <v>00.00.00</v>
      </c>
      <c r="L16" s="625" t="str">
        <f>'Раздел 1'!N46</f>
        <v>001.02.0001</v>
      </c>
      <c r="M16" s="625" t="str">
        <f>'Раздел 1'!O46</f>
        <v>50.01.00</v>
      </c>
      <c r="N16" s="626">
        <f>'Раздел 1'!P46</f>
        <v>2199486.8799999994</v>
      </c>
      <c r="O16" s="626">
        <v>2199486.8799999994</v>
      </c>
      <c r="P16" s="627">
        <f t="shared" si="2"/>
        <v>0</v>
      </c>
      <c r="Q16" s="628">
        <f>'Раздел 1'!Q46</f>
        <v>1956634.41</v>
      </c>
      <c r="R16" s="629">
        <v>1956634.41</v>
      </c>
      <c r="S16" s="630">
        <f t="shared" si="3"/>
        <v>0</v>
      </c>
      <c r="T16" s="631">
        <f>'Раздел 1'!R46</f>
        <v>2034891.66</v>
      </c>
      <c r="U16" s="632">
        <v>2034891.66</v>
      </c>
      <c r="V16" s="633">
        <f t="shared" si="4"/>
        <v>0</v>
      </c>
      <c r="W16" s="142"/>
      <c r="X16" s="634"/>
      <c r="Y16" s="635"/>
    </row>
    <row r="17" spans="1:25" s="636" customFormat="1" ht="24.75" customHeight="1">
      <c r="A17" s="622" t="str">
        <f>'Раздел 1'!C47</f>
        <v>925 0 00 00 000 00 0000 130</v>
      </c>
      <c r="B17" s="623">
        <f>'Раздел 1'!D47</f>
        <v>0</v>
      </c>
      <c r="C17" s="623">
        <f>'Раздел 1'!E47</f>
        <v>0</v>
      </c>
      <c r="D17" s="623">
        <f>'Раздел 1'!F47</f>
        <v>0</v>
      </c>
      <c r="E17" s="623">
        <f>'Раздел 1'!G47</f>
        <v>0</v>
      </c>
      <c r="F17" s="623">
        <f>'Раздел 1'!H47</f>
        <v>0</v>
      </c>
      <c r="G17" s="623">
        <f>'Раздел 1'!I47</f>
        <v>0</v>
      </c>
      <c r="H17" s="624">
        <f>'Раздел 1'!J47</f>
        <v>0</v>
      </c>
      <c r="I17" s="625" t="str">
        <f>'Раздел 1'!K47</f>
        <v>х</v>
      </c>
      <c r="J17" s="625" t="str">
        <f>'Раздел 1'!L47</f>
        <v>000</v>
      </c>
      <c r="K17" s="625" t="str">
        <f>'Раздел 1'!M47</f>
        <v>68.01.00</v>
      </c>
      <c r="L17" s="625" t="str">
        <f>'Раздел 1'!N47</f>
        <v>001.03.0001</v>
      </c>
      <c r="M17" s="625" t="str">
        <f>'Раздел 1'!O47</f>
        <v>50.01.00</v>
      </c>
      <c r="N17" s="626">
        <f>'Раздел 1'!P47</f>
        <v>159790</v>
      </c>
      <c r="O17" s="626">
        <v>159790</v>
      </c>
      <c r="P17" s="627">
        <f t="shared" si="2"/>
        <v>0</v>
      </c>
      <c r="Q17" s="628">
        <f>'Раздел 1'!Q47</f>
        <v>160433</v>
      </c>
      <c r="R17" s="629">
        <v>160433</v>
      </c>
      <c r="S17" s="630">
        <f t="shared" si="3"/>
        <v>0</v>
      </c>
      <c r="T17" s="631">
        <f>'Раздел 1'!R47</f>
        <v>158715</v>
      </c>
      <c r="U17" s="632">
        <v>158715</v>
      </c>
      <c r="V17" s="633">
        <f t="shared" si="4"/>
        <v>0</v>
      </c>
      <c r="W17" s="142"/>
      <c r="X17" s="634"/>
      <c r="Y17" s="635"/>
    </row>
    <row r="18" spans="1:25" s="636" customFormat="1" ht="24.75" customHeight="1">
      <c r="A18" s="622" t="str">
        <f>'Раздел 1'!C48</f>
        <v>925 0 00 00 000 00 0000 130</v>
      </c>
      <c r="B18" s="623">
        <f>'Раздел 1'!D48</f>
        <v>0</v>
      </c>
      <c r="C18" s="623">
        <f>'Раздел 1'!E48</f>
        <v>0</v>
      </c>
      <c r="D18" s="623">
        <f>'Раздел 1'!F48</f>
        <v>0</v>
      </c>
      <c r="E18" s="623">
        <f>'Раздел 1'!G48</f>
        <v>0</v>
      </c>
      <c r="F18" s="623">
        <f>'Раздел 1'!H48</f>
        <v>0</v>
      </c>
      <c r="G18" s="623">
        <f>'Раздел 1'!I48</f>
        <v>0</v>
      </c>
      <c r="H18" s="624">
        <f>'Раздел 1'!J48</f>
        <v>0</v>
      </c>
      <c r="I18" s="625" t="str">
        <f>'Раздел 1'!K48</f>
        <v>х</v>
      </c>
      <c r="J18" s="625" t="str">
        <f>'Раздел 1'!L48</f>
        <v>000</v>
      </c>
      <c r="K18" s="625" t="str">
        <f>'Раздел 1'!M48</f>
        <v>00.00.00</v>
      </c>
      <c r="L18" s="625" t="str">
        <f>'Раздел 1'!N48</f>
        <v>001.04.0001</v>
      </c>
      <c r="M18" s="625" t="str">
        <f>'Раздел 1'!O48</f>
        <v>50.01.00</v>
      </c>
      <c r="N18" s="626">
        <f>'Раздел 1'!P48</f>
        <v>0</v>
      </c>
      <c r="O18" s="626">
        <v>0</v>
      </c>
      <c r="P18" s="627">
        <f t="shared" si="2"/>
        <v>0</v>
      </c>
      <c r="Q18" s="628">
        <f>'Раздел 1'!Q48</f>
        <v>0</v>
      </c>
      <c r="R18" s="629">
        <v>0</v>
      </c>
      <c r="S18" s="630">
        <f t="shared" si="3"/>
        <v>0</v>
      </c>
      <c r="T18" s="631">
        <f>'Раздел 1'!R48</f>
        <v>0</v>
      </c>
      <c r="U18" s="632">
        <v>0</v>
      </c>
      <c r="V18" s="633">
        <f t="shared" si="4"/>
        <v>0</v>
      </c>
      <c r="W18" s="142"/>
      <c r="X18" s="634"/>
      <c r="Y18" s="635"/>
    </row>
    <row r="19" spans="1:25" s="636" customFormat="1" ht="24.75" customHeight="1">
      <c r="A19" s="622" t="str">
        <f>'Раздел 1'!C49</f>
        <v>925 0 00 00 000 00 0000 130</v>
      </c>
      <c r="B19" s="623">
        <f>'Раздел 1'!D49</f>
        <v>0</v>
      </c>
      <c r="C19" s="623">
        <f>'Раздел 1'!E49</f>
        <v>0</v>
      </c>
      <c r="D19" s="623">
        <f>'Раздел 1'!F49</f>
        <v>0</v>
      </c>
      <c r="E19" s="623">
        <f>'Раздел 1'!G49</f>
        <v>0</v>
      </c>
      <c r="F19" s="623">
        <f>'Раздел 1'!H49</f>
        <v>0</v>
      </c>
      <c r="G19" s="623">
        <f>'Раздел 1'!I49</f>
        <v>0</v>
      </c>
      <c r="H19" s="624">
        <f>'Раздел 1'!J49</f>
        <v>0</v>
      </c>
      <c r="I19" s="625" t="str">
        <f>'Раздел 1'!K49</f>
        <v>х</v>
      </c>
      <c r="J19" s="625" t="str">
        <f>'Раздел 1'!L49</f>
        <v>000</v>
      </c>
      <c r="K19" s="625" t="str">
        <f>'Раздел 1'!M49</f>
        <v>00.00.00</v>
      </c>
      <c r="L19" s="625" t="str">
        <f>'Раздел 1'!N49</f>
        <v>001.06.0000</v>
      </c>
      <c r="M19" s="625" t="str">
        <f>'Раздел 1'!O49</f>
        <v>50.01.00</v>
      </c>
      <c r="N19" s="626">
        <f>'Раздел 1'!P49</f>
        <v>0</v>
      </c>
      <c r="O19" s="626">
        <v>0</v>
      </c>
      <c r="P19" s="627">
        <f t="shared" si="2"/>
        <v>0</v>
      </c>
      <c r="Q19" s="628">
        <f>'Раздел 1'!Q49</f>
        <v>0</v>
      </c>
      <c r="R19" s="629">
        <v>0</v>
      </c>
      <c r="S19" s="630">
        <f t="shared" si="3"/>
        <v>0</v>
      </c>
      <c r="T19" s="631">
        <f>'Раздел 1'!R49</f>
        <v>0</v>
      </c>
      <c r="U19" s="632">
        <v>0</v>
      </c>
      <c r="V19" s="633">
        <f t="shared" si="4"/>
        <v>0</v>
      </c>
      <c r="W19" s="142"/>
      <c r="X19" s="634"/>
      <c r="Y19" s="635"/>
    </row>
    <row r="20" spans="1:25" s="636" customFormat="1" ht="24.75" customHeight="1">
      <c r="A20" s="622" t="str">
        <f>'Раздел 1'!C50</f>
        <v>925 0 00 00 000 00 0000 130</v>
      </c>
      <c r="B20" s="623">
        <f>'Раздел 1'!D50</f>
        <v>0</v>
      </c>
      <c r="C20" s="623">
        <f>'Раздел 1'!E50</f>
        <v>0</v>
      </c>
      <c r="D20" s="623">
        <f>'Раздел 1'!F50</f>
        <v>0</v>
      </c>
      <c r="E20" s="623">
        <f>'Раздел 1'!G50</f>
        <v>0</v>
      </c>
      <c r="F20" s="623">
        <f>'Раздел 1'!H50</f>
        <v>0</v>
      </c>
      <c r="G20" s="623">
        <f>'Раздел 1'!I50</f>
        <v>0</v>
      </c>
      <c r="H20" s="624">
        <f>'Раздел 1'!J50</f>
        <v>0</v>
      </c>
      <c r="I20" s="625" t="str">
        <f>'Раздел 1'!K50</f>
        <v>х</v>
      </c>
      <c r="J20" s="625" t="str">
        <f>'Раздел 1'!L50</f>
        <v>000</v>
      </c>
      <c r="K20" s="625" t="str">
        <f>'Раздел 1'!M50</f>
        <v>00.00.00</v>
      </c>
      <c r="L20" s="625" t="str">
        <f>'Раздел 1'!N50</f>
        <v>001.10.0000</v>
      </c>
      <c r="M20" s="625" t="str">
        <f>'Раздел 1'!O50</f>
        <v>50.01.00</v>
      </c>
      <c r="N20" s="626">
        <f>'Раздел 1'!P50</f>
        <v>149820</v>
      </c>
      <c r="O20" s="626">
        <v>149820</v>
      </c>
      <c r="P20" s="627">
        <f t="shared" si="2"/>
        <v>0</v>
      </c>
      <c r="Q20" s="628">
        <f>'Раздел 1'!Q50</f>
        <v>149820</v>
      </c>
      <c r="R20" s="629">
        <v>149820</v>
      </c>
      <c r="S20" s="630">
        <f t="shared" si="3"/>
        <v>0</v>
      </c>
      <c r="T20" s="631">
        <f>'Раздел 1'!R50</f>
        <v>149820</v>
      </c>
      <c r="U20" s="632">
        <v>149820</v>
      </c>
      <c r="V20" s="633">
        <f t="shared" si="4"/>
        <v>0</v>
      </c>
      <c r="W20" s="142"/>
      <c r="X20" s="634"/>
      <c r="Y20" s="635"/>
    </row>
    <row r="21" spans="1:25" s="636" customFormat="1" ht="24.75" customHeight="1">
      <c r="A21" s="622" t="str">
        <f>'Раздел 1'!C51</f>
        <v>925 0 00 00 000 00 0000 130</v>
      </c>
      <c r="B21" s="623">
        <f>'Раздел 1'!D51</f>
        <v>0</v>
      </c>
      <c r="C21" s="623">
        <f>'Раздел 1'!E51</f>
        <v>0</v>
      </c>
      <c r="D21" s="623">
        <f>'Раздел 1'!F51</f>
        <v>0</v>
      </c>
      <c r="E21" s="623">
        <f>'Раздел 1'!G51</f>
        <v>0</v>
      </c>
      <c r="F21" s="623">
        <f>'Раздел 1'!H51</f>
        <v>0</v>
      </c>
      <c r="G21" s="623">
        <f>'Раздел 1'!I51</f>
        <v>0</v>
      </c>
      <c r="H21" s="624">
        <f>'Раздел 1'!J51</f>
        <v>0</v>
      </c>
      <c r="I21" s="625" t="str">
        <f>'Раздел 1'!K51</f>
        <v>х</v>
      </c>
      <c r="J21" s="625" t="str">
        <f>'Раздел 1'!L51</f>
        <v>000</v>
      </c>
      <c r="K21" s="625" t="str">
        <f>'Раздел 1'!M51</f>
        <v>00.00.00</v>
      </c>
      <c r="L21" s="625" t="str">
        <f>'Раздел 1'!N51</f>
        <v>001.11.0000</v>
      </c>
      <c r="M21" s="625" t="str">
        <f>'Раздел 1'!O51</f>
        <v>50.01.00</v>
      </c>
      <c r="N21" s="626">
        <f>'Раздел 1'!P51</f>
        <v>25020</v>
      </c>
      <c r="O21" s="626">
        <v>25020</v>
      </c>
      <c r="P21" s="627">
        <f t="shared" si="2"/>
        <v>0</v>
      </c>
      <c r="Q21" s="628">
        <f>'Раздел 1'!Q51</f>
        <v>25020</v>
      </c>
      <c r="R21" s="629">
        <v>25020</v>
      </c>
      <c r="S21" s="630">
        <f t="shared" si="3"/>
        <v>0</v>
      </c>
      <c r="T21" s="631">
        <f>'Раздел 1'!R51</f>
        <v>25020</v>
      </c>
      <c r="U21" s="632">
        <v>25020</v>
      </c>
      <c r="V21" s="633">
        <f t="shared" si="4"/>
        <v>0</v>
      </c>
      <c r="W21" s="142"/>
      <c r="X21" s="634"/>
      <c r="Y21" s="635"/>
    </row>
    <row r="22" spans="1:25" s="636" customFormat="1" ht="24.75" customHeight="1">
      <c r="A22" s="622" t="str">
        <f>'Раздел 1'!C52</f>
        <v>925 0 00 00 000 00 0000 130</v>
      </c>
      <c r="B22" s="623">
        <f>'Раздел 1'!D52</f>
        <v>0</v>
      </c>
      <c r="C22" s="623">
        <f>'Раздел 1'!E52</f>
        <v>0</v>
      </c>
      <c r="D22" s="623">
        <f>'Раздел 1'!F52</f>
        <v>0</v>
      </c>
      <c r="E22" s="623">
        <f>'Раздел 1'!G52</f>
        <v>0</v>
      </c>
      <c r="F22" s="623">
        <f>'Раздел 1'!H52</f>
        <v>0</v>
      </c>
      <c r="G22" s="623">
        <f>'Раздел 1'!I52</f>
        <v>0</v>
      </c>
      <c r="H22" s="624">
        <f>'Раздел 1'!J52</f>
        <v>0</v>
      </c>
      <c r="I22" s="625" t="str">
        <f>'Раздел 1'!K52</f>
        <v>х</v>
      </c>
      <c r="J22" s="625" t="str">
        <f>'Раздел 1'!L52</f>
        <v>000</v>
      </c>
      <c r="K22" s="625" t="str">
        <f>'Раздел 1'!M52</f>
        <v>00.00.00</v>
      </c>
      <c r="L22" s="625" t="str">
        <f>'Раздел 1'!N52</f>
        <v>001.12.0000</v>
      </c>
      <c r="M22" s="625" t="str">
        <f>'Раздел 1'!O52</f>
        <v>50.01.00</v>
      </c>
      <c r="N22" s="626">
        <f>'Раздел 1'!P52</f>
        <v>695500</v>
      </c>
      <c r="O22" s="626">
        <v>695500</v>
      </c>
      <c r="P22" s="627">
        <f t="shared" si="2"/>
        <v>0</v>
      </c>
      <c r="Q22" s="628">
        <f>'Раздел 1'!Q52</f>
        <v>0</v>
      </c>
      <c r="R22" s="629">
        <v>0</v>
      </c>
      <c r="S22" s="630">
        <f t="shared" si="3"/>
        <v>0</v>
      </c>
      <c r="T22" s="631">
        <f>'Раздел 1'!R52</f>
        <v>0</v>
      </c>
      <c r="U22" s="632">
        <v>0</v>
      </c>
      <c r="V22" s="633">
        <f t="shared" si="4"/>
        <v>0</v>
      </c>
      <c r="W22" s="142"/>
      <c r="X22" s="634"/>
      <c r="Y22" s="635"/>
    </row>
    <row r="23" spans="1:25" s="636" customFormat="1" ht="24.75" customHeight="1">
      <c r="A23" s="622" t="str">
        <f>'Раздел 1'!C53</f>
        <v>925 0 00 00 000 00 0000 130</v>
      </c>
      <c r="B23" s="623">
        <f>'Раздел 1'!D53</f>
        <v>0</v>
      </c>
      <c r="C23" s="623">
        <f>'Раздел 1'!E53</f>
        <v>0</v>
      </c>
      <c r="D23" s="623">
        <f>'Раздел 1'!F53</f>
        <v>0</v>
      </c>
      <c r="E23" s="623">
        <f>'Раздел 1'!G53</f>
        <v>0</v>
      </c>
      <c r="F23" s="623">
        <f>'Раздел 1'!H53</f>
        <v>0</v>
      </c>
      <c r="G23" s="623">
        <f>'Раздел 1'!I53</f>
        <v>0</v>
      </c>
      <c r="H23" s="624">
        <f>'Раздел 1'!J53</f>
        <v>0</v>
      </c>
      <c r="I23" s="625" t="str">
        <f>'Раздел 1'!K53</f>
        <v>х</v>
      </c>
      <c r="J23" s="625" t="str">
        <f>'Раздел 1'!L53</f>
        <v>000</v>
      </c>
      <c r="K23" s="625" t="str">
        <f>'Раздел 1'!M53</f>
        <v>00.00.00</v>
      </c>
      <c r="L23" s="625" t="str">
        <f>'Раздел 1'!N53</f>
        <v>001.99.0001</v>
      </c>
      <c r="M23" s="625" t="str">
        <f>'Раздел 1'!O53</f>
        <v>50.01.00</v>
      </c>
      <c r="N23" s="626">
        <f>'Раздел 1'!P53</f>
        <v>623887.03</v>
      </c>
      <c r="O23" s="626">
        <v>623887.03</v>
      </c>
      <c r="P23" s="627">
        <f t="shared" si="2"/>
        <v>0</v>
      </c>
      <c r="Q23" s="628">
        <f>'Раздел 1'!Q53</f>
        <v>364721.15</v>
      </c>
      <c r="R23" s="629">
        <v>364721.15</v>
      </c>
      <c r="S23" s="630">
        <f t="shared" si="3"/>
        <v>0</v>
      </c>
      <c r="T23" s="631">
        <f>'Раздел 1'!R53</f>
        <v>701452.49</v>
      </c>
      <c r="U23" s="632">
        <v>701452.49</v>
      </c>
      <c r="V23" s="633">
        <f t="shared" si="4"/>
        <v>0</v>
      </c>
      <c r="W23" s="142"/>
      <c r="X23" s="634"/>
      <c r="Y23" s="635"/>
    </row>
    <row r="24" spans="1:25" s="636" customFormat="1" ht="24.75" customHeight="1">
      <c r="A24" s="622" t="str">
        <f>'Раздел 1'!C54</f>
        <v>925 0 00 00 000 00 0000 140</v>
      </c>
      <c r="B24" s="623">
        <f>'Раздел 1'!D54</f>
        <v>0</v>
      </c>
      <c r="C24" s="623">
        <f>'Раздел 1'!E54</f>
        <v>0</v>
      </c>
      <c r="D24" s="623">
        <f>'Раздел 1'!F54</f>
        <v>0</v>
      </c>
      <c r="E24" s="623">
        <f>'Раздел 1'!G54</f>
        <v>0</v>
      </c>
      <c r="F24" s="623">
        <f>'Раздел 1'!H54</f>
        <v>0</v>
      </c>
      <c r="G24" s="623">
        <f>'Раздел 1'!I54</f>
        <v>0</v>
      </c>
      <c r="H24" s="624">
        <f>'Раздел 1'!J54</f>
        <v>0</v>
      </c>
      <c r="I24" s="625" t="str">
        <f>'Раздел 1'!K54</f>
        <v>х</v>
      </c>
      <c r="J24" s="625" t="str">
        <f>'Раздел 1'!L54</f>
        <v>000</v>
      </c>
      <c r="K24" s="625" t="str">
        <f>'Раздел 1'!M54</f>
        <v>00.00.00</v>
      </c>
      <c r="L24" s="625" t="str">
        <f>'Раздел 1'!N54</f>
        <v>х</v>
      </c>
      <c r="M24" s="625" t="str">
        <f>'Раздел 1'!O54</f>
        <v>20.00.02</v>
      </c>
      <c r="N24" s="626">
        <f>'Раздел 1'!P54</f>
        <v>0</v>
      </c>
      <c r="O24" s="626">
        <v>0</v>
      </c>
      <c r="P24" s="627">
        <f t="shared" si="2"/>
        <v>0</v>
      </c>
      <c r="Q24" s="628">
        <f>'Раздел 1'!Q54</f>
        <v>0</v>
      </c>
      <c r="R24" s="629">
        <v>0</v>
      </c>
      <c r="S24" s="630">
        <f t="shared" si="3"/>
        <v>0</v>
      </c>
      <c r="T24" s="631">
        <f>'Раздел 1'!R54</f>
        <v>0</v>
      </c>
      <c r="U24" s="632">
        <v>0</v>
      </c>
      <c r="V24" s="633">
        <f t="shared" si="4"/>
        <v>0</v>
      </c>
      <c r="W24" s="142"/>
      <c r="X24" s="634"/>
      <c r="Y24" s="635"/>
    </row>
    <row r="25" spans="1:25" s="636" customFormat="1" ht="24.75" customHeight="1">
      <c r="A25" s="622" t="str">
        <f>'Раздел 1'!C55</f>
        <v>925 0 00 00 000 00 0000 000</v>
      </c>
      <c r="B25" s="623">
        <f>'Раздел 1'!D55</f>
        <v>0</v>
      </c>
      <c r="C25" s="623">
        <f>'Раздел 1'!E55</f>
        <v>0</v>
      </c>
      <c r="D25" s="623">
        <f>'Раздел 1'!F55</f>
        <v>0</v>
      </c>
      <c r="E25" s="623">
        <f>'Раздел 1'!G55</f>
        <v>0</v>
      </c>
      <c r="F25" s="623">
        <f>'Раздел 1'!H55</f>
        <v>0</v>
      </c>
      <c r="G25" s="623">
        <f>'Раздел 1'!I55</f>
        <v>0</v>
      </c>
      <c r="H25" s="624">
        <f>'Раздел 1'!J55</f>
        <v>0</v>
      </c>
      <c r="I25" s="625" t="str">
        <f>'Раздел 1'!K55</f>
        <v>х</v>
      </c>
      <c r="J25" s="625" t="str">
        <f>'Раздел 1'!L55</f>
        <v>000</v>
      </c>
      <c r="K25" s="625" t="str">
        <f>'Раздел 1'!M55</f>
        <v>00.00.00</v>
      </c>
      <c r="L25" s="625" t="str">
        <f>'Раздел 1'!N55</f>
        <v>х</v>
      </c>
      <c r="M25" s="625" t="str">
        <f>'Раздел 1'!O55</f>
        <v>х</v>
      </c>
      <c r="N25" s="626">
        <f>'Раздел 1'!P55</f>
        <v>0</v>
      </c>
      <c r="O25" s="626">
        <v>0</v>
      </c>
      <c r="P25" s="627">
        <f t="shared" si="2"/>
        <v>0</v>
      </c>
      <c r="Q25" s="628">
        <f>'Раздел 1'!Q55</f>
        <v>0</v>
      </c>
      <c r="R25" s="629">
        <v>0</v>
      </c>
      <c r="S25" s="630">
        <f t="shared" si="3"/>
        <v>0</v>
      </c>
      <c r="T25" s="631">
        <f>'Раздел 1'!R55</f>
        <v>0</v>
      </c>
      <c r="U25" s="632">
        <v>0</v>
      </c>
      <c r="V25" s="633">
        <f t="shared" si="4"/>
        <v>0</v>
      </c>
      <c r="W25" s="142"/>
      <c r="X25" s="634"/>
      <c r="Y25" s="635"/>
    </row>
    <row r="26" spans="1:25" s="636" customFormat="1" ht="24.75" customHeight="1">
      <c r="A26" s="622" t="str">
        <f>'Раздел 1'!C56</f>
        <v>925 0 00 00 000 00 0000 150</v>
      </c>
      <c r="B26" s="623">
        <f>'Раздел 1'!D56</f>
        <v>0</v>
      </c>
      <c r="C26" s="623">
        <f>'Раздел 1'!E56</f>
        <v>0</v>
      </c>
      <c r="D26" s="623">
        <f>'Раздел 1'!F56</f>
        <v>0</v>
      </c>
      <c r="E26" s="623">
        <f>'Раздел 1'!G56</f>
        <v>0</v>
      </c>
      <c r="F26" s="623">
        <f>'Раздел 1'!H56</f>
        <v>0</v>
      </c>
      <c r="G26" s="623">
        <f>'Раздел 1'!I56</f>
        <v>0</v>
      </c>
      <c r="H26" s="624">
        <f>'Раздел 1'!J56</f>
        <v>0</v>
      </c>
      <c r="I26" s="625" t="str">
        <f>'Раздел 1'!K56</f>
        <v>х</v>
      </c>
      <c r="J26" s="625" t="str">
        <f>'Раздел 1'!L56</f>
        <v>000</v>
      </c>
      <c r="K26" s="625" t="str">
        <f>'Раздел 1'!M56</f>
        <v>00.00.00</v>
      </c>
      <c r="L26" s="625" t="str">
        <f>'Раздел 1'!N56</f>
        <v>х</v>
      </c>
      <c r="M26" s="625" t="str">
        <f>'Раздел 1'!O56</f>
        <v>20.00.02</v>
      </c>
      <c r="N26" s="626">
        <f>'Раздел 1'!P56</f>
        <v>0</v>
      </c>
      <c r="O26" s="626">
        <v>0</v>
      </c>
      <c r="P26" s="627">
        <f t="shared" si="2"/>
        <v>0</v>
      </c>
      <c r="Q26" s="628">
        <f>'Раздел 1'!Q56</f>
        <v>0</v>
      </c>
      <c r="R26" s="629">
        <v>0</v>
      </c>
      <c r="S26" s="630">
        <f t="shared" si="3"/>
        <v>0</v>
      </c>
      <c r="T26" s="631">
        <f>'Раздел 1'!R56</f>
        <v>0</v>
      </c>
      <c r="U26" s="632">
        <v>0</v>
      </c>
      <c r="V26" s="633">
        <f t="shared" si="4"/>
        <v>0</v>
      </c>
      <c r="W26" s="142"/>
      <c r="X26" s="634"/>
      <c r="Y26" s="635"/>
    </row>
    <row r="27" spans="1:25" s="636" customFormat="1" ht="24.75" customHeight="1">
      <c r="A27" s="622" t="str">
        <f>'Раздел 1'!C57</f>
        <v>925 0 00 00 000 00 0000 150</v>
      </c>
      <c r="B27" s="623">
        <f>'Раздел 1'!D57</f>
        <v>0</v>
      </c>
      <c r="C27" s="623">
        <f>'Раздел 1'!E57</f>
        <v>0</v>
      </c>
      <c r="D27" s="623">
        <f>'Раздел 1'!F57</f>
        <v>0</v>
      </c>
      <c r="E27" s="623">
        <f>'Раздел 1'!G57</f>
        <v>0</v>
      </c>
      <c r="F27" s="623">
        <f>'Раздел 1'!H57</f>
        <v>0</v>
      </c>
      <c r="G27" s="623">
        <f>'Раздел 1'!I57</f>
        <v>0</v>
      </c>
      <c r="H27" s="624">
        <f>'Раздел 1'!J57</f>
        <v>0</v>
      </c>
      <c r="I27" s="625" t="str">
        <f>'Раздел 1'!K57</f>
        <v>х</v>
      </c>
      <c r="J27" s="625" t="str">
        <f>'Раздел 1'!L57</f>
        <v>000</v>
      </c>
      <c r="K27" s="625" t="str">
        <f>'Раздел 1'!M57</f>
        <v>00.00.00</v>
      </c>
      <c r="L27" s="625" t="str">
        <f>'Раздел 1'!N57</f>
        <v>х</v>
      </c>
      <c r="M27" s="625" t="str">
        <f>'Раздел 1'!O57</f>
        <v>20.00.03</v>
      </c>
      <c r="N27" s="626">
        <f>'Раздел 1'!P57</f>
        <v>0</v>
      </c>
      <c r="O27" s="626">
        <v>0</v>
      </c>
      <c r="P27" s="627">
        <f t="shared" si="2"/>
        <v>0</v>
      </c>
      <c r="Q27" s="628">
        <f>'Раздел 1'!Q57</f>
        <v>0</v>
      </c>
      <c r="R27" s="629">
        <v>0</v>
      </c>
      <c r="S27" s="630">
        <f t="shared" si="3"/>
        <v>0</v>
      </c>
      <c r="T27" s="631">
        <f>'Раздел 1'!R57</f>
        <v>0</v>
      </c>
      <c r="U27" s="632">
        <v>0</v>
      </c>
      <c r="V27" s="633">
        <f t="shared" si="4"/>
        <v>0</v>
      </c>
      <c r="W27" s="142"/>
      <c r="X27" s="634"/>
      <c r="Y27" s="635"/>
    </row>
    <row r="28" spans="1:25" s="636" customFormat="1" ht="24.75" customHeight="1">
      <c r="A28" s="622" t="str">
        <f>'Раздел 1'!C58</f>
        <v>925 0 00 00 000 00 0000 150</v>
      </c>
      <c r="B28" s="623">
        <f>'Раздел 1'!D58</f>
        <v>0</v>
      </c>
      <c r="C28" s="623">
        <f>'Раздел 1'!E58</f>
        <v>0</v>
      </c>
      <c r="D28" s="623">
        <f>'Раздел 1'!F58</f>
        <v>0</v>
      </c>
      <c r="E28" s="623">
        <f>'Раздел 1'!G58</f>
        <v>0</v>
      </c>
      <c r="F28" s="623">
        <f>'Раздел 1'!H58</f>
        <v>0</v>
      </c>
      <c r="G28" s="623">
        <f>'Раздел 1'!I58</f>
        <v>0</v>
      </c>
      <c r="H28" s="624">
        <f>'Раздел 1'!J58</f>
        <v>0</v>
      </c>
      <c r="I28" s="625" t="str">
        <f>'Раздел 1'!K58</f>
        <v>х</v>
      </c>
      <c r="J28" s="625" t="str">
        <f>'Раздел 1'!L58</f>
        <v>000</v>
      </c>
      <c r="K28" s="625" t="str">
        <f>'Раздел 1'!M58</f>
        <v>00.00.00</v>
      </c>
      <c r="L28" s="625" t="str">
        <f>'Раздел 1'!N58</f>
        <v>х</v>
      </c>
      <c r="M28" s="625" t="str">
        <f>'Раздел 1'!O58</f>
        <v>20.00.04</v>
      </c>
      <c r="N28" s="626">
        <f>'Раздел 1'!P58</f>
        <v>0</v>
      </c>
      <c r="O28" s="626">
        <v>0</v>
      </c>
      <c r="P28" s="627">
        <f t="shared" si="2"/>
        <v>0</v>
      </c>
      <c r="Q28" s="628">
        <f>'Раздел 1'!Q58</f>
        <v>0</v>
      </c>
      <c r="R28" s="629">
        <v>0</v>
      </c>
      <c r="S28" s="630">
        <f t="shared" si="3"/>
        <v>0</v>
      </c>
      <c r="T28" s="631">
        <f>'Раздел 1'!R58</f>
        <v>0</v>
      </c>
      <c r="U28" s="632">
        <v>0</v>
      </c>
      <c r="V28" s="633">
        <f t="shared" si="4"/>
        <v>0</v>
      </c>
      <c r="W28" s="142"/>
      <c r="X28" s="634"/>
      <c r="Y28" s="635"/>
    </row>
    <row r="29" spans="1:25" s="636" customFormat="1" ht="24.75" customHeight="1">
      <c r="A29" s="622" t="str">
        <f>'Раздел 1'!C59</f>
        <v>925 0 00 00 000 00 0000 000</v>
      </c>
      <c r="B29" s="623">
        <f>'Раздел 1'!D59</f>
        <v>0</v>
      </c>
      <c r="C29" s="623">
        <f>'Раздел 1'!E59</f>
        <v>0</v>
      </c>
      <c r="D29" s="623">
        <f>'Раздел 1'!F59</f>
        <v>0</v>
      </c>
      <c r="E29" s="623">
        <f>'Раздел 1'!G59</f>
        <v>0</v>
      </c>
      <c r="F29" s="623">
        <f>'Раздел 1'!H59</f>
        <v>0</v>
      </c>
      <c r="G29" s="623">
        <f>'Раздел 1'!I59</f>
        <v>0</v>
      </c>
      <c r="H29" s="624">
        <f>'Раздел 1'!J59</f>
        <v>0</v>
      </c>
      <c r="I29" s="625" t="str">
        <f>'Раздел 1'!K59</f>
        <v>х</v>
      </c>
      <c r="J29" s="625" t="str">
        <f>'Раздел 1'!L59</f>
        <v>000</v>
      </c>
      <c r="K29" s="625" t="str">
        <f>'Раздел 1'!M59</f>
        <v>00.00.00</v>
      </c>
      <c r="L29" s="625" t="str">
        <f>'Раздел 1'!N59</f>
        <v>х</v>
      </c>
      <c r="M29" s="625" t="str">
        <f>'Раздел 1'!O59</f>
        <v>х</v>
      </c>
      <c r="N29" s="626">
        <f>'Раздел 1'!P59</f>
        <v>9456892.3200000003</v>
      </c>
      <c r="O29" s="626">
        <v>9456892.3200000003</v>
      </c>
      <c r="P29" s="627">
        <f t="shared" si="2"/>
        <v>0</v>
      </c>
      <c r="Q29" s="628">
        <f>'Раздел 1'!Q59</f>
        <v>6419832.7799999993</v>
      </c>
      <c r="R29" s="629">
        <v>6419832.7799999993</v>
      </c>
      <c r="S29" s="630">
        <f t="shared" si="3"/>
        <v>0</v>
      </c>
      <c r="T29" s="631">
        <f>'Раздел 1'!R59</f>
        <v>6369649.6299999999</v>
      </c>
      <c r="U29" s="632">
        <v>6369649.6299999999</v>
      </c>
      <c r="V29" s="633">
        <f t="shared" si="4"/>
        <v>0</v>
      </c>
      <c r="W29" s="142"/>
      <c r="X29" s="634"/>
      <c r="Y29" s="635"/>
    </row>
    <row r="30" spans="1:25" s="636" customFormat="1" ht="24.75" customHeight="1">
      <c r="A30" s="622" t="str">
        <f>'Раздел 1'!C60</f>
        <v>925 0 00 00 000 00 0000 150</v>
      </c>
      <c r="B30" s="623">
        <f>'Раздел 1'!D60</f>
        <v>0</v>
      </c>
      <c r="C30" s="623">
        <f>'Раздел 1'!E60</f>
        <v>0</v>
      </c>
      <c r="D30" s="623">
        <f>'Раздел 1'!F60</f>
        <v>0</v>
      </c>
      <c r="E30" s="623">
        <f>'Раздел 1'!G60</f>
        <v>0</v>
      </c>
      <c r="F30" s="623">
        <f>'Раздел 1'!H60</f>
        <v>0</v>
      </c>
      <c r="G30" s="623">
        <f>'Раздел 1'!I60</f>
        <v>0</v>
      </c>
      <c r="H30" s="624">
        <f>'Раздел 1'!J60</f>
        <v>0</v>
      </c>
      <c r="I30" s="625" t="str">
        <f>'Раздел 1'!K60</f>
        <v>х</v>
      </c>
      <c r="J30" s="625" t="str">
        <f>'Раздел 1'!L60</f>
        <v>000</v>
      </c>
      <c r="K30" s="625" t="str">
        <f>'Раздел 1'!M60</f>
        <v>00.00.00</v>
      </c>
      <c r="L30" s="625" t="str">
        <f>'Раздел 1'!N60</f>
        <v>003.01.0021</v>
      </c>
      <c r="M30" s="625" t="str">
        <f>'Раздел 1'!O60</f>
        <v>60.01.00</v>
      </c>
      <c r="N30" s="626">
        <f>'Раздел 1'!P60</f>
        <v>0</v>
      </c>
      <c r="O30" s="626">
        <v>0</v>
      </c>
      <c r="P30" s="627">
        <f t="shared" si="2"/>
        <v>0</v>
      </c>
      <c r="Q30" s="628">
        <f>'Раздел 1'!Q60</f>
        <v>0</v>
      </c>
      <c r="R30" s="629">
        <v>0</v>
      </c>
      <c r="S30" s="630">
        <f t="shared" si="3"/>
        <v>0</v>
      </c>
      <c r="T30" s="631">
        <f>'Раздел 1'!R60</f>
        <v>0</v>
      </c>
      <c r="U30" s="632">
        <v>0</v>
      </c>
      <c r="V30" s="633">
        <f t="shared" si="4"/>
        <v>0</v>
      </c>
      <c r="W30" s="142"/>
      <c r="X30" s="634"/>
      <c r="Y30" s="635"/>
    </row>
    <row r="31" spans="1:25" s="636" customFormat="1" ht="24.75" customHeight="1">
      <c r="A31" s="622" t="str">
        <f>'Раздел 1'!C61</f>
        <v>925 0 00 00 000 00 0000 150</v>
      </c>
      <c r="B31" s="623">
        <f>'Раздел 1'!D61</f>
        <v>0</v>
      </c>
      <c r="C31" s="623">
        <f>'Раздел 1'!E61</f>
        <v>0</v>
      </c>
      <c r="D31" s="623">
        <f>'Раздел 1'!F61</f>
        <v>0</v>
      </c>
      <c r="E31" s="623">
        <f>'Раздел 1'!G61</f>
        <v>0</v>
      </c>
      <c r="F31" s="623">
        <f>'Раздел 1'!H61</f>
        <v>0</v>
      </c>
      <c r="G31" s="623">
        <f>'Раздел 1'!I61</f>
        <v>0</v>
      </c>
      <c r="H31" s="624">
        <f>'Раздел 1'!J61</f>
        <v>0</v>
      </c>
      <c r="I31" s="625" t="str">
        <f>'Раздел 1'!K61</f>
        <v>х</v>
      </c>
      <c r="J31" s="625" t="str">
        <f>'Раздел 1'!L61</f>
        <v>000</v>
      </c>
      <c r="K31" s="625" t="str">
        <f>'Раздел 1'!M61</f>
        <v>00.00.00</v>
      </c>
      <c r="L31" s="625" t="str">
        <f>'Раздел 1'!N61</f>
        <v>003.01.0022</v>
      </c>
      <c r="M31" s="625" t="str">
        <f>'Раздел 1'!O61</f>
        <v>60.01.00</v>
      </c>
      <c r="N31" s="626">
        <f>'Раздел 1'!P61</f>
        <v>0</v>
      </c>
      <c r="O31" s="626">
        <v>0</v>
      </c>
      <c r="P31" s="627">
        <f t="shared" si="2"/>
        <v>0</v>
      </c>
      <c r="Q31" s="628">
        <f>'Раздел 1'!Q61</f>
        <v>0</v>
      </c>
      <c r="R31" s="629">
        <v>0</v>
      </c>
      <c r="S31" s="630">
        <f t="shared" si="3"/>
        <v>0</v>
      </c>
      <c r="T31" s="631">
        <f>'Раздел 1'!R61</f>
        <v>0</v>
      </c>
      <c r="U31" s="632">
        <v>0</v>
      </c>
      <c r="V31" s="633">
        <f t="shared" si="4"/>
        <v>0</v>
      </c>
      <c r="W31" s="142"/>
      <c r="X31" s="634"/>
      <c r="Y31" s="635"/>
    </row>
    <row r="32" spans="1:25" s="636" customFormat="1" ht="24.75" customHeight="1">
      <c r="A32" s="622" t="str">
        <f>'Раздел 1'!C62</f>
        <v>925 0 00 00 000 00 0000 150</v>
      </c>
      <c r="B32" s="623">
        <f>'Раздел 1'!D62</f>
        <v>0</v>
      </c>
      <c r="C32" s="623">
        <f>'Раздел 1'!E62</f>
        <v>0</v>
      </c>
      <c r="D32" s="623">
        <f>'Раздел 1'!F62</f>
        <v>0</v>
      </c>
      <c r="E32" s="623">
        <f>'Раздел 1'!G62</f>
        <v>0</v>
      </c>
      <c r="F32" s="623">
        <f>'Раздел 1'!H62</f>
        <v>0</v>
      </c>
      <c r="G32" s="623">
        <f>'Раздел 1'!I62</f>
        <v>0</v>
      </c>
      <c r="H32" s="624">
        <f>'Раздел 1'!J62</f>
        <v>0</v>
      </c>
      <c r="I32" s="625" t="str">
        <f>'Раздел 1'!K62</f>
        <v>х</v>
      </c>
      <c r="J32" s="625" t="str">
        <f>'Раздел 1'!L62</f>
        <v>000</v>
      </c>
      <c r="K32" s="625" t="str">
        <f>'Раздел 1'!M62</f>
        <v>00.00.00</v>
      </c>
      <c r="L32" s="625" t="str">
        <f>'Раздел 1'!N62</f>
        <v>003.01.0023</v>
      </c>
      <c r="M32" s="625" t="str">
        <f>'Раздел 1'!O62</f>
        <v>60.01.00</v>
      </c>
      <c r="N32" s="626">
        <f>'Раздел 1'!P62</f>
        <v>0</v>
      </c>
      <c r="O32" s="626">
        <v>0</v>
      </c>
      <c r="P32" s="627">
        <f t="shared" si="2"/>
        <v>0</v>
      </c>
      <c r="Q32" s="628">
        <f>'Раздел 1'!Q62</f>
        <v>0</v>
      </c>
      <c r="R32" s="629">
        <v>0</v>
      </c>
      <c r="S32" s="630">
        <f t="shared" si="3"/>
        <v>0</v>
      </c>
      <c r="T32" s="631">
        <f>'Раздел 1'!R62</f>
        <v>0</v>
      </c>
      <c r="U32" s="632">
        <v>0</v>
      </c>
      <c r="V32" s="633">
        <f t="shared" si="4"/>
        <v>0</v>
      </c>
      <c r="W32" s="142"/>
      <c r="X32" s="634"/>
      <c r="Y32" s="635"/>
    </row>
    <row r="33" spans="1:25" s="636" customFormat="1" ht="24.75" customHeight="1">
      <c r="A33" s="622" t="str">
        <f>'Раздел 1'!C63</f>
        <v>925 0 00 00 000 00 0000 150</v>
      </c>
      <c r="B33" s="623">
        <f>'Раздел 1'!D63</f>
        <v>0</v>
      </c>
      <c r="C33" s="623">
        <f>'Раздел 1'!E63</f>
        <v>0</v>
      </c>
      <c r="D33" s="623">
        <f>'Раздел 1'!F63</f>
        <v>0</v>
      </c>
      <c r="E33" s="623">
        <f>'Раздел 1'!G63</f>
        <v>0</v>
      </c>
      <c r="F33" s="623">
        <f>'Раздел 1'!H63</f>
        <v>0</v>
      </c>
      <c r="G33" s="623">
        <f>'Раздел 1'!I63</f>
        <v>0</v>
      </c>
      <c r="H33" s="624">
        <f>'Раздел 1'!J63</f>
        <v>0</v>
      </c>
      <c r="I33" s="625" t="str">
        <f>'Раздел 1'!K63</f>
        <v>х</v>
      </c>
      <c r="J33" s="625" t="str">
        <f>'Раздел 1'!L63</f>
        <v>000</v>
      </c>
      <c r="K33" s="625" t="str">
        <f>'Раздел 1'!M63</f>
        <v>00.00.00</v>
      </c>
      <c r="L33" s="625" t="str">
        <f>'Раздел 1'!N63</f>
        <v>003.01.0024</v>
      </c>
      <c r="M33" s="625" t="str">
        <f>'Раздел 1'!O63</f>
        <v>60.01.00</v>
      </c>
      <c r="N33" s="626">
        <f>'Раздел 1'!P63</f>
        <v>0</v>
      </c>
      <c r="O33" s="626">
        <v>0</v>
      </c>
      <c r="P33" s="627">
        <f t="shared" si="2"/>
        <v>0</v>
      </c>
      <c r="Q33" s="628">
        <f>'Раздел 1'!Q63</f>
        <v>0</v>
      </c>
      <c r="R33" s="629">
        <v>0</v>
      </c>
      <c r="S33" s="630">
        <f t="shared" si="3"/>
        <v>0</v>
      </c>
      <c r="T33" s="631">
        <f>'Раздел 1'!R63</f>
        <v>0</v>
      </c>
      <c r="U33" s="632">
        <v>0</v>
      </c>
      <c r="V33" s="633">
        <f t="shared" si="4"/>
        <v>0</v>
      </c>
      <c r="W33" s="142"/>
      <c r="X33" s="634"/>
      <c r="Y33" s="635"/>
    </row>
    <row r="34" spans="1:25" s="636" customFormat="1" ht="24.75" customHeight="1">
      <c r="A34" s="622" t="str">
        <f>'Раздел 1'!C64</f>
        <v>925 0 00 00 000 00 0000 150</v>
      </c>
      <c r="B34" s="623">
        <f>'Раздел 1'!D64</f>
        <v>0</v>
      </c>
      <c r="C34" s="623">
        <f>'Раздел 1'!E64</f>
        <v>0</v>
      </c>
      <c r="D34" s="623">
        <f>'Раздел 1'!F64</f>
        <v>0</v>
      </c>
      <c r="E34" s="623">
        <f>'Раздел 1'!G64</f>
        <v>0</v>
      </c>
      <c r="F34" s="623">
        <f>'Раздел 1'!H64</f>
        <v>0</v>
      </c>
      <c r="G34" s="623">
        <f>'Раздел 1'!I64</f>
        <v>0</v>
      </c>
      <c r="H34" s="624">
        <f>'Раздел 1'!J64</f>
        <v>0</v>
      </c>
      <c r="I34" s="625" t="str">
        <f>'Раздел 1'!K64</f>
        <v>х</v>
      </c>
      <c r="J34" s="625" t="str">
        <f>'Раздел 1'!L64</f>
        <v>000</v>
      </c>
      <c r="K34" s="625" t="str">
        <f>'Раздел 1'!M64</f>
        <v>00.00.00</v>
      </c>
      <c r="L34" s="625" t="str">
        <f>'Раздел 1'!N64</f>
        <v>003.01.0025</v>
      </c>
      <c r="M34" s="625" t="str">
        <f>'Раздел 1'!O64</f>
        <v>60.01.00</v>
      </c>
      <c r="N34" s="626">
        <f>'Раздел 1'!P64</f>
        <v>0</v>
      </c>
      <c r="O34" s="626">
        <v>0</v>
      </c>
      <c r="P34" s="627">
        <f t="shared" si="2"/>
        <v>0</v>
      </c>
      <c r="Q34" s="628">
        <f>'Раздел 1'!Q64</f>
        <v>0</v>
      </c>
      <c r="R34" s="629">
        <v>0</v>
      </c>
      <c r="S34" s="630">
        <f t="shared" si="3"/>
        <v>0</v>
      </c>
      <c r="T34" s="631">
        <f>'Раздел 1'!R64</f>
        <v>0</v>
      </c>
      <c r="U34" s="632">
        <v>0</v>
      </c>
      <c r="V34" s="633">
        <f t="shared" si="4"/>
        <v>0</v>
      </c>
      <c r="W34" s="142"/>
      <c r="X34" s="634"/>
      <c r="Y34" s="635"/>
    </row>
    <row r="35" spans="1:25" s="636" customFormat="1" ht="24.75" customHeight="1">
      <c r="A35" s="622" t="str">
        <f>'Раздел 1'!C65</f>
        <v>925 0 00 00 000 00 0000 150</v>
      </c>
      <c r="B35" s="623">
        <f>'Раздел 1'!D65</f>
        <v>0</v>
      </c>
      <c r="C35" s="623">
        <f>'Раздел 1'!E65</f>
        <v>0</v>
      </c>
      <c r="D35" s="623">
        <f>'Раздел 1'!F65</f>
        <v>0</v>
      </c>
      <c r="E35" s="623">
        <f>'Раздел 1'!G65</f>
        <v>0</v>
      </c>
      <c r="F35" s="623">
        <f>'Раздел 1'!H65</f>
        <v>0</v>
      </c>
      <c r="G35" s="623">
        <f>'Раздел 1'!I65</f>
        <v>0</v>
      </c>
      <c r="H35" s="624">
        <f>'Раздел 1'!J65</f>
        <v>0</v>
      </c>
      <c r="I35" s="625" t="str">
        <f>'Раздел 1'!K65</f>
        <v>х</v>
      </c>
      <c r="J35" s="625" t="str">
        <f>'Раздел 1'!L65</f>
        <v>000</v>
      </c>
      <c r="K35" s="625" t="str">
        <f>'Раздел 1'!M65</f>
        <v>00.00.00</v>
      </c>
      <c r="L35" s="625" t="str">
        <f>'Раздел 1'!N65</f>
        <v>003.01.0026</v>
      </c>
      <c r="M35" s="625" t="str">
        <f>'Раздел 1'!O65</f>
        <v>60.01.00</v>
      </c>
      <c r="N35" s="626">
        <f>'Раздел 1'!P65</f>
        <v>0</v>
      </c>
      <c r="O35" s="626">
        <v>0</v>
      </c>
      <c r="P35" s="627">
        <f t="shared" si="2"/>
        <v>0</v>
      </c>
      <c r="Q35" s="628">
        <f>'Раздел 1'!Q65</f>
        <v>0</v>
      </c>
      <c r="R35" s="629">
        <v>0</v>
      </c>
      <c r="S35" s="630">
        <f t="shared" si="3"/>
        <v>0</v>
      </c>
      <c r="T35" s="631">
        <f>'Раздел 1'!R65</f>
        <v>0</v>
      </c>
      <c r="U35" s="632">
        <v>0</v>
      </c>
      <c r="V35" s="633">
        <f t="shared" si="4"/>
        <v>0</v>
      </c>
      <c r="W35" s="142"/>
      <c r="X35" s="634"/>
      <c r="Y35" s="635"/>
    </row>
    <row r="36" spans="1:25" s="636" customFormat="1" ht="24.75" customHeight="1">
      <c r="A36" s="622" t="str">
        <f>'Раздел 1'!C66</f>
        <v>925 0 00 00 000 00 0000 150</v>
      </c>
      <c r="B36" s="623">
        <f>'Раздел 1'!D66</f>
        <v>0</v>
      </c>
      <c r="C36" s="623">
        <f>'Раздел 1'!E66</f>
        <v>0</v>
      </c>
      <c r="D36" s="623">
        <f>'Раздел 1'!F66</f>
        <v>0</v>
      </c>
      <c r="E36" s="623">
        <f>'Раздел 1'!G66</f>
        <v>0</v>
      </c>
      <c r="F36" s="623">
        <f>'Раздел 1'!H66</f>
        <v>0</v>
      </c>
      <c r="G36" s="623">
        <f>'Раздел 1'!I66</f>
        <v>0</v>
      </c>
      <c r="H36" s="624">
        <f>'Раздел 1'!J66</f>
        <v>0</v>
      </c>
      <c r="I36" s="625" t="str">
        <f>'Раздел 1'!K66</f>
        <v>х</v>
      </c>
      <c r="J36" s="625" t="str">
        <f>'Раздел 1'!L66</f>
        <v>000</v>
      </c>
      <c r="K36" s="625" t="str">
        <f>'Раздел 1'!M66</f>
        <v>00.00.00</v>
      </c>
      <c r="L36" s="625" t="str">
        <f>'Раздел 1'!N66</f>
        <v>003.01.0054</v>
      </c>
      <c r="M36" s="625" t="str">
        <f>'Раздел 1'!O66</f>
        <v>60.01.00</v>
      </c>
      <c r="N36" s="626">
        <f>'Раздел 1'!P66</f>
        <v>0</v>
      </c>
      <c r="O36" s="626">
        <v>0</v>
      </c>
      <c r="P36" s="627">
        <f t="shared" si="2"/>
        <v>0</v>
      </c>
      <c r="Q36" s="628">
        <f>'Раздел 1'!Q66</f>
        <v>0</v>
      </c>
      <c r="R36" s="629">
        <v>0</v>
      </c>
      <c r="S36" s="630">
        <f t="shared" si="3"/>
        <v>0</v>
      </c>
      <c r="T36" s="631">
        <f>'Раздел 1'!R66</f>
        <v>0</v>
      </c>
      <c r="U36" s="632">
        <v>0</v>
      </c>
      <c r="V36" s="633">
        <f t="shared" si="4"/>
        <v>0</v>
      </c>
      <c r="W36" s="142"/>
      <c r="X36" s="634"/>
      <c r="Y36" s="635"/>
    </row>
    <row r="37" spans="1:25" s="636" customFormat="1" ht="24.75" customHeight="1">
      <c r="A37" s="622" t="str">
        <f>'Раздел 1'!C67</f>
        <v>925 0 00 00 000 00 0000 150</v>
      </c>
      <c r="B37" s="623">
        <f>'Раздел 1'!D67</f>
        <v>0</v>
      </c>
      <c r="C37" s="623">
        <f>'Раздел 1'!E67</f>
        <v>0</v>
      </c>
      <c r="D37" s="623">
        <f>'Раздел 1'!F67</f>
        <v>0</v>
      </c>
      <c r="E37" s="623">
        <f>'Раздел 1'!G67</f>
        <v>0</v>
      </c>
      <c r="F37" s="623">
        <f>'Раздел 1'!H67</f>
        <v>0</v>
      </c>
      <c r="G37" s="623">
        <f>'Раздел 1'!I67</f>
        <v>0</v>
      </c>
      <c r="H37" s="624">
        <f>'Раздел 1'!J67</f>
        <v>0</v>
      </c>
      <c r="I37" s="625" t="str">
        <f>'Раздел 1'!K67</f>
        <v>х</v>
      </c>
      <c r="J37" s="625" t="str">
        <f>'Раздел 1'!L67</f>
        <v>000</v>
      </c>
      <c r="K37" s="625" t="str">
        <f>'Раздел 1'!M67</f>
        <v>00.00.00</v>
      </c>
      <c r="L37" s="625" t="str">
        <f>'Раздел 1'!N67</f>
        <v>003.01.0055</v>
      </c>
      <c r="M37" s="625" t="str">
        <f>'Раздел 1'!O67</f>
        <v>60.01.00</v>
      </c>
      <c r="N37" s="626">
        <f>'Раздел 1'!P67</f>
        <v>0</v>
      </c>
      <c r="O37" s="626">
        <v>0</v>
      </c>
      <c r="P37" s="627">
        <f t="shared" si="2"/>
        <v>0</v>
      </c>
      <c r="Q37" s="628">
        <f>'Раздел 1'!Q67</f>
        <v>0</v>
      </c>
      <c r="R37" s="629">
        <v>0</v>
      </c>
      <c r="S37" s="630">
        <f t="shared" si="3"/>
        <v>0</v>
      </c>
      <c r="T37" s="631">
        <f>'Раздел 1'!R67</f>
        <v>0</v>
      </c>
      <c r="U37" s="632">
        <v>0</v>
      </c>
      <c r="V37" s="633">
        <f t="shared" si="4"/>
        <v>0</v>
      </c>
      <c r="W37" s="142"/>
      <c r="X37" s="634"/>
      <c r="Y37" s="635"/>
    </row>
    <row r="38" spans="1:25" s="636" customFormat="1" ht="24.75" customHeight="1">
      <c r="A38" s="622" t="str">
        <f>'Раздел 1'!C68</f>
        <v>925 0 00 00 000 00 0000 150</v>
      </c>
      <c r="B38" s="623">
        <f>'Раздел 1'!D68</f>
        <v>0</v>
      </c>
      <c r="C38" s="623">
        <f>'Раздел 1'!E68</f>
        <v>0</v>
      </c>
      <c r="D38" s="623">
        <f>'Раздел 1'!F68</f>
        <v>0</v>
      </c>
      <c r="E38" s="623">
        <f>'Раздел 1'!G68</f>
        <v>0</v>
      </c>
      <c r="F38" s="623">
        <f>'Раздел 1'!H68</f>
        <v>0</v>
      </c>
      <c r="G38" s="623">
        <f>'Раздел 1'!I68</f>
        <v>0</v>
      </c>
      <c r="H38" s="624">
        <f>'Раздел 1'!J68</f>
        <v>0</v>
      </c>
      <c r="I38" s="625" t="str">
        <f>'Раздел 1'!K68</f>
        <v>х</v>
      </c>
      <c r="J38" s="625" t="str">
        <f>'Раздел 1'!L68</f>
        <v>000</v>
      </c>
      <c r="K38" s="625" t="str">
        <f>'Раздел 1'!M68</f>
        <v>00.00.00</v>
      </c>
      <c r="L38" s="625" t="str">
        <f>'Раздел 1'!N68</f>
        <v>003.01.0056</v>
      </c>
      <c r="M38" s="625" t="str">
        <f>'Раздел 1'!O68</f>
        <v>60.01.00</v>
      </c>
      <c r="N38" s="626">
        <f>'Раздел 1'!P68</f>
        <v>0</v>
      </c>
      <c r="O38" s="626">
        <v>0</v>
      </c>
      <c r="P38" s="627">
        <f t="shared" si="2"/>
        <v>0</v>
      </c>
      <c r="Q38" s="628">
        <f>'Раздел 1'!Q68</f>
        <v>0</v>
      </c>
      <c r="R38" s="629">
        <v>0</v>
      </c>
      <c r="S38" s="630">
        <f t="shared" si="3"/>
        <v>0</v>
      </c>
      <c r="T38" s="631">
        <f>'Раздел 1'!R68</f>
        <v>0</v>
      </c>
      <c r="U38" s="632">
        <v>0</v>
      </c>
      <c r="V38" s="633">
        <f t="shared" si="4"/>
        <v>0</v>
      </c>
      <c r="W38" s="142"/>
      <c r="X38" s="634"/>
      <c r="Y38" s="635"/>
    </row>
    <row r="39" spans="1:25" s="636" customFormat="1" ht="24.75" customHeight="1">
      <c r="A39" s="622" t="str">
        <f>'Раздел 1'!C69</f>
        <v>925 0 00 00 000 00 0000 150</v>
      </c>
      <c r="B39" s="623">
        <f>'Раздел 1'!D69</f>
        <v>0</v>
      </c>
      <c r="C39" s="623">
        <f>'Раздел 1'!E69</f>
        <v>0</v>
      </c>
      <c r="D39" s="623">
        <f>'Раздел 1'!F69</f>
        <v>0</v>
      </c>
      <c r="E39" s="623">
        <f>'Раздел 1'!G69</f>
        <v>0</v>
      </c>
      <c r="F39" s="623">
        <f>'Раздел 1'!H69</f>
        <v>0</v>
      </c>
      <c r="G39" s="623">
        <f>'Раздел 1'!I69</f>
        <v>0</v>
      </c>
      <c r="H39" s="624">
        <f>'Раздел 1'!J69</f>
        <v>0</v>
      </c>
      <c r="I39" s="625" t="str">
        <f>'Раздел 1'!K69</f>
        <v>х</v>
      </c>
      <c r="J39" s="625" t="str">
        <f>'Раздел 1'!L69</f>
        <v>000</v>
      </c>
      <c r="K39" s="625" t="str">
        <f>'Раздел 1'!M69</f>
        <v>00.00.00</v>
      </c>
      <c r="L39" s="625" t="str">
        <f>'Раздел 1'!N69</f>
        <v>003.01.0057</v>
      </c>
      <c r="M39" s="625" t="str">
        <f>'Раздел 1'!O69</f>
        <v>60.01.00</v>
      </c>
      <c r="N39" s="626">
        <f>'Раздел 1'!P69</f>
        <v>0</v>
      </c>
      <c r="O39" s="626">
        <v>0</v>
      </c>
      <c r="P39" s="627">
        <f t="shared" si="2"/>
        <v>0</v>
      </c>
      <c r="Q39" s="628">
        <f>'Раздел 1'!Q69</f>
        <v>0</v>
      </c>
      <c r="R39" s="629">
        <v>0</v>
      </c>
      <c r="S39" s="630">
        <f t="shared" si="3"/>
        <v>0</v>
      </c>
      <c r="T39" s="631">
        <f>'Раздел 1'!R69</f>
        <v>0</v>
      </c>
      <c r="U39" s="632">
        <v>0</v>
      </c>
      <c r="V39" s="633">
        <f t="shared" si="4"/>
        <v>0</v>
      </c>
      <c r="W39" s="142"/>
      <c r="X39" s="634"/>
      <c r="Y39" s="635"/>
    </row>
    <row r="40" spans="1:25" s="636" customFormat="1" ht="24.75" customHeight="1">
      <c r="A40" s="622" t="str">
        <f>'Раздел 1'!C70</f>
        <v>925 0 00 00 000 00 0000 150</v>
      </c>
      <c r="B40" s="623">
        <f>'Раздел 1'!D70</f>
        <v>0</v>
      </c>
      <c r="C40" s="623">
        <f>'Раздел 1'!E70</f>
        <v>0</v>
      </c>
      <c r="D40" s="623">
        <f>'Раздел 1'!F70</f>
        <v>0</v>
      </c>
      <c r="E40" s="623">
        <f>'Раздел 1'!G70</f>
        <v>0</v>
      </c>
      <c r="F40" s="623">
        <f>'Раздел 1'!H70</f>
        <v>0</v>
      </c>
      <c r="G40" s="623">
        <f>'Раздел 1'!I70</f>
        <v>0</v>
      </c>
      <c r="H40" s="624">
        <f>'Раздел 1'!J70</f>
        <v>0</v>
      </c>
      <c r="I40" s="625" t="str">
        <f>'Раздел 1'!K70</f>
        <v>х</v>
      </c>
      <c r="J40" s="625" t="str">
        <f>'Раздел 1'!L70</f>
        <v>000</v>
      </c>
      <c r="K40" s="625" t="str">
        <f>'Раздел 1'!M70</f>
        <v>00.00.00</v>
      </c>
      <c r="L40" s="625" t="str">
        <f>'Раздел 1'!N70</f>
        <v>003.01.0060</v>
      </c>
      <c r="M40" s="625" t="str">
        <f>'Раздел 1'!O70</f>
        <v>60.01.00</v>
      </c>
      <c r="N40" s="626">
        <f>'Раздел 1'!P70</f>
        <v>228000</v>
      </c>
      <c r="O40" s="626">
        <v>228000</v>
      </c>
      <c r="P40" s="627">
        <f t="shared" si="2"/>
        <v>0</v>
      </c>
      <c r="Q40" s="628">
        <f>'Раздел 1'!Q70</f>
        <v>0</v>
      </c>
      <c r="R40" s="629">
        <v>0</v>
      </c>
      <c r="S40" s="630">
        <f t="shared" si="3"/>
        <v>0</v>
      </c>
      <c r="T40" s="631">
        <f>'Раздел 1'!R70</f>
        <v>0</v>
      </c>
      <c r="U40" s="632">
        <v>0</v>
      </c>
      <c r="V40" s="633">
        <f t="shared" si="4"/>
        <v>0</v>
      </c>
      <c r="W40" s="142"/>
      <c r="X40" s="634"/>
      <c r="Y40" s="635"/>
    </row>
    <row r="41" spans="1:25" s="636" customFormat="1" ht="24.75" customHeight="1">
      <c r="A41" s="622" t="str">
        <f>'Раздел 1'!C71</f>
        <v>925 0 00 00 000 00 0000 150</v>
      </c>
      <c r="B41" s="623">
        <f>'Раздел 1'!D71</f>
        <v>0</v>
      </c>
      <c r="C41" s="623">
        <f>'Раздел 1'!E71</f>
        <v>0</v>
      </c>
      <c r="D41" s="623">
        <f>'Раздел 1'!F71</f>
        <v>0</v>
      </c>
      <c r="E41" s="623">
        <f>'Раздел 1'!G71</f>
        <v>0</v>
      </c>
      <c r="F41" s="623">
        <f>'Раздел 1'!H71</f>
        <v>0</v>
      </c>
      <c r="G41" s="623">
        <f>'Раздел 1'!I71</f>
        <v>0</v>
      </c>
      <c r="H41" s="624">
        <f>'Раздел 1'!J71</f>
        <v>0</v>
      </c>
      <c r="I41" s="625" t="str">
        <f>'Раздел 1'!K71</f>
        <v>х</v>
      </c>
      <c r="J41" s="625" t="str">
        <f>'Раздел 1'!L71</f>
        <v>000</v>
      </c>
      <c r="K41" s="625" t="str">
        <f>'Раздел 1'!M71</f>
        <v>00.00.00</v>
      </c>
      <c r="L41" s="625" t="str">
        <f>'Раздел 1'!N71</f>
        <v>003.01.0061</v>
      </c>
      <c r="M41" s="625" t="str">
        <f>'Раздел 1'!O71</f>
        <v>60.01.00</v>
      </c>
      <c r="N41" s="626">
        <f>'Раздел 1'!P71</f>
        <v>0</v>
      </c>
      <c r="O41" s="626">
        <v>0</v>
      </c>
      <c r="P41" s="627">
        <f t="shared" si="2"/>
        <v>0</v>
      </c>
      <c r="Q41" s="628">
        <f>'Раздел 1'!Q71</f>
        <v>0</v>
      </c>
      <c r="R41" s="629">
        <v>0</v>
      </c>
      <c r="S41" s="630">
        <f t="shared" si="3"/>
        <v>0</v>
      </c>
      <c r="T41" s="631">
        <f>'Раздел 1'!R71</f>
        <v>0</v>
      </c>
      <c r="U41" s="632">
        <v>0</v>
      </c>
      <c r="V41" s="633">
        <f t="shared" si="4"/>
        <v>0</v>
      </c>
      <c r="W41" s="142"/>
      <c r="X41" s="634"/>
      <c r="Y41" s="635"/>
    </row>
    <row r="42" spans="1:25" s="636" customFormat="1" ht="24.75" customHeight="1">
      <c r="A42" s="622" t="str">
        <f>'Раздел 1'!C72</f>
        <v>925 0 00 00 000 00 0000 150</v>
      </c>
      <c r="B42" s="623">
        <f>'Раздел 1'!D72</f>
        <v>0</v>
      </c>
      <c r="C42" s="623">
        <f>'Раздел 1'!E72</f>
        <v>0</v>
      </c>
      <c r="D42" s="623">
        <f>'Раздел 1'!F72</f>
        <v>0</v>
      </c>
      <c r="E42" s="623">
        <f>'Раздел 1'!G72</f>
        <v>0</v>
      </c>
      <c r="F42" s="623">
        <f>'Раздел 1'!H72</f>
        <v>0</v>
      </c>
      <c r="G42" s="623">
        <f>'Раздел 1'!I72</f>
        <v>0</v>
      </c>
      <c r="H42" s="624">
        <f>'Раздел 1'!J72</f>
        <v>0</v>
      </c>
      <c r="I42" s="625" t="str">
        <f>'Раздел 1'!K72</f>
        <v>х</v>
      </c>
      <c r="J42" s="625" t="str">
        <f>'Раздел 1'!L72</f>
        <v>000</v>
      </c>
      <c r="K42" s="625" t="str">
        <f>'Раздел 1'!M72</f>
        <v>00.00.00</v>
      </c>
      <c r="L42" s="625" t="str">
        <f>'Раздел 1'!N72</f>
        <v>003.01.0013</v>
      </c>
      <c r="M42" s="625" t="str">
        <f>'Раздел 1'!O72</f>
        <v>60.01.00</v>
      </c>
      <c r="N42" s="626">
        <f>'Раздел 1'!P72</f>
        <v>0</v>
      </c>
      <c r="O42" s="626">
        <v>0</v>
      </c>
      <c r="P42" s="627">
        <f t="shared" si="2"/>
        <v>0</v>
      </c>
      <c r="Q42" s="628">
        <f>'Раздел 1'!Q72</f>
        <v>0</v>
      </c>
      <c r="R42" s="629">
        <v>0</v>
      </c>
      <c r="S42" s="630">
        <f t="shared" si="3"/>
        <v>0</v>
      </c>
      <c r="T42" s="631">
        <f>'Раздел 1'!R72</f>
        <v>0</v>
      </c>
      <c r="U42" s="632">
        <v>0</v>
      </c>
      <c r="V42" s="633">
        <f t="shared" si="4"/>
        <v>0</v>
      </c>
      <c r="W42" s="142"/>
      <c r="X42" s="634"/>
      <c r="Y42" s="635"/>
    </row>
    <row r="43" spans="1:25" s="636" customFormat="1" ht="24.75" customHeight="1">
      <c r="A43" s="622" t="str">
        <f>'Раздел 1'!C73</f>
        <v>925 0 00 00 000 00 0000 150</v>
      </c>
      <c r="B43" s="623">
        <f>'Раздел 1'!D73</f>
        <v>0</v>
      </c>
      <c r="C43" s="623">
        <f>'Раздел 1'!E73</f>
        <v>0</v>
      </c>
      <c r="D43" s="623">
        <f>'Раздел 1'!F73</f>
        <v>0</v>
      </c>
      <c r="E43" s="623">
        <f>'Раздел 1'!G73</f>
        <v>0</v>
      </c>
      <c r="F43" s="623">
        <f>'Раздел 1'!H73</f>
        <v>0</v>
      </c>
      <c r="G43" s="623">
        <f>'Раздел 1'!I73</f>
        <v>0</v>
      </c>
      <c r="H43" s="624">
        <f>'Раздел 1'!J73</f>
        <v>0</v>
      </c>
      <c r="I43" s="625" t="str">
        <f>'Раздел 1'!K73</f>
        <v>х</v>
      </c>
      <c r="J43" s="625" t="str">
        <f>'Раздел 1'!L73</f>
        <v>000</v>
      </c>
      <c r="K43" s="625" t="str">
        <f>'Раздел 1'!M73</f>
        <v>00.00.00</v>
      </c>
      <c r="L43" s="625" t="str">
        <f>'Раздел 1'!N73</f>
        <v>003.01.0030</v>
      </c>
      <c r="M43" s="625" t="str">
        <f>'Раздел 1'!O73</f>
        <v>60.01.00</v>
      </c>
      <c r="N43" s="626">
        <f>'Раздел 1'!P73</f>
        <v>0</v>
      </c>
      <c r="O43" s="626">
        <v>0</v>
      </c>
      <c r="P43" s="627">
        <f t="shared" si="2"/>
        <v>0</v>
      </c>
      <c r="Q43" s="628">
        <f>'Раздел 1'!Q73</f>
        <v>0</v>
      </c>
      <c r="R43" s="629">
        <v>0</v>
      </c>
      <c r="S43" s="630">
        <f t="shared" si="3"/>
        <v>0</v>
      </c>
      <c r="T43" s="631">
        <f>'Раздел 1'!R73</f>
        <v>0</v>
      </c>
      <c r="U43" s="632">
        <v>0</v>
      </c>
      <c r="V43" s="633">
        <f t="shared" si="4"/>
        <v>0</v>
      </c>
      <c r="W43" s="142"/>
      <c r="X43" s="634"/>
      <c r="Y43" s="635"/>
    </row>
    <row r="44" spans="1:25" s="636" customFormat="1" ht="24.75" customHeight="1">
      <c r="A44" s="622" t="str">
        <f>'Раздел 1'!C74</f>
        <v>925 0 00 00 000 00 0000 150</v>
      </c>
      <c r="B44" s="623">
        <f>'Раздел 1'!D74</f>
        <v>0</v>
      </c>
      <c r="C44" s="623">
        <f>'Раздел 1'!E74</f>
        <v>0</v>
      </c>
      <c r="D44" s="623">
        <f>'Раздел 1'!F74</f>
        <v>0</v>
      </c>
      <c r="E44" s="623">
        <f>'Раздел 1'!G74</f>
        <v>0</v>
      </c>
      <c r="F44" s="623">
        <f>'Раздел 1'!H74</f>
        <v>0</v>
      </c>
      <c r="G44" s="623">
        <f>'Раздел 1'!I74</f>
        <v>0</v>
      </c>
      <c r="H44" s="624">
        <f>'Раздел 1'!J74</f>
        <v>0</v>
      </c>
      <c r="I44" s="625" t="str">
        <f>'Раздел 1'!K74</f>
        <v>х</v>
      </c>
      <c r="J44" s="625" t="str">
        <f>'Раздел 1'!L74</f>
        <v>000</v>
      </c>
      <c r="K44" s="625" t="str">
        <f>'Раздел 1'!M74</f>
        <v>00.00.00</v>
      </c>
      <c r="L44" s="625" t="str">
        <f>'Раздел 1'!N74</f>
        <v>003.01.0036</v>
      </c>
      <c r="M44" s="625" t="str">
        <f>'Раздел 1'!O74</f>
        <v>60.01.00</v>
      </c>
      <c r="N44" s="626">
        <f>'Раздел 1'!P74</f>
        <v>0</v>
      </c>
      <c r="O44" s="626">
        <v>0</v>
      </c>
      <c r="P44" s="627">
        <f t="shared" si="2"/>
        <v>0</v>
      </c>
      <c r="Q44" s="628">
        <f>'Раздел 1'!Q74</f>
        <v>0</v>
      </c>
      <c r="R44" s="629">
        <v>0</v>
      </c>
      <c r="S44" s="630">
        <f t="shared" si="3"/>
        <v>0</v>
      </c>
      <c r="T44" s="631">
        <f>'Раздел 1'!R74</f>
        <v>0</v>
      </c>
      <c r="U44" s="632">
        <v>0</v>
      </c>
      <c r="V44" s="633">
        <f t="shared" si="4"/>
        <v>0</v>
      </c>
      <c r="W44" s="142"/>
      <c r="X44" s="634"/>
      <c r="Y44" s="635"/>
    </row>
    <row r="45" spans="1:25" s="636" customFormat="1" ht="24.75" customHeight="1">
      <c r="A45" s="622" t="str">
        <f>'Раздел 1'!C75</f>
        <v>925 0 00 00 000 00 0000 150</v>
      </c>
      <c r="B45" s="623">
        <f>'Раздел 1'!D75</f>
        <v>0</v>
      </c>
      <c r="C45" s="623">
        <f>'Раздел 1'!E75</f>
        <v>0</v>
      </c>
      <c r="D45" s="623">
        <f>'Раздел 1'!F75</f>
        <v>0</v>
      </c>
      <c r="E45" s="623">
        <f>'Раздел 1'!G75</f>
        <v>0</v>
      </c>
      <c r="F45" s="623">
        <f>'Раздел 1'!H75</f>
        <v>0</v>
      </c>
      <c r="G45" s="623">
        <f>'Раздел 1'!I75</f>
        <v>0</v>
      </c>
      <c r="H45" s="624">
        <f>'Раздел 1'!J75</f>
        <v>0</v>
      </c>
      <c r="I45" s="625" t="str">
        <f>'Раздел 1'!K75</f>
        <v>х</v>
      </c>
      <c r="J45" s="625" t="str">
        <f>'Раздел 1'!L75</f>
        <v>000</v>
      </c>
      <c r="K45" s="625" t="str">
        <f>'Раздел 1'!M75</f>
        <v>00.00.00</v>
      </c>
      <c r="L45" s="625" t="str">
        <f>'Раздел 1'!N75</f>
        <v>003.01.0037</v>
      </c>
      <c r="M45" s="625" t="str">
        <f>'Раздел 1'!O75</f>
        <v>60.01.00</v>
      </c>
      <c r="N45" s="626">
        <f>'Раздел 1'!P75</f>
        <v>100000</v>
      </c>
      <c r="O45" s="626">
        <v>100000</v>
      </c>
      <c r="P45" s="627">
        <f t="shared" si="2"/>
        <v>0</v>
      </c>
      <c r="Q45" s="628">
        <f>'Раздел 1'!Q75</f>
        <v>0</v>
      </c>
      <c r="R45" s="629">
        <v>0</v>
      </c>
      <c r="S45" s="630">
        <f t="shared" si="3"/>
        <v>0</v>
      </c>
      <c r="T45" s="631">
        <f>'Раздел 1'!R75</f>
        <v>0</v>
      </c>
      <c r="U45" s="632">
        <v>0</v>
      </c>
      <c r="V45" s="633">
        <f t="shared" si="4"/>
        <v>0</v>
      </c>
      <c r="W45" s="142"/>
      <c r="X45" s="634"/>
      <c r="Y45" s="635"/>
    </row>
    <row r="46" spans="1:25" s="636" customFormat="1" ht="24.75" customHeight="1">
      <c r="A46" s="622" t="str">
        <f>'Раздел 1'!C76</f>
        <v>925 0 00 00 000 00 0000 150</v>
      </c>
      <c r="B46" s="623">
        <f>'Раздел 1'!D76</f>
        <v>0</v>
      </c>
      <c r="C46" s="623">
        <f>'Раздел 1'!E76</f>
        <v>0</v>
      </c>
      <c r="D46" s="623">
        <f>'Раздел 1'!F76</f>
        <v>0</v>
      </c>
      <c r="E46" s="623">
        <f>'Раздел 1'!G76</f>
        <v>0</v>
      </c>
      <c r="F46" s="623">
        <f>'Раздел 1'!H76</f>
        <v>0</v>
      </c>
      <c r="G46" s="623">
        <f>'Раздел 1'!I76</f>
        <v>0</v>
      </c>
      <c r="H46" s="624">
        <f>'Раздел 1'!J76</f>
        <v>0</v>
      </c>
      <c r="I46" s="625" t="str">
        <f>'Раздел 1'!K76</f>
        <v>х</v>
      </c>
      <c r="J46" s="625" t="str">
        <f>'Раздел 1'!L76</f>
        <v>000</v>
      </c>
      <c r="K46" s="625" t="str">
        <f>'Раздел 1'!M76</f>
        <v>00.00.00</v>
      </c>
      <c r="L46" s="625" t="str">
        <f>'Раздел 1'!N76</f>
        <v>003.01.0031</v>
      </c>
      <c r="M46" s="625" t="str">
        <f>'Раздел 1'!O76</f>
        <v>60.01.00</v>
      </c>
      <c r="N46" s="626">
        <f>'Раздел 1'!P76</f>
        <v>0</v>
      </c>
      <c r="O46" s="626">
        <v>0</v>
      </c>
      <c r="P46" s="627">
        <f t="shared" si="2"/>
        <v>0</v>
      </c>
      <c r="Q46" s="628">
        <f>'Раздел 1'!Q76</f>
        <v>0</v>
      </c>
      <c r="R46" s="629">
        <v>0</v>
      </c>
      <c r="S46" s="630">
        <f t="shared" si="3"/>
        <v>0</v>
      </c>
      <c r="T46" s="631">
        <f>'Раздел 1'!R76</f>
        <v>0</v>
      </c>
      <c r="U46" s="632">
        <v>0</v>
      </c>
      <c r="V46" s="633">
        <f t="shared" si="4"/>
        <v>0</v>
      </c>
      <c r="W46" s="142"/>
      <c r="X46" s="634"/>
      <c r="Y46" s="635"/>
    </row>
    <row r="47" spans="1:25" s="636" customFormat="1" ht="24.75" customHeight="1">
      <c r="A47" s="622" t="str">
        <f>'Раздел 1'!C77</f>
        <v>925 0 00 00 000 00 0000 150</v>
      </c>
      <c r="B47" s="623">
        <f>'Раздел 1'!D77</f>
        <v>0</v>
      </c>
      <c r="C47" s="623">
        <f>'Раздел 1'!E77</f>
        <v>0</v>
      </c>
      <c r="D47" s="623">
        <f>'Раздел 1'!F77</f>
        <v>0</v>
      </c>
      <c r="E47" s="623">
        <f>'Раздел 1'!G77</f>
        <v>0</v>
      </c>
      <c r="F47" s="623">
        <f>'Раздел 1'!H77</f>
        <v>0</v>
      </c>
      <c r="G47" s="623">
        <f>'Раздел 1'!I77</f>
        <v>0</v>
      </c>
      <c r="H47" s="624">
        <f>'Раздел 1'!J77</f>
        <v>0</v>
      </c>
      <c r="I47" s="625" t="str">
        <f>'Раздел 1'!K77</f>
        <v>х</v>
      </c>
      <c r="J47" s="625" t="str">
        <f>'Раздел 1'!L77</f>
        <v>000</v>
      </c>
      <c r="K47" s="625" t="str">
        <f>'Раздел 1'!M77</f>
        <v>00.00.00</v>
      </c>
      <c r="L47" s="625" t="str">
        <f>'Раздел 1'!N77</f>
        <v>003.01.0032</v>
      </c>
      <c r="M47" s="625" t="str">
        <f>'Раздел 1'!O77</f>
        <v>60.01.00</v>
      </c>
      <c r="N47" s="626">
        <f>'Раздел 1'!P77</f>
        <v>0</v>
      </c>
      <c r="O47" s="626">
        <v>0</v>
      </c>
      <c r="P47" s="627">
        <f t="shared" si="2"/>
        <v>0</v>
      </c>
      <c r="Q47" s="628">
        <f>'Раздел 1'!Q77</f>
        <v>0</v>
      </c>
      <c r="R47" s="629">
        <v>0</v>
      </c>
      <c r="S47" s="630">
        <f t="shared" si="3"/>
        <v>0</v>
      </c>
      <c r="T47" s="631">
        <f>'Раздел 1'!R77</f>
        <v>0</v>
      </c>
      <c r="U47" s="632">
        <v>0</v>
      </c>
      <c r="V47" s="633">
        <f t="shared" si="4"/>
        <v>0</v>
      </c>
      <c r="W47" s="142"/>
      <c r="X47" s="634"/>
      <c r="Y47" s="635"/>
    </row>
    <row r="48" spans="1:25" s="636" customFormat="1" ht="24.75" customHeight="1">
      <c r="A48" s="622" t="str">
        <f>'Раздел 1'!C78</f>
        <v>925 0 00 00 000 00 0000 150</v>
      </c>
      <c r="B48" s="623">
        <f>'Раздел 1'!D78</f>
        <v>0</v>
      </c>
      <c r="C48" s="623">
        <f>'Раздел 1'!E78</f>
        <v>0</v>
      </c>
      <c r="D48" s="623">
        <f>'Раздел 1'!F78</f>
        <v>0</v>
      </c>
      <c r="E48" s="623">
        <f>'Раздел 1'!G78</f>
        <v>0</v>
      </c>
      <c r="F48" s="623">
        <f>'Раздел 1'!H78</f>
        <v>0</v>
      </c>
      <c r="G48" s="623">
        <f>'Раздел 1'!I78</f>
        <v>0</v>
      </c>
      <c r="H48" s="624">
        <f>'Раздел 1'!J78</f>
        <v>0</v>
      </c>
      <c r="I48" s="625" t="str">
        <f>'Раздел 1'!K78</f>
        <v>х</v>
      </c>
      <c r="J48" s="625" t="str">
        <f>'Раздел 1'!L78</f>
        <v>000</v>
      </c>
      <c r="K48" s="625" t="str">
        <f>'Раздел 1'!M78</f>
        <v>00.00.00</v>
      </c>
      <c r="L48" s="625" t="str">
        <f>'Раздел 1'!N78</f>
        <v>003.01.0034</v>
      </c>
      <c r="M48" s="625" t="str">
        <f>'Раздел 1'!O78</f>
        <v>60.01.00</v>
      </c>
      <c r="N48" s="626">
        <f>'Раздел 1'!P78</f>
        <v>0</v>
      </c>
      <c r="O48" s="626">
        <v>0</v>
      </c>
      <c r="P48" s="627">
        <f t="shared" si="2"/>
        <v>0</v>
      </c>
      <c r="Q48" s="628">
        <f>'Раздел 1'!Q78</f>
        <v>0</v>
      </c>
      <c r="R48" s="629">
        <v>0</v>
      </c>
      <c r="S48" s="630">
        <f t="shared" si="3"/>
        <v>0</v>
      </c>
      <c r="T48" s="631">
        <f>'Раздел 1'!R78</f>
        <v>0</v>
      </c>
      <c r="U48" s="632">
        <v>0</v>
      </c>
      <c r="V48" s="633">
        <f t="shared" si="4"/>
        <v>0</v>
      </c>
      <c r="W48" s="142"/>
      <c r="X48" s="634"/>
      <c r="Y48" s="635"/>
    </row>
    <row r="49" spans="1:25" s="636" customFormat="1" ht="24.75" customHeight="1">
      <c r="A49" s="622" t="str">
        <f>'Раздел 1'!C79</f>
        <v>925 0 00 00 000 00 0000 150</v>
      </c>
      <c r="B49" s="623">
        <f>'Раздел 1'!D79</f>
        <v>0</v>
      </c>
      <c r="C49" s="623">
        <f>'Раздел 1'!E79</f>
        <v>0</v>
      </c>
      <c r="D49" s="623">
        <f>'Раздел 1'!F79</f>
        <v>0</v>
      </c>
      <c r="E49" s="623">
        <f>'Раздел 1'!G79</f>
        <v>0</v>
      </c>
      <c r="F49" s="623">
        <f>'Раздел 1'!H79</f>
        <v>0</v>
      </c>
      <c r="G49" s="623">
        <f>'Раздел 1'!I79</f>
        <v>0</v>
      </c>
      <c r="H49" s="624">
        <f>'Раздел 1'!J79</f>
        <v>0</v>
      </c>
      <c r="I49" s="625" t="str">
        <f>'Раздел 1'!K79</f>
        <v>х</v>
      </c>
      <c r="J49" s="625" t="str">
        <f>'Раздел 1'!L79</f>
        <v>000</v>
      </c>
      <c r="K49" s="625" t="str">
        <f>'Раздел 1'!M79</f>
        <v>00.00.00</v>
      </c>
      <c r="L49" s="625" t="str">
        <f>'Раздел 1'!N79</f>
        <v>003.01.0040</v>
      </c>
      <c r="M49" s="625" t="str">
        <f>'Раздел 1'!O79</f>
        <v>60.01.00</v>
      </c>
      <c r="N49" s="626">
        <f>'Раздел 1'!P79</f>
        <v>0</v>
      </c>
      <c r="O49" s="626">
        <v>0</v>
      </c>
      <c r="P49" s="627">
        <f t="shared" si="2"/>
        <v>0</v>
      </c>
      <c r="Q49" s="628">
        <f>'Раздел 1'!Q79</f>
        <v>0</v>
      </c>
      <c r="R49" s="629">
        <v>0</v>
      </c>
      <c r="S49" s="630">
        <f t="shared" si="3"/>
        <v>0</v>
      </c>
      <c r="T49" s="631">
        <f>'Раздел 1'!R79</f>
        <v>0</v>
      </c>
      <c r="U49" s="632">
        <v>0</v>
      </c>
      <c r="V49" s="633">
        <f t="shared" si="4"/>
        <v>0</v>
      </c>
      <c r="W49" s="142"/>
      <c r="X49" s="634"/>
      <c r="Y49" s="635"/>
    </row>
    <row r="50" spans="1:25" s="636" customFormat="1" ht="24.75" customHeight="1">
      <c r="A50" s="622" t="str">
        <f>'Раздел 1'!C80</f>
        <v>925 0 00 00 000 00 0000 150</v>
      </c>
      <c r="B50" s="623">
        <f>'Раздел 1'!D80</f>
        <v>0</v>
      </c>
      <c r="C50" s="623">
        <f>'Раздел 1'!E80</f>
        <v>0</v>
      </c>
      <c r="D50" s="623">
        <f>'Раздел 1'!F80</f>
        <v>0</v>
      </c>
      <c r="E50" s="623">
        <f>'Раздел 1'!G80</f>
        <v>0</v>
      </c>
      <c r="F50" s="623">
        <f>'Раздел 1'!H80</f>
        <v>0</v>
      </c>
      <c r="G50" s="623">
        <f>'Раздел 1'!I80</f>
        <v>0</v>
      </c>
      <c r="H50" s="624">
        <f>'Раздел 1'!J80</f>
        <v>0</v>
      </c>
      <c r="I50" s="625" t="str">
        <f>'Раздел 1'!K80</f>
        <v>х</v>
      </c>
      <c r="J50" s="625" t="str">
        <f>'Раздел 1'!L80</f>
        <v>000</v>
      </c>
      <c r="K50" s="625" t="str">
        <f>'Раздел 1'!M80</f>
        <v>00.00.00</v>
      </c>
      <c r="L50" s="625" t="str">
        <f>'Раздел 1'!N80</f>
        <v>003.01.0041</v>
      </c>
      <c r="M50" s="625" t="str">
        <f>'Раздел 1'!O80</f>
        <v>60.01.00</v>
      </c>
      <c r="N50" s="626">
        <f>'Раздел 1'!P80</f>
        <v>0</v>
      </c>
      <c r="O50" s="626">
        <v>0</v>
      </c>
      <c r="P50" s="627">
        <f t="shared" si="2"/>
        <v>0</v>
      </c>
      <c r="Q50" s="628">
        <f>'Раздел 1'!Q80</f>
        <v>0</v>
      </c>
      <c r="R50" s="629">
        <v>0</v>
      </c>
      <c r="S50" s="630">
        <f t="shared" si="3"/>
        <v>0</v>
      </c>
      <c r="T50" s="631">
        <f>'Раздел 1'!R80</f>
        <v>0</v>
      </c>
      <c r="U50" s="632">
        <v>0</v>
      </c>
      <c r="V50" s="633">
        <f t="shared" si="4"/>
        <v>0</v>
      </c>
      <c r="W50" s="142"/>
      <c r="X50" s="634"/>
      <c r="Y50" s="635"/>
    </row>
    <row r="51" spans="1:25" s="636" customFormat="1" ht="24.75" customHeight="1">
      <c r="A51" s="622" t="str">
        <f>'Раздел 1'!C81</f>
        <v>925 0 00 00 000 00 0000 150</v>
      </c>
      <c r="B51" s="623">
        <f>'Раздел 1'!D81</f>
        <v>0</v>
      </c>
      <c r="C51" s="623">
        <f>'Раздел 1'!E81</f>
        <v>0</v>
      </c>
      <c r="D51" s="623">
        <f>'Раздел 1'!F81</f>
        <v>0</v>
      </c>
      <c r="E51" s="623">
        <f>'Раздел 1'!G81</f>
        <v>0</v>
      </c>
      <c r="F51" s="623">
        <f>'Раздел 1'!H81</f>
        <v>0</v>
      </c>
      <c r="G51" s="623">
        <f>'Раздел 1'!I81</f>
        <v>0</v>
      </c>
      <c r="H51" s="624">
        <f>'Раздел 1'!J81</f>
        <v>0</v>
      </c>
      <c r="I51" s="625" t="str">
        <f>'Раздел 1'!K81</f>
        <v>х</v>
      </c>
      <c r="J51" s="625" t="str">
        <f>'Раздел 1'!L81</f>
        <v>000</v>
      </c>
      <c r="K51" s="625" t="str">
        <f>'Раздел 1'!M81</f>
        <v>00.00.00</v>
      </c>
      <c r="L51" s="625" t="str">
        <f>'Раздел 1'!N81</f>
        <v>003.01.0042</v>
      </c>
      <c r="M51" s="625" t="str">
        <f>'Раздел 1'!O81</f>
        <v>60.01.00</v>
      </c>
      <c r="N51" s="626">
        <f>'Раздел 1'!P81</f>
        <v>0</v>
      </c>
      <c r="O51" s="626">
        <v>0</v>
      </c>
      <c r="P51" s="627">
        <f t="shared" si="2"/>
        <v>0</v>
      </c>
      <c r="Q51" s="628">
        <f>'Раздел 1'!Q81</f>
        <v>0</v>
      </c>
      <c r="R51" s="629">
        <v>0</v>
      </c>
      <c r="S51" s="630">
        <f t="shared" si="3"/>
        <v>0</v>
      </c>
      <c r="T51" s="631">
        <f>'Раздел 1'!R81</f>
        <v>0</v>
      </c>
      <c r="U51" s="632">
        <v>0</v>
      </c>
      <c r="V51" s="633">
        <f t="shared" si="4"/>
        <v>0</v>
      </c>
      <c r="W51" s="142"/>
      <c r="X51" s="634"/>
      <c r="Y51" s="635"/>
    </row>
    <row r="52" spans="1:25" s="636" customFormat="1" ht="24.75" customHeight="1">
      <c r="A52" s="622" t="str">
        <f>'Раздел 1'!C82</f>
        <v>925 0 00 00 000 00 0000 150</v>
      </c>
      <c r="B52" s="623">
        <f>'Раздел 1'!D82</f>
        <v>0</v>
      </c>
      <c r="C52" s="623">
        <f>'Раздел 1'!E82</f>
        <v>0</v>
      </c>
      <c r="D52" s="623">
        <f>'Раздел 1'!F82</f>
        <v>0</v>
      </c>
      <c r="E52" s="623">
        <f>'Раздел 1'!G82</f>
        <v>0</v>
      </c>
      <c r="F52" s="623">
        <f>'Раздел 1'!H82</f>
        <v>0</v>
      </c>
      <c r="G52" s="623">
        <f>'Раздел 1'!I82</f>
        <v>0</v>
      </c>
      <c r="H52" s="624">
        <f>'Раздел 1'!J82</f>
        <v>0</v>
      </c>
      <c r="I52" s="625" t="str">
        <f>'Раздел 1'!K82</f>
        <v>х</v>
      </c>
      <c r="J52" s="625" t="str">
        <f>'Раздел 1'!L82</f>
        <v>000</v>
      </c>
      <c r="K52" s="625" t="str">
        <f>'Раздел 1'!M82</f>
        <v>00.00.00</v>
      </c>
      <c r="L52" s="625" t="str">
        <f>'Раздел 1'!N82</f>
        <v>003.01.0043</v>
      </c>
      <c r="M52" s="625" t="str">
        <f>'Раздел 1'!O82</f>
        <v>60.01.00</v>
      </c>
      <c r="N52" s="626">
        <f>'Раздел 1'!P82</f>
        <v>0</v>
      </c>
      <c r="O52" s="626">
        <v>0</v>
      </c>
      <c r="P52" s="627">
        <f t="shared" si="2"/>
        <v>0</v>
      </c>
      <c r="Q52" s="628">
        <f>'Раздел 1'!Q82</f>
        <v>0</v>
      </c>
      <c r="R52" s="629">
        <v>0</v>
      </c>
      <c r="S52" s="630">
        <f t="shared" si="3"/>
        <v>0</v>
      </c>
      <c r="T52" s="631">
        <f>'Раздел 1'!R82</f>
        <v>0</v>
      </c>
      <c r="U52" s="632">
        <v>0</v>
      </c>
      <c r="V52" s="633">
        <f t="shared" si="4"/>
        <v>0</v>
      </c>
      <c r="W52" s="142"/>
      <c r="X52" s="634"/>
      <c r="Y52" s="635"/>
    </row>
    <row r="53" spans="1:25" s="636" customFormat="1" ht="24.75" customHeight="1">
      <c r="A53" s="622" t="str">
        <f>'Раздел 1'!C83</f>
        <v>925 0 00 00 000 00 0000 150</v>
      </c>
      <c r="B53" s="623">
        <f>'Раздел 1'!D83</f>
        <v>0</v>
      </c>
      <c r="C53" s="623">
        <f>'Раздел 1'!E83</f>
        <v>0</v>
      </c>
      <c r="D53" s="623">
        <f>'Раздел 1'!F83</f>
        <v>0</v>
      </c>
      <c r="E53" s="623">
        <f>'Раздел 1'!G83</f>
        <v>0</v>
      </c>
      <c r="F53" s="623">
        <f>'Раздел 1'!H83</f>
        <v>0</v>
      </c>
      <c r="G53" s="623">
        <f>'Раздел 1'!I83</f>
        <v>0</v>
      </c>
      <c r="H53" s="624">
        <f>'Раздел 1'!J83</f>
        <v>0</v>
      </c>
      <c r="I53" s="625" t="str">
        <f>'Раздел 1'!K83</f>
        <v>х</v>
      </c>
      <c r="J53" s="625" t="str">
        <f>'Раздел 1'!L83</f>
        <v>000</v>
      </c>
      <c r="K53" s="625" t="str">
        <f>'Раздел 1'!M83</f>
        <v>00.00.00</v>
      </c>
      <c r="L53" s="625" t="str">
        <f>'Раздел 1'!N83</f>
        <v>003.01.0044</v>
      </c>
      <c r="M53" s="625" t="str">
        <f>'Раздел 1'!O83</f>
        <v>60.01.00</v>
      </c>
      <c r="N53" s="626">
        <f>'Раздел 1'!P83</f>
        <v>0</v>
      </c>
      <c r="O53" s="626">
        <v>0</v>
      </c>
      <c r="P53" s="627">
        <f t="shared" si="2"/>
        <v>0</v>
      </c>
      <c r="Q53" s="628">
        <f>'Раздел 1'!Q83</f>
        <v>0</v>
      </c>
      <c r="R53" s="629">
        <v>0</v>
      </c>
      <c r="S53" s="630">
        <f t="shared" si="3"/>
        <v>0</v>
      </c>
      <c r="T53" s="631">
        <f>'Раздел 1'!R83</f>
        <v>0</v>
      </c>
      <c r="U53" s="632">
        <v>0</v>
      </c>
      <c r="V53" s="633">
        <f t="shared" si="4"/>
        <v>0</v>
      </c>
      <c r="W53" s="142"/>
      <c r="X53" s="634"/>
      <c r="Y53" s="635"/>
    </row>
    <row r="54" spans="1:25" s="636" customFormat="1" ht="24.75" customHeight="1">
      <c r="A54" s="622" t="str">
        <f>'Раздел 1'!C84</f>
        <v>925 0 00 00 000 00 0000 150</v>
      </c>
      <c r="B54" s="623">
        <f>'Раздел 1'!D84</f>
        <v>0</v>
      </c>
      <c r="C54" s="623">
        <f>'Раздел 1'!E84</f>
        <v>0</v>
      </c>
      <c r="D54" s="623">
        <f>'Раздел 1'!F84</f>
        <v>0</v>
      </c>
      <c r="E54" s="623">
        <f>'Раздел 1'!G84</f>
        <v>0</v>
      </c>
      <c r="F54" s="623">
        <f>'Раздел 1'!H84</f>
        <v>0</v>
      </c>
      <c r="G54" s="623">
        <f>'Раздел 1'!I84</f>
        <v>0</v>
      </c>
      <c r="H54" s="624">
        <f>'Раздел 1'!J84</f>
        <v>0</v>
      </c>
      <c r="I54" s="625" t="str">
        <f>'Раздел 1'!K84</f>
        <v>х</v>
      </c>
      <c r="J54" s="625" t="str">
        <f>'Раздел 1'!L84</f>
        <v>000</v>
      </c>
      <c r="K54" s="625" t="str">
        <f>'Раздел 1'!M84</f>
        <v>00.00.00</v>
      </c>
      <c r="L54" s="625" t="str">
        <f>'Раздел 1'!N84</f>
        <v>003.01.0045</v>
      </c>
      <c r="M54" s="625" t="str">
        <f>'Раздел 1'!O84</f>
        <v>60.01.00</v>
      </c>
      <c r="N54" s="626">
        <f>'Раздел 1'!P84</f>
        <v>0</v>
      </c>
      <c r="O54" s="626">
        <v>0</v>
      </c>
      <c r="P54" s="627">
        <f t="shared" si="2"/>
        <v>0</v>
      </c>
      <c r="Q54" s="628">
        <f>'Раздел 1'!Q84</f>
        <v>0</v>
      </c>
      <c r="R54" s="629">
        <v>0</v>
      </c>
      <c r="S54" s="630">
        <f t="shared" si="3"/>
        <v>0</v>
      </c>
      <c r="T54" s="631">
        <f>'Раздел 1'!R84</f>
        <v>0</v>
      </c>
      <c r="U54" s="632">
        <v>0</v>
      </c>
      <c r="V54" s="633">
        <f t="shared" si="4"/>
        <v>0</v>
      </c>
      <c r="W54" s="142"/>
      <c r="X54" s="634"/>
      <c r="Y54" s="635"/>
    </row>
    <row r="55" spans="1:25" s="636" customFormat="1" ht="24.75" customHeight="1">
      <c r="A55" s="622" t="str">
        <f>'Раздел 1'!C85</f>
        <v>925 0 00 00 000 00 0000 150</v>
      </c>
      <c r="B55" s="623">
        <f>'Раздел 1'!D85</f>
        <v>0</v>
      </c>
      <c r="C55" s="623">
        <f>'Раздел 1'!E85</f>
        <v>0</v>
      </c>
      <c r="D55" s="623">
        <f>'Раздел 1'!F85</f>
        <v>0</v>
      </c>
      <c r="E55" s="623">
        <f>'Раздел 1'!G85</f>
        <v>0</v>
      </c>
      <c r="F55" s="623">
        <f>'Раздел 1'!H85</f>
        <v>0</v>
      </c>
      <c r="G55" s="623">
        <f>'Раздел 1'!I85</f>
        <v>0</v>
      </c>
      <c r="H55" s="624">
        <f>'Раздел 1'!J85</f>
        <v>0</v>
      </c>
      <c r="I55" s="625" t="str">
        <f>'Раздел 1'!K85</f>
        <v>х</v>
      </c>
      <c r="J55" s="625" t="str">
        <f>'Раздел 1'!L85</f>
        <v>000</v>
      </c>
      <c r="K55" s="625" t="str">
        <f>'Раздел 1'!M85</f>
        <v>00.00.00</v>
      </c>
      <c r="L55" s="625" t="str">
        <f>'Раздел 1'!N85</f>
        <v>003.03.0001</v>
      </c>
      <c r="M55" s="625" t="str">
        <f>'Раздел 1'!O85</f>
        <v>60.03.00</v>
      </c>
      <c r="N55" s="626">
        <f>'Раздел 1'!P85</f>
        <v>0</v>
      </c>
      <c r="O55" s="626">
        <v>0</v>
      </c>
      <c r="P55" s="627">
        <f t="shared" si="2"/>
        <v>0</v>
      </c>
      <c r="Q55" s="628">
        <f>'Раздел 1'!Q85</f>
        <v>0</v>
      </c>
      <c r="R55" s="629">
        <v>0</v>
      </c>
      <c r="S55" s="630">
        <f t="shared" si="3"/>
        <v>0</v>
      </c>
      <c r="T55" s="631">
        <f>'Раздел 1'!R85</f>
        <v>0</v>
      </c>
      <c r="U55" s="632">
        <v>0</v>
      </c>
      <c r="V55" s="633">
        <f t="shared" si="4"/>
        <v>0</v>
      </c>
      <c r="W55" s="142"/>
      <c r="X55" s="634"/>
      <c r="Y55" s="635"/>
    </row>
    <row r="56" spans="1:25" s="636" customFormat="1" ht="24.75" customHeight="1">
      <c r="A56" s="622" t="str">
        <f>'Раздел 1'!C86</f>
        <v>925 0 00 00 000 00 0000 150</v>
      </c>
      <c r="B56" s="623">
        <f>'Раздел 1'!D86</f>
        <v>0</v>
      </c>
      <c r="C56" s="623">
        <f>'Раздел 1'!E86</f>
        <v>0</v>
      </c>
      <c r="D56" s="623">
        <f>'Раздел 1'!F86</f>
        <v>0</v>
      </c>
      <c r="E56" s="623">
        <f>'Раздел 1'!G86</f>
        <v>0</v>
      </c>
      <c r="F56" s="623">
        <f>'Раздел 1'!H86</f>
        <v>0</v>
      </c>
      <c r="G56" s="623">
        <f>'Раздел 1'!I86</f>
        <v>0</v>
      </c>
      <c r="H56" s="624">
        <f>'Раздел 1'!J86</f>
        <v>0</v>
      </c>
      <c r="I56" s="625" t="str">
        <f>'Раздел 1'!K86</f>
        <v>х</v>
      </c>
      <c r="J56" s="625" t="str">
        <f>'Раздел 1'!L86</f>
        <v>000</v>
      </c>
      <c r="K56" s="625" t="str">
        <f>'Раздел 1'!M86</f>
        <v>00.00.00</v>
      </c>
      <c r="L56" s="625" t="str">
        <f>'Раздел 1'!N86</f>
        <v>003.01.0048</v>
      </c>
      <c r="M56" s="625" t="str">
        <f>'Раздел 1'!O86</f>
        <v>60.01.00</v>
      </c>
      <c r="N56" s="626">
        <f>'Раздел 1'!P86</f>
        <v>0</v>
      </c>
      <c r="O56" s="626">
        <v>0</v>
      </c>
      <c r="P56" s="627">
        <f t="shared" si="2"/>
        <v>0</v>
      </c>
      <c r="Q56" s="628">
        <f>'Раздел 1'!Q86</f>
        <v>0</v>
      </c>
      <c r="R56" s="629">
        <v>0</v>
      </c>
      <c r="S56" s="630">
        <f t="shared" si="3"/>
        <v>0</v>
      </c>
      <c r="T56" s="631">
        <f>'Раздел 1'!R86</f>
        <v>0</v>
      </c>
      <c r="U56" s="632">
        <v>0</v>
      </c>
      <c r="V56" s="633">
        <f t="shared" si="4"/>
        <v>0</v>
      </c>
      <c r="W56" s="142"/>
      <c r="X56" s="634"/>
      <c r="Y56" s="635"/>
    </row>
    <row r="57" spans="1:25" s="636" customFormat="1" ht="24.75" customHeight="1">
      <c r="A57" s="622" t="str">
        <f>'Раздел 1'!C87</f>
        <v>925 0 00 00 000 00 0000 150</v>
      </c>
      <c r="B57" s="623">
        <f>'Раздел 1'!D87</f>
        <v>0</v>
      </c>
      <c r="C57" s="623">
        <f>'Раздел 1'!E87</f>
        <v>0</v>
      </c>
      <c r="D57" s="623">
        <f>'Раздел 1'!F87</f>
        <v>0</v>
      </c>
      <c r="E57" s="623">
        <f>'Раздел 1'!G87</f>
        <v>0</v>
      </c>
      <c r="F57" s="623">
        <f>'Раздел 1'!H87</f>
        <v>0</v>
      </c>
      <c r="G57" s="623">
        <f>'Раздел 1'!I87</f>
        <v>0</v>
      </c>
      <c r="H57" s="624">
        <f>'Раздел 1'!J87</f>
        <v>0</v>
      </c>
      <c r="I57" s="625" t="str">
        <f>'Раздел 1'!K87</f>
        <v>х</v>
      </c>
      <c r="J57" s="625" t="str">
        <f>'Раздел 1'!L87</f>
        <v>000</v>
      </c>
      <c r="K57" s="625" t="str">
        <f>'Раздел 1'!M87</f>
        <v>00.00.00</v>
      </c>
      <c r="L57" s="625" t="str">
        <f>'Раздел 1'!N87</f>
        <v>003.01.0049</v>
      </c>
      <c r="M57" s="625" t="str">
        <f>'Раздел 1'!O87</f>
        <v>60.01.00</v>
      </c>
      <c r="N57" s="626">
        <f>'Раздел 1'!P87</f>
        <v>0</v>
      </c>
      <c r="O57" s="626">
        <v>0</v>
      </c>
      <c r="P57" s="627">
        <f t="shared" si="2"/>
        <v>0</v>
      </c>
      <c r="Q57" s="628">
        <f>'Раздел 1'!Q87</f>
        <v>0</v>
      </c>
      <c r="R57" s="629">
        <v>0</v>
      </c>
      <c r="S57" s="630">
        <f t="shared" si="3"/>
        <v>0</v>
      </c>
      <c r="T57" s="631">
        <f>'Раздел 1'!R87</f>
        <v>0</v>
      </c>
      <c r="U57" s="632">
        <v>0</v>
      </c>
      <c r="V57" s="633">
        <f t="shared" si="4"/>
        <v>0</v>
      </c>
      <c r="W57" s="142"/>
      <c r="X57" s="634"/>
      <c r="Y57" s="635"/>
    </row>
    <row r="58" spans="1:25" s="636" customFormat="1" ht="24.75" customHeight="1">
      <c r="A58" s="622" t="str">
        <f>'Раздел 1'!C88</f>
        <v>925 0 00 00 000 00 0000 150</v>
      </c>
      <c r="B58" s="623">
        <f>'Раздел 1'!D88</f>
        <v>0</v>
      </c>
      <c r="C58" s="623">
        <f>'Раздел 1'!E88</f>
        <v>0</v>
      </c>
      <c r="D58" s="623">
        <f>'Раздел 1'!F88</f>
        <v>0</v>
      </c>
      <c r="E58" s="623">
        <f>'Раздел 1'!G88</f>
        <v>0</v>
      </c>
      <c r="F58" s="623">
        <f>'Раздел 1'!H88</f>
        <v>0</v>
      </c>
      <c r="G58" s="623">
        <f>'Раздел 1'!I88</f>
        <v>0</v>
      </c>
      <c r="H58" s="624">
        <f>'Раздел 1'!J88</f>
        <v>0</v>
      </c>
      <c r="I58" s="625" t="str">
        <f>'Раздел 1'!K88</f>
        <v>х</v>
      </c>
      <c r="J58" s="625" t="str">
        <f>'Раздел 1'!L88</f>
        <v>000</v>
      </c>
      <c r="K58" s="625" t="str">
        <f>'Раздел 1'!M88</f>
        <v>00.00.00</v>
      </c>
      <c r="L58" s="625" t="str">
        <f>'Раздел 1'!N88</f>
        <v>003.01.0051</v>
      </c>
      <c r="M58" s="625" t="str">
        <f>'Раздел 1'!O88</f>
        <v>60.01.00</v>
      </c>
      <c r="N58" s="626">
        <f>'Раздел 1'!P88</f>
        <v>0</v>
      </c>
      <c r="O58" s="626">
        <v>0</v>
      </c>
      <c r="P58" s="627">
        <f t="shared" si="2"/>
        <v>0</v>
      </c>
      <c r="Q58" s="628">
        <f>'Раздел 1'!Q88</f>
        <v>0</v>
      </c>
      <c r="R58" s="629">
        <v>0</v>
      </c>
      <c r="S58" s="630">
        <f t="shared" si="3"/>
        <v>0</v>
      </c>
      <c r="T58" s="631">
        <f>'Раздел 1'!R88</f>
        <v>0</v>
      </c>
      <c r="U58" s="632">
        <v>0</v>
      </c>
      <c r="V58" s="633">
        <f t="shared" si="4"/>
        <v>0</v>
      </c>
      <c r="W58" s="142"/>
      <c r="X58" s="634"/>
      <c r="Y58" s="635"/>
    </row>
    <row r="59" spans="1:25" s="636" customFormat="1" ht="24.75" customHeight="1">
      <c r="A59" s="622" t="str">
        <f>'Раздел 1'!C89</f>
        <v>925 0 00 00 000 00 0000 150</v>
      </c>
      <c r="B59" s="623">
        <f>'Раздел 1'!D89</f>
        <v>0</v>
      </c>
      <c r="C59" s="623">
        <f>'Раздел 1'!E89</f>
        <v>0</v>
      </c>
      <c r="D59" s="623">
        <f>'Раздел 1'!F89</f>
        <v>0</v>
      </c>
      <c r="E59" s="623">
        <f>'Раздел 1'!G89</f>
        <v>0</v>
      </c>
      <c r="F59" s="623">
        <f>'Раздел 1'!H89</f>
        <v>0</v>
      </c>
      <c r="G59" s="623">
        <f>'Раздел 1'!I89</f>
        <v>0</v>
      </c>
      <c r="H59" s="624">
        <f>'Раздел 1'!J89</f>
        <v>0</v>
      </c>
      <c r="I59" s="625" t="str">
        <f>'Раздел 1'!K89</f>
        <v>х</v>
      </c>
      <c r="J59" s="625" t="str">
        <f>'Раздел 1'!L89</f>
        <v>000</v>
      </c>
      <c r="K59" s="625" t="str">
        <f>'Раздел 1'!M89</f>
        <v>00.00.00</v>
      </c>
      <c r="L59" s="625" t="str">
        <f>'Раздел 1'!N89</f>
        <v>003.01.0052</v>
      </c>
      <c r="M59" s="625" t="str">
        <f>'Раздел 1'!O89</f>
        <v>60.01.00</v>
      </c>
      <c r="N59" s="626">
        <f>'Раздел 1'!P89</f>
        <v>0</v>
      </c>
      <c r="O59" s="626">
        <v>0</v>
      </c>
      <c r="P59" s="627">
        <f t="shared" si="2"/>
        <v>0</v>
      </c>
      <c r="Q59" s="628">
        <f>'Раздел 1'!Q89</f>
        <v>0</v>
      </c>
      <c r="R59" s="629">
        <v>0</v>
      </c>
      <c r="S59" s="630">
        <f t="shared" si="3"/>
        <v>0</v>
      </c>
      <c r="T59" s="631">
        <f>'Раздел 1'!R89</f>
        <v>0</v>
      </c>
      <c r="U59" s="632">
        <v>0</v>
      </c>
      <c r="V59" s="633">
        <f t="shared" si="4"/>
        <v>0</v>
      </c>
      <c r="W59" s="142"/>
      <c r="X59" s="634"/>
      <c r="Y59" s="635"/>
    </row>
    <row r="60" spans="1:25" s="636" customFormat="1" ht="24.75" customHeight="1">
      <c r="A60" s="622" t="str">
        <f>'Раздел 1'!C90</f>
        <v>925 0 00 00 000 00 0000 150</v>
      </c>
      <c r="B60" s="623">
        <f>'Раздел 1'!D90</f>
        <v>0</v>
      </c>
      <c r="C60" s="623">
        <f>'Раздел 1'!E90</f>
        <v>0</v>
      </c>
      <c r="D60" s="623">
        <f>'Раздел 1'!F90</f>
        <v>0</v>
      </c>
      <c r="E60" s="623">
        <f>'Раздел 1'!G90</f>
        <v>0</v>
      </c>
      <c r="F60" s="623">
        <f>'Раздел 1'!H90</f>
        <v>0</v>
      </c>
      <c r="G60" s="623">
        <f>'Раздел 1'!I90</f>
        <v>0</v>
      </c>
      <c r="H60" s="624">
        <f>'Раздел 1'!J90</f>
        <v>0</v>
      </c>
      <c r="I60" s="625" t="str">
        <f>'Раздел 1'!K90</f>
        <v>х</v>
      </c>
      <c r="J60" s="625" t="str">
        <f>'Раздел 1'!L90</f>
        <v>000</v>
      </c>
      <c r="K60" s="625" t="str">
        <f>'Раздел 1'!M90</f>
        <v>00.00.00</v>
      </c>
      <c r="L60" s="625" t="str">
        <f>'Раздел 1'!N90</f>
        <v>003.01.0053</v>
      </c>
      <c r="M60" s="625" t="str">
        <f>'Раздел 1'!O90</f>
        <v>60.01.00</v>
      </c>
      <c r="N60" s="626">
        <f>'Раздел 1'!P90</f>
        <v>0</v>
      </c>
      <c r="O60" s="626">
        <v>0</v>
      </c>
      <c r="P60" s="627">
        <f t="shared" si="2"/>
        <v>0</v>
      </c>
      <c r="Q60" s="628">
        <f>'Раздел 1'!Q90</f>
        <v>0</v>
      </c>
      <c r="R60" s="629">
        <v>0</v>
      </c>
      <c r="S60" s="630">
        <f t="shared" si="3"/>
        <v>0</v>
      </c>
      <c r="T60" s="631">
        <f>'Раздел 1'!R90</f>
        <v>0</v>
      </c>
      <c r="U60" s="632">
        <v>0</v>
      </c>
      <c r="V60" s="633">
        <f t="shared" si="4"/>
        <v>0</v>
      </c>
      <c r="W60" s="142"/>
      <c r="X60" s="634"/>
      <c r="Y60" s="635"/>
    </row>
    <row r="61" spans="1:25" s="636" customFormat="1" ht="24.75" customHeight="1">
      <c r="A61" s="622" t="str">
        <f>'Раздел 1'!C91</f>
        <v>925 0 00 00 000 00 0000 150</v>
      </c>
      <c r="B61" s="623">
        <f>'Раздел 1'!D91</f>
        <v>0</v>
      </c>
      <c r="C61" s="623">
        <f>'Раздел 1'!E91</f>
        <v>0</v>
      </c>
      <c r="D61" s="623">
        <f>'Раздел 1'!F91</f>
        <v>0</v>
      </c>
      <c r="E61" s="623">
        <f>'Раздел 1'!G91</f>
        <v>0</v>
      </c>
      <c r="F61" s="623">
        <f>'Раздел 1'!H91</f>
        <v>0</v>
      </c>
      <c r="G61" s="623">
        <f>'Раздел 1'!I91</f>
        <v>0</v>
      </c>
      <c r="H61" s="624">
        <f>'Раздел 1'!J91</f>
        <v>0</v>
      </c>
      <c r="I61" s="625" t="str">
        <f>'Раздел 1'!K91</f>
        <v>х</v>
      </c>
      <c r="J61" s="625" t="str">
        <f>'Раздел 1'!L91</f>
        <v>000</v>
      </c>
      <c r="K61" s="625" t="str">
        <f>'Раздел 1'!M91</f>
        <v>00.00.00</v>
      </c>
      <c r="L61" s="625" t="str">
        <f>'Раздел 1'!N91</f>
        <v>003.01.0063</v>
      </c>
      <c r="M61" s="625" t="str">
        <f>'Раздел 1'!O91</f>
        <v>60.01.00</v>
      </c>
      <c r="N61" s="626">
        <f>'Раздел 1'!P91</f>
        <v>0</v>
      </c>
      <c r="O61" s="626">
        <v>0</v>
      </c>
      <c r="P61" s="627">
        <f t="shared" si="2"/>
        <v>0</v>
      </c>
      <c r="Q61" s="628">
        <f>'Раздел 1'!Q91</f>
        <v>0</v>
      </c>
      <c r="R61" s="629">
        <v>0</v>
      </c>
      <c r="S61" s="630">
        <f t="shared" si="3"/>
        <v>0</v>
      </c>
      <c r="T61" s="631">
        <f>'Раздел 1'!R91</f>
        <v>0</v>
      </c>
      <c r="U61" s="632">
        <v>0</v>
      </c>
      <c r="V61" s="633">
        <f t="shared" si="4"/>
        <v>0</v>
      </c>
      <c r="W61" s="142"/>
      <c r="X61" s="634"/>
      <c r="Y61" s="635"/>
    </row>
    <row r="62" spans="1:25" s="636" customFormat="1" ht="24.75" customHeight="1">
      <c r="A62" s="622" t="str">
        <f>'Раздел 1'!C92</f>
        <v>925 0 00 00 000 00 0000 150</v>
      </c>
      <c r="B62" s="623">
        <f>'Раздел 1'!D92</f>
        <v>0</v>
      </c>
      <c r="C62" s="623">
        <f>'Раздел 1'!E92</f>
        <v>0</v>
      </c>
      <c r="D62" s="623">
        <f>'Раздел 1'!F92</f>
        <v>0</v>
      </c>
      <c r="E62" s="623">
        <f>'Раздел 1'!G92</f>
        <v>0</v>
      </c>
      <c r="F62" s="623">
        <f>'Раздел 1'!H92</f>
        <v>0</v>
      </c>
      <c r="G62" s="623">
        <f>'Раздел 1'!I92</f>
        <v>0</v>
      </c>
      <c r="H62" s="624">
        <f>'Раздел 1'!J92</f>
        <v>0</v>
      </c>
      <c r="I62" s="625" t="str">
        <f>'Раздел 1'!K92</f>
        <v>х</v>
      </c>
      <c r="J62" s="625" t="str">
        <f>'Раздел 1'!L92</f>
        <v>000</v>
      </c>
      <c r="K62" s="625" t="str">
        <f>'Раздел 1'!M92</f>
        <v>00.00.00</v>
      </c>
      <c r="L62" s="625" t="str">
        <f>'Раздел 1'!N92</f>
        <v>003.01.0064</v>
      </c>
      <c r="M62" s="625" t="str">
        <f>'Раздел 1'!O92</f>
        <v>60.01.00</v>
      </c>
      <c r="N62" s="626">
        <f>'Раздел 1'!P92</f>
        <v>0</v>
      </c>
      <c r="O62" s="626">
        <v>0</v>
      </c>
      <c r="P62" s="627">
        <f t="shared" si="2"/>
        <v>0</v>
      </c>
      <c r="Q62" s="628">
        <f>'Раздел 1'!Q92</f>
        <v>0</v>
      </c>
      <c r="R62" s="629">
        <v>0</v>
      </c>
      <c r="S62" s="630">
        <f t="shared" si="3"/>
        <v>0</v>
      </c>
      <c r="T62" s="631">
        <f>'Раздел 1'!R92</f>
        <v>0</v>
      </c>
      <c r="U62" s="632">
        <v>0</v>
      </c>
      <c r="V62" s="633">
        <f t="shared" si="4"/>
        <v>0</v>
      </c>
      <c r="W62" s="142"/>
      <c r="X62" s="634"/>
      <c r="Y62" s="635"/>
    </row>
    <row r="63" spans="1:25" s="636" customFormat="1" ht="24.75" customHeight="1">
      <c r="A63" s="622" t="str">
        <f>'Раздел 1'!C93</f>
        <v>925 0 00 00 000 00 0000 150</v>
      </c>
      <c r="B63" s="623">
        <f>'Раздел 1'!D93</f>
        <v>0</v>
      </c>
      <c r="C63" s="623">
        <f>'Раздел 1'!E93</f>
        <v>0</v>
      </c>
      <c r="D63" s="623">
        <f>'Раздел 1'!F93</f>
        <v>0</v>
      </c>
      <c r="E63" s="623">
        <f>'Раздел 1'!G93</f>
        <v>0</v>
      </c>
      <c r="F63" s="623">
        <f>'Раздел 1'!H93</f>
        <v>0</v>
      </c>
      <c r="G63" s="623">
        <f>'Раздел 1'!I93</f>
        <v>0</v>
      </c>
      <c r="H63" s="624">
        <f>'Раздел 1'!J93</f>
        <v>0</v>
      </c>
      <c r="I63" s="625" t="str">
        <f>'Раздел 1'!K93</f>
        <v>х</v>
      </c>
      <c r="J63" s="625" t="str">
        <f>'Раздел 1'!L93</f>
        <v>000</v>
      </c>
      <c r="K63" s="625" t="str">
        <f>'Раздел 1'!M93</f>
        <v>00.00.00</v>
      </c>
      <c r="L63" s="625" t="str">
        <f>'Раздел 1'!N93</f>
        <v>003.01.0065</v>
      </c>
      <c r="M63" s="625" t="str">
        <f>'Раздел 1'!O93</f>
        <v>60.01.00</v>
      </c>
      <c r="N63" s="626">
        <f>'Раздел 1'!P93</f>
        <v>0</v>
      </c>
      <c r="O63" s="626">
        <v>0</v>
      </c>
      <c r="P63" s="627">
        <f t="shared" si="2"/>
        <v>0</v>
      </c>
      <c r="Q63" s="628">
        <f>'Раздел 1'!Q93</f>
        <v>0</v>
      </c>
      <c r="R63" s="629">
        <v>0</v>
      </c>
      <c r="S63" s="630">
        <f t="shared" si="3"/>
        <v>0</v>
      </c>
      <c r="T63" s="631">
        <f>'Раздел 1'!R93</f>
        <v>0</v>
      </c>
      <c r="U63" s="632">
        <v>0</v>
      </c>
      <c r="V63" s="633">
        <f t="shared" si="4"/>
        <v>0</v>
      </c>
      <c r="W63" s="142"/>
      <c r="X63" s="634"/>
      <c r="Y63" s="635"/>
    </row>
    <row r="64" spans="1:25" s="636" customFormat="1" ht="24.75" customHeight="1">
      <c r="A64" s="622" t="str">
        <f>'Раздел 1'!C94</f>
        <v>925 0 00 00 000 00 0000 150</v>
      </c>
      <c r="B64" s="623">
        <f>'Раздел 1'!D94</f>
        <v>0</v>
      </c>
      <c r="C64" s="623">
        <f>'Раздел 1'!E94</f>
        <v>0</v>
      </c>
      <c r="D64" s="623">
        <f>'Раздел 1'!F94</f>
        <v>0</v>
      </c>
      <c r="E64" s="623">
        <f>'Раздел 1'!G94</f>
        <v>0</v>
      </c>
      <c r="F64" s="623">
        <f>'Раздел 1'!H94</f>
        <v>0</v>
      </c>
      <c r="G64" s="623">
        <f>'Раздел 1'!I94</f>
        <v>0</v>
      </c>
      <c r="H64" s="624">
        <f>'Раздел 1'!J94</f>
        <v>0</v>
      </c>
      <c r="I64" s="625" t="str">
        <f>'Раздел 1'!K94</f>
        <v>х</v>
      </c>
      <c r="J64" s="625" t="str">
        <f>'Раздел 1'!L94</f>
        <v>000</v>
      </c>
      <c r="K64" s="625" t="str">
        <f>'Раздел 1'!M94</f>
        <v>00.00.00</v>
      </c>
      <c r="L64" s="625" t="str">
        <f>'Раздел 1'!N94</f>
        <v>003.01.0068</v>
      </c>
      <c r="M64" s="625" t="str">
        <f>'Раздел 1'!O94</f>
        <v>60.01.00</v>
      </c>
      <c r="N64" s="626">
        <f>'Раздел 1'!P94</f>
        <v>0</v>
      </c>
      <c r="O64" s="626">
        <v>0</v>
      </c>
      <c r="P64" s="627">
        <f t="shared" si="2"/>
        <v>0</v>
      </c>
      <c r="Q64" s="628">
        <f>'Раздел 1'!Q94</f>
        <v>0</v>
      </c>
      <c r="R64" s="629">
        <v>0</v>
      </c>
      <c r="S64" s="630">
        <f t="shared" si="3"/>
        <v>0</v>
      </c>
      <c r="T64" s="631">
        <f>'Раздел 1'!R94</f>
        <v>0</v>
      </c>
      <c r="U64" s="632">
        <v>0</v>
      </c>
      <c r="V64" s="633">
        <f t="shared" si="4"/>
        <v>0</v>
      </c>
      <c r="W64" s="142"/>
      <c r="X64" s="634"/>
      <c r="Y64" s="635"/>
    </row>
    <row r="65" spans="1:25" s="636" customFormat="1" ht="24.75" customHeight="1">
      <c r="A65" s="622" t="str">
        <f>'Раздел 1'!C95</f>
        <v>925 0 00 00 000 00 0000 150</v>
      </c>
      <c r="B65" s="623">
        <f>'Раздел 1'!D95</f>
        <v>0</v>
      </c>
      <c r="C65" s="623">
        <f>'Раздел 1'!E95</f>
        <v>0</v>
      </c>
      <c r="D65" s="623">
        <f>'Раздел 1'!F95</f>
        <v>0</v>
      </c>
      <c r="E65" s="623">
        <f>'Раздел 1'!G95</f>
        <v>0</v>
      </c>
      <c r="F65" s="623">
        <f>'Раздел 1'!H95</f>
        <v>0</v>
      </c>
      <c r="G65" s="623">
        <f>'Раздел 1'!I95</f>
        <v>0</v>
      </c>
      <c r="H65" s="624">
        <f>'Раздел 1'!J95</f>
        <v>0</v>
      </c>
      <c r="I65" s="625" t="str">
        <f>'Раздел 1'!K95</f>
        <v>х</v>
      </c>
      <c r="J65" s="625" t="str">
        <f>'Раздел 1'!L95</f>
        <v>000</v>
      </c>
      <c r="K65" s="625" t="str">
        <f>'Раздел 1'!M95</f>
        <v>00.00.00</v>
      </c>
      <c r="L65" s="625" t="str">
        <f>'Раздел 1'!N95</f>
        <v>003.01.0069</v>
      </c>
      <c r="M65" s="625" t="str">
        <f>'Раздел 1'!O95</f>
        <v>60.01.00</v>
      </c>
      <c r="N65" s="626">
        <f>'Раздел 1'!P95</f>
        <v>0</v>
      </c>
      <c r="O65" s="626">
        <v>0</v>
      </c>
      <c r="P65" s="627">
        <f t="shared" si="2"/>
        <v>0</v>
      </c>
      <c r="Q65" s="628">
        <f>'Раздел 1'!Q95</f>
        <v>0</v>
      </c>
      <c r="R65" s="629">
        <v>0</v>
      </c>
      <c r="S65" s="630">
        <f t="shared" si="3"/>
        <v>0</v>
      </c>
      <c r="T65" s="631">
        <f>'Раздел 1'!R95</f>
        <v>0</v>
      </c>
      <c r="U65" s="632">
        <v>0</v>
      </c>
      <c r="V65" s="633">
        <f t="shared" si="4"/>
        <v>0</v>
      </c>
      <c r="W65" s="142"/>
      <c r="X65" s="634"/>
      <c r="Y65" s="635"/>
    </row>
    <row r="66" spans="1:25" s="636" customFormat="1" ht="24.75" customHeight="1">
      <c r="A66" s="622" t="str">
        <f>'Раздел 1'!C96</f>
        <v>925 0 00 00 000 00 0000 150</v>
      </c>
      <c r="B66" s="623">
        <f>'Раздел 1'!D96</f>
        <v>0</v>
      </c>
      <c r="C66" s="623">
        <f>'Раздел 1'!E96</f>
        <v>0</v>
      </c>
      <c r="D66" s="623">
        <f>'Раздел 1'!F96</f>
        <v>0</v>
      </c>
      <c r="E66" s="623">
        <f>'Раздел 1'!G96</f>
        <v>0</v>
      </c>
      <c r="F66" s="623">
        <f>'Раздел 1'!H96</f>
        <v>0</v>
      </c>
      <c r="G66" s="623">
        <f>'Раздел 1'!I96</f>
        <v>0</v>
      </c>
      <c r="H66" s="624">
        <f>'Раздел 1'!J96</f>
        <v>0</v>
      </c>
      <c r="I66" s="625">
        <f>'Раздел 1'!K96</f>
        <v>0</v>
      </c>
      <c r="J66" s="625" t="str">
        <f>'Раздел 1'!L96</f>
        <v>000</v>
      </c>
      <c r="K66" s="625" t="str">
        <f>'Раздел 1'!M96</f>
        <v>00.00.00</v>
      </c>
      <c r="L66" s="625" t="str">
        <f>'Раздел 1'!N96</f>
        <v>003.01.0070</v>
      </c>
      <c r="M66" s="625" t="str">
        <f>'Раздел 1'!O96</f>
        <v>60.01.00</v>
      </c>
      <c r="N66" s="626">
        <f>'Раздел 1'!P96</f>
        <v>0</v>
      </c>
      <c r="O66" s="626">
        <v>0</v>
      </c>
      <c r="P66" s="627">
        <f t="shared" si="2"/>
        <v>0</v>
      </c>
      <c r="Q66" s="628">
        <f>'Раздел 1'!Q96</f>
        <v>0</v>
      </c>
      <c r="R66" s="629">
        <v>0</v>
      </c>
      <c r="S66" s="630">
        <f t="shared" si="3"/>
        <v>0</v>
      </c>
      <c r="T66" s="631">
        <f>'Раздел 1'!R96</f>
        <v>0</v>
      </c>
      <c r="U66" s="632">
        <v>0</v>
      </c>
      <c r="V66" s="633">
        <f t="shared" si="4"/>
        <v>0</v>
      </c>
      <c r="W66" s="142"/>
      <c r="X66" s="634"/>
      <c r="Y66" s="635"/>
    </row>
    <row r="67" spans="1:25" s="636" customFormat="1" ht="24.75" customHeight="1">
      <c r="A67" s="622" t="str">
        <f>'Раздел 1'!C97</f>
        <v>925 0 00 00 000 00 0000 150</v>
      </c>
      <c r="B67" s="623">
        <f>'Раздел 1'!D97</f>
        <v>0</v>
      </c>
      <c r="C67" s="623">
        <f>'Раздел 1'!E97</f>
        <v>0</v>
      </c>
      <c r="D67" s="623">
        <f>'Раздел 1'!F97</f>
        <v>0</v>
      </c>
      <c r="E67" s="623">
        <f>'Раздел 1'!G97</f>
        <v>0</v>
      </c>
      <c r="F67" s="623">
        <f>'Раздел 1'!H97</f>
        <v>0</v>
      </c>
      <c r="G67" s="623">
        <f>'Раздел 1'!I97</f>
        <v>0</v>
      </c>
      <c r="H67" s="624">
        <f>'Раздел 1'!J97</f>
        <v>0</v>
      </c>
      <c r="I67" s="625">
        <f>'Раздел 1'!K97</f>
        <v>0</v>
      </c>
      <c r="J67" s="625" t="str">
        <f>'Раздел 1'!L97</f>
        <v>000</v>
      </c>
      <c r="K67" s="625" t="str">
        <f>'Раздел 1'!M97</f>
        <v>00.00.00</v>
      </c>
      <c r="L67" s="625" t="str">
        <f>'Раздел 1'!N97</f>
        <v>003.01.0071</v>
      </c>
      <c r="M67" s="625" t="str">
        <f>'Раздел 1'!O97</f>
        <v>60.01.00</v>
      </c>
      <c r="N67" s="626">
        <f>'Раздел 1'!P97</f>
        <v>0</v>
      </c>
      <c r="O67" s="626">
        <v>0</v>
      </c>
      <c r="P67" s="627">
        <f t="shared" si="2"/>
        <v>0</v>
      </c>
      <c r="Q67" s="628">
        <f>'Раздел 1'!Q97</f>
        <v>0</v>
      </c>
      <c r="R67" s="629">
        <v>0</v>
      </c>
      <c r="S67" s="630">
        <f t="shared" si="3"/>
        <v>0</v>
      </c>
      <c r="T67" s="631">
        <f>'Раздел 1'!R97</f>
        <v>0</v>
      </c>
      <c r="U67" s="632">
        <v>0</v>
      </c>
      <c r="V67" s="633">
        <f t="shared" si="4"/>
        <v>0</v>
      </c>
      <c r="W67" s="142"/>
      <c r="X67" s="634"/>
      <c r="Y67" s="635"/>
    </row>
    <row r="68" spans="1:25" s="636" customFormat="1" ht="24.75" customHeight="1">
      <c r="A68" s="622" t="str">
        <f>'Раздел 1'!C98</f>
        <v>925 0 00 00 000 00 0000 150</v>
      </c>
      <c r="B68" s="623">
        <f>'Раздел 1'!D98</f>
        <v>0</v>
      </c>
      <c r="C68" s="623">
        <f>'Раздел 1'!E98</f>
        <v>0</v>
      </c>
      <c r="D68" s="623">
        <f>'Раздел 1'!F98</f>
        <v>0</v>
      </c>
      <c r="E68" s="623">
        <f>'Раздел 1'!G98</f>
        <v>0</v>
      </c>
      <c r="F68" s="623">
        <f>'Раздел 1'!H98</f>
        <v>0</v>
      </c>
      <c r="G68" s="623">
        <f>'Раздел 1'!I98</f>
        <v>0</v>
      </c>
      <c r="H68" s="624">
        <f>'Раздел 1'!J98</f>
        <v>0</v>
      </c>
      <c r="I68" s="625">
        <f>'Раздел 1'!K98</f>
        <v>0</v>
      </c>
      <c r="J68" s="625" t="str">
        <f>'Раздел 1'!L98</f>
        <v>000</v>
      </c>
      <c r="K68" s="625" t="str">
        <f>'Раздел 1'!M98</f>
        <v>00.00.00</v>
      </c>
      <c r="L68" s="625" t="str">
        <f>'Раздел 1'!N98</f>
        <v>003.01.0072</v>
      </c>
      <c r="M68" s="625" t="str">
        <f>'Раздел 1'!O98</f>
        <v>60.01.00</v>
      </c>
      <c r="N68" s="626">
        <f>'Раздел 1'!P98</f>
        <v>582000</v>
      </c>
      <c r="O68" s="626">
        <v>582000</v>
      </c>
      <c r="P68" s="627">
        <f t="shared" si="2"/>
        <v>0</v>
      </c>
      <c r="Q68" s="628">
        <f>'Раздел 1'!Q98</f>
        <v>0</v>
      </c>
      <c r="R68" s="629">
        <v>0</v>
      </c>
      <c r="S68" s="630">
        <f t="shared" si="3"/>
        <v>0</v>
      </c>
      <c r="T68" s="631">
        <f>'Раздел 1'!R98</f>
        <v>0</v>
      </c>
      <c r="U68" s="632">
        <v>0</v>
      </c>
      <c r="V68" s="633">
        <f t="shared" si="4"/>
        <v>0</v>
      </c>
      <c r="W68" s="142"/>
      <c r="X68" s="634"/>
      <c r="Y68" s="635"/>
    </row>
    <row r="69" spans="1:25" s="636" customFormat="1" ht="24.75" customHeight="1">
      <c r="A69" s="622" t="str">
        <f>'Раздел 1'!C99</f>
        <v>925 0 00 00 000 00 0000 150</v>
      </c>
      <c r="B69" s="623">
        <f>'Раздел 1'!D99</f>
        <v>0</v>
      </c>
      <c r="C69" s="623">
        <f>'Раздел 1'!E99</f>
        <v>0</v>
      </c>
      <c r="D69" s="623">
        <f>'Раздел 1'!F99</f>
        <v>0</v>
      </c>
      <c r="E69" s="623">
        <f>'Раздел 1'!G99</f>
        <v>0</v>
      </c>
      <c r="F69" s="623">
        <f>'Раздел 1'!H99</f>
        <v>0</v>
      </c>
      <c r="G69" s="623">
        <f>'Раздел 1'!I99</f>
        <v>0</v>
      </c>
      <c r="H69" s="624">
        <f>'Раздел 1'!J99</f>
        <v>0</v>
      </c>
      <c r="I69" s="625">
        <f>'Раздел 1'!K99</f>
        <v>0</v>
      </c>
      <c r="J69" s="625" t="str">
        <f>'Раздел 1'!L99</f>
        <v>000</v>
      </c>
      <c r="K69" s="625" t="str">
        <f>'Раздел 1'!M99</f>
        <v>00.00.00</v>
      </c>
      <c r="L69" s="625" t="str">
        <f>'Раздел 1'!N99</f>
        <v>003.01.0087</v>
      </c>
      <c r="M69" s="625" t="str">
        <f>'Раздел 1'!O99</f>
        <v>60.01.00</v>
      </c>
      <c r="N69" s="626">
        <f>'Раздел 1'!P99</f>
        <v>0</v>
      </c>
      <c r="O69" s="626">
        <v>0</v>
      </c>
      <c r="P69" s="627">
        <f t="shared" si="2"/>
        <v>0</v>
      </c>
      <c r="Q69" s="628">
        <f>'Раздел 1'!Q99</f>
        <v>0</v>
      </c>
      <c r="R69" s="629">
        <v>0</v>
      </c>
      <c r="S69" s="630">
        <f t="shared" si="3"/>
        <v>0</v>
      </c>
      <c r="T69" s="631">
        <f>'Раздел 1'!R99</f>
        <v>0</v>
      </c>
      <c r="U69" s="632">
        <v>0</v>
      </c>
      <c r="V69" s="633">
        <f t="shared" si="4"/>
        <v>0</v>
      </c>
      <c r="W69" s="142"/>
      <c r="X69" s="634"/>
      <c r="Y69" s="635"/>
    </row>
    <row r="70" spans="1:25" s="636" customFormat="1" ht="24.75" customHeight="1">
      <c r="A70" s="622" t="str">
        <f>'Раздел 1'!C100</f>
        <v>925 0 00 00 000 00 0000 150</v>
      </c>
      <c r="B70" s="623">
        <f>'Раздел 1'!D100</f>
        <v>0</v>
      </c>
      <c r="C70" s="623">
        <f>'Раздел 1'!E100</f>
        <v>0</v>
      </c>
      <c r="D70" s="623">
        <f>'Раздел 1'!F100</f>
        <v>0</v>
      </c>
      <c r="E70" s="623">
        <f>'Раздел 1'!G100</f>
        <v>0</v>
      </c>
      <c r="F70" s="623">
        <f>'Раздел 1'!H100</f>
        <v>0</v>
      </c>
      <c r="G70" s="623">
        <f>'Раздел 1'!I100</f>
        <v>0</v>
      </c>
      <c r="H70" s="624">
        <f>'Раздел 1'!J100</f>
        <v>0</v>
      </c>
      <c r="I70" s="625">
        <f>'Раздел 1'!K100</f>
        <v>0</v>
      </c>
      <c r="J70" s="625" t="str">
        <f>'Раздел 1'!L100</f>
        <v>000</v>
      </c>
      <c r="K70" s="625" t="str">
        <f>'Раздел 1'!M100</f>
        <v>00.00.00</v>
      </c>
      <c r="L70" s="625" t="str">
        <f>'Раздел 1'!N100</f>
        <v>003.01.0088</v>
      </c>
      <c r="M70" s="625" t="str">
        <f>'Раздел 1'!O100</f>
        <v>60.01.00</v>
      </c>
      <c r="N70" s="626">
        <f>'Раздел 1'!P100</f>
        <v>0</v>
      </c>
      <c r="O70" s="626">
        <v>0</v>
      </c>
      <c r="P70" s="627">
        <f t="shared" si="2"/>
        <v>0</v>
      </c>
      <c r="Q70" s="628">
        <f>'Раздел 1'!Q100</f>
        <v>0</v>
      </c>
      <c r="R70" s="629">
        <v>0</v>
      </c>
      <c r="S70" s="630">
        <f t="shared" si="3"/>
        <v>0</v>
      </c>
      <c r="T70" s="631">
        <f>'Раздел 1'!R100</f>
        <v>0</v>
      </c>
      <c r="U70" s="632">
        <v>0</v>
      </c>
      <c r="V70" s="633">
        <f t="shared" si="4"/>
        <v>0</v>
      </c>
      <c r="W70" s="142"/>
      <c r="X70" s="634"/>
      <c r="Y70" s="635"/>
    </row>
    <row r="71" spans="1:25" s="636" customFormat="1" ht="24.75" customHeight="1">
      <c r="A71" s="622" t="str">
        <f>'Раздел 1'!C101</f>
        <v>925 0 00 00 000 00 0000 150</v>
      </c>
      <c r="B71" s="623">
        <f>'Раздел 1'!D101</f>
        <v>0</v>
      </c>
      <c r="C71" s="623">
        <f>'Раздел 1'!E101</f>
        <v>0</v>
      </c>
      <c r="D71" s="623">
        <f>'Раздел 1'!F101</f>
        <v>0</v>
      </c>
      <c r="E71" s="623">
        <f>'Раздел 1'!G101</f>
        <v>0</v>
      </c>
      <c r="F71" s="623">
        <f>'Раздел 1'!H101</f>
        <v>0</v>
      </c>
      <c r="G71" s="623">
        <f>'Раздел 1'!I101</f>
        <v>0</v>
      </c>
      <c r="H71" s="624">
        <f>'Раздел 1'!J101</f>
        <v>0</v>
      </c>
      <c r="I71" s="625">
        <f>'Раздел 1'!K101</f>
        <v>0</v>
      </c>
      <c r="J71" s="625" t="str">
        <f>'Раздел 1'!L101</f>
        <v>000</v>
      </c>
      <c r="K71" s="625" t="str">
        <f>'Раздел 1'!M101</f>
        <v>00.00.00</v>
      </c>
      <c r="L71" s="625" t="str">
        <f>'Раздел 1'!N101</f>
        <v>003.01.0089</v>
      </c>
      <c r="M71" s="625" t="str">
        <f>'Раздел 1'!O101</f>
        <v>60.01.00</v>
      </c>
      <c r="N71" s="626">
        <f>'Раздел 1'!P101</f>
        <v>0</v>
      </c>
      <c r="O71" s="626">
        <v>0</v>
      </c>
      <c r="P71" s="627">
        <f t="shared" si="2"/>
        <v>0</v>
      </c>
      <c r="Q71" s="628">
        <f>'Раздел 1'!Q101</f>
        <v>0</v>
      </c>
      <c r="R71" s="629">
        <v>0</v>
      </c>
      <c r="S71" s="630">
        <f t="shared" si="3"/>
        <v>0</v>
      </c>
      <c r="T71" s="631">
        <f>'Раздел 1'!R101</f>
        <v>0</v>
      </c>
      <c r="U71" s="632">
        <v>0</v>
      </c>
      <c r="V71" s="633">
        <f t="shared" si="4"/>
        <v>0</v>
      </c>
      <c r="W71" s="142"/>
      <c r="X71" s="634"/>
      <c r="Y71" s="635"/>
    </row>
    <row r="72" spans="1:25" s="636" customFormat="1" ht="24.75" customHeight="1">
      <c r="A72" s="622" t="str">
        <f>'Раздел 1'!C102</f>
        <v>925 0 00 00 000 00 0000 150</v>
      </c>
      <c r="B72" s="623">
        <f>'Раздел 1'!D102</f>
        <v>0</v>
      </c>
      <c r="C72" s="623">
        <f>'Раздел 1'!E102</f>
        <v>0</v>
      </c>
      <c r="D72" s="623">
        <f>'Раздел 1'!F102</f>
        <v>0</v>
      </c>
      <c r="E72" s="623">
        <f>'Раздел 1'!G102</f>
        <v>0</v>
      </c>
      <c r="F72" s="623">
        <f>'Раздел 1'!H102</f>
        <v>0</v>
      </c>
      <c r="G72" s="623">
        <f>'Раздел 1'!I102</f>
        <v>0</v>
      </c>
      <c r="H72" s="624">
        <f>'Раздел 1'!J102</f>
        <v>0</v>
      </c>
      <c r="I72" s="625">
        <f>'Раздел 1'!K102</f>
        <v>0</v>
      </c>
      <c r="J72" s="625" t="str">
        <f>'Раздел 1'!L102</f>
        <v>000</v>
      </c>
      <c r="K72" s="625" t="str">
        <f>'Раздел 1'!M102</f>
        <v>00.00.00</v>
      </c>
      <c r="L72" s="625" t="str">
        <f>'Раздел 1'!N102</f>
        <v>003.01.0090</v>
      </c>
      <c r="M72" s="625" t="str">
        <f>'Раздел 1'!O102</f>
        <v>60.01.00</v>
      </c>
      <c r="N72" s="626">
        <f>'Раздел 1'!P102</f>
        <v>0</v>
      </c>
      <c r="O72" s="626">
        <v>0</v>
      </c>
      <c r="P72" s="627">
        <f t="shared" si="2"/>
        <v>0</v>
      </c>
      <c r="Q72" s="628">
        <f>'Раздел 1'!Q102</f>
        <v>0</v>
      </c>
      <c r="R72" s="629">
        <v>0</v>
      </c>
      <c r="S72" s="630">
        <f t="shared" si="3"/>
        <v>0</v>
      </c>
      <c r="T72" s="631">
        <f>'Раздел 1'!R102</f>
        <v>0</v>
      </c>
      <c r="U72" s="632">
        <v>0</v>
      </c>
      <c r="V72" s="633">
        <f t="shared" si="4"/>
        <v>0</v>
      </c>
      <c r="W72" s="142"/>
      <c r="X72" s="634"/>
      <c r="Y72" s="635"/>
    </row>
    <row r="73" spans="1:25" s="636" customFormat="1" ht="24.75" customHeight="1">
      <c r="A73" s="622" t="str">
        <f>'Раздел 1'!C103</f>
        <v>925 0 00 00 000 00 0000 150</v>
      </c>
      <c r="B73" s="623">
        <f>'Раздел 1'!D103</f>
        <v>0</v>
      </c>
      <c r="C73" s="623">
        <f>'Раздел 1'!E103</f>
        <v>0</v>
      </c>
      <c r="D73" s="623">
        <f>'Раздел 1'!F103</f>
        <v>0</v>
      </c>
      <c r="E73" s="623">
        <f>'Раздел 1'!G103</f>
        <v>0</v>
      </c>
      <c r="F73" s="623">
        <f>'Раздел 1'!H103</f>
        <v>0</v>
      </c>
      <c r="G73" s="623">
        <f>'Раздел 1'!I103</f>
        <v>0</v>
      </c>
      <c r="H73" s="624">
        <f>'Раздел 1'!J103</f>
        <v>0</v>
      </c>
      <c r="I73" s="625" t="str">
        <f>'Раздел 1'!K103</f>
        <v>х</v>
      </c>
      <c r="J73" s="625" t="str">
        <f>'Раздел 1'!L103</f>
        <v>000</v>
      </c>
      <c r="K73" s="625" t="str">
        <f>'Раздел 1'!M103</f>
        <v>00.00.00</v>
      </c>
      <c r="L73" s="625" t="str">
        <f>'Раздел 1'!N103</f>
        <v>004.01.0004</v>
      </c>
      <c r="M73" s="625" t="str">
        <f>'Раздел 1'!O103</f>
        <v>60.01.00</v>
      </c>
      <c r="N73" s="626">
        <f>'Раздел 1'!P103</f>
        <v>0</v>
      </c>
      <c r="O73" s="626">
        <v>0</v>
      </c>
      <c r="P73" s="627">
        <f t="shared" si="2"/>
        <v>0</v>
      </c>
      <c r="Q73" s="628">
        <f>'Раздел 1'!Q103</f>
        <v>0</v>
      </c>
      <c r="R73" s="629">
        <v>0</v>
      </c>
      <c r="S73" s="630">
        <f t="shared" si="3"/>
        <v>0</v>
      </c>
      <c r="T73" s="631">
        <f>'Раздел 1'!R103</f>
        <v>0</v>
      </c>
      <c r="U73" s="632">
        <v>0</v>
      </c>
      <c r="V73" s="633">
        <f t="shared" si="4"/>
        <v>0</v>
      </c>
      <c r="W73" s="142"/>
      <c r="X73" s="634"/>
      <c r="Y73" s="635"/>
    </row>
    <row r="74" spans="1:25" s="636" customFormat="1" ht="24.75" customHeight="1">
      <c r="A74" s="622" t="str">
        <f>'Раздел 1'!C104</f>
        <v>925 0 00 00 000 00 0000 150</v>
      </c>
      <c r="B74" s="623">
        <f>'Раздел 1'!D104</f>
        <v>0</v>
      </c>
      <c r="C74" s="623">
        <f>'Раздел 1'!E104</f>
        <v>0</v>
      </c>
      <c r="D74" s="623">
        <f>'Раздел 1'!F104</f>
        <v>0</v>
      </c>
      <c r="E74" s="623">
        <f>'Раздел 1'!G104</f>
        <v>0</v>
      </c>
      <c r="F74" s="623">
        <f>'Раздел 1'!H104</f>
        <v>0</v>
      </c>
      <c r="G74" s="623">
        <f>'Раздел 1'!I104</f>
        <v>0</v>
      </c>
      <c r="H74" s="624">
        <f>'Раздел 1'!J104</f>
        <v>0</v>
      </c>
      <c r="I74" s="625" t="str">
        <f>'Раздел 1'!K104</f>
        <v>х</v>
      </c>
      <c r="J74" s="625" t="str">
        <f>'Раздел 1'!L104</f>
        <v>000</v>
      </c>
      <c r="K74" s="625" t="str">
        <f>'Раздел 1'!M104</f>
        <v>00.00.00</v>
      </c>
      <c r="L74" s="625" t="str">
        <f>'Раздел 1'!N104</f>
        <v>004.01.0005</v>
      </c>
      <c r="M74" s="625" t="str">
        <f>'Раздел 1'!O104</f>
        <v>60.01.00</v>
      </c>
      <c r="N74" s="626">
        <f>'Раздел 1'!P104</f>
        <v>0</v>
      </c>
      <c r="O74" s="626">
        <v>0</v>
      </c>
      <c r="P74" s="627">
        <f t="shared" ref="P74:P137" si="5">N74-O74</f>
        <v>0</v>
      </c>
      <c r="Q74" s="628">
        <f>'Раздел 1'!Q104</f>
        <v>0</v>
      </c>
      <c r="R74" s="629">
        <v>0</v>
      </c>
      <c r="S74" s="630">
        <f t="shared" ref="S74:S137" si="6">Q74-R74</f>
        <v>0</v>
      </c>
      <c r="T74" s="631">
        <f>'Раздел 1'!R104</f>
        <v>0</v>
      </c>
      <c r="U74" s="632">
        <v>0</v>
      </c>
      <c r="V74" s="633">
        <f t="shared" ref="V74:V137" si="7">T74-U74</f>
        <v>0</v>
      </c>
      <c r="W74" s="142"/>
      <c r="X74" s="634"/>
      <c r="Y74" s="635"/>
    </row>
    <row r="75" spans="1:25" s="636" customFormat="1" ht="24.75" customHeight="1">
      <c r="A75" s="622" t="str">
        <f>'Раздел 1'!C105</f>
        <v>925 0 00 00 000 00 0000 150</v>
      </c>
      <c r="B75" s="623">
        <f>'Раздел 1'!D105</f>
        <v>0</v>
      </c>
      <c r="C75" s="623">
        <f>'Раздел 1'!E105</f>
        <v>0</v>
      </c>
      <c r="D75" s="623">
        <f>'Раздел 1'!F105</f>
        <v>0</v>
      </c>
      <c r="E75" s="623">
        <f>'Раздел 1'!G105</f>
        <v>0</v>
      </c>
      <c r="F75" s="623">
        <f>'Раздел 1'!H105</f>
        <v>0</v>
      </c>
      <c r="G75" s="623">
        <f>'Раздел 1'!I105</f>
        <v>0</v>
      </c>
      <c r="H75" s="624">
        <f>'Раздел 1'!J105</f>
        <v>0</v>
      </c>
      <c r="I75" s="625" t="str">
        <f>'Раздел 1'!K105</f>
        <v>х</v>
      </c>
      <c r="J75" s="625" t="str">
        <f>'Раздел 1'!L105</f>
        <v>000</v>
      </c>
      <c r="K75" s="625" t="str">
        <f>'Раздел 1'!M105</f>
        <v>00.00.00</v>
      </c>
      <c r="L75" s="625" t="str">
        <f>'Раздел 1'!N105</f>
        <v>004.01.0001</v>
      </c>
      <c r="M75" s="625" t="str">
        <f>'Раздел 1'!O105</f>
        <v>60.01.00</v>
      </c>
      <c r="N75" s="626">
        <f>'Раздел 1'!P105</f>
        <v>0</v>
      </c>
      <c r="O75" s="626">
        <v>0</v>
      </c>
      <c r="P75" s="627">
        <f t="shared" si="5"/>
        <v>0</v>
      </c>
      <c r="Q75" s="628">
        <f>'Раздел 1'!Q105</f>
        <v>0</v>
      </c>
      <c r="R75" s="629">
        <v>0</v>
      </c>
      <c r="S75" s="630">
        <f t="shared" si="6"/>
        <v>0</v>
      </c>
      <c r="T75" s="631">
        <f>'Раздел 1'!R105</f>
        <v>0</v>
      </c>
      <c r="U75" s="632">
        <v>0</v>
      </c>
      <c r="V75" s="633">
        <f t="shared" si="7"/>
        <v>0</v>
      </c>
      <c r="W75" s="142"/>
      <c r="X75" s="634"/>
      <c r="Y75" s="635"/>
    </row>
    <row r="76" spans="1:25" s="636" customFormat="1" ht="24.75" customHeight="1">
      <c r="A76" s="622" t="str">
        <f>'Раздел 1'!C106</f>
        <v>925 0 00 00 000 00 0000 150</v>
      </c>
      <c r="B76" s="623">
        <f>'Раздел 1'!D106</f>
        <v>0</v>
      </c>
      <c r="C76" s="623">
        <f>'Раздел 1'!E106</f>
        <v>0</v>
      </c>
      <c r="D76" s="623">
        <f>'Раздел 1'!F106</f>
        <v>0</v>
      </c>
      <c r="E76" s="623">
        <f>'Раздел 1'!G106</f>
        <v>0</v>
      </c>
      <c r="F76" s="623">
        <f>'Раздел 1'!H106</f>
        <v>0</v>
      </c>
      <c r="G76" s="623">
        <f>'Раздел 1'!I106</f>
        <v>0</v>
      </c>
      <c r="H76" s="624">
        <f>'Раздел 1'!J106</f>
        <v>0</v>
      </c>
      <c r="I76" s="625" t="str">
        <f>'Раздел 1'!K106</f>
        <v>х</v>
      </c>
      <c r="J76" s="625" t="str">
        <f>'Раздел 1'!L106</f>
        <v>000</v>
      </c>
      <c r="K76" s="625" t="str">
        <f>'Раздел 1'!M106</f>
        <v>00.00.00</v>
      </c>
      <c r="L76" s="625" t="str">
        <f>'Раздел 1'!N106</f>
        <v>004.01.0002</v>
      </c>
      <c r="M76" s="625" t="str">
        <f>'Раздел 1'!O106</f>
        <v>60.01.00</v>
      </c>
      <c r="N76" s="626">
        <f>'Раздел 1'!P106</f>
        <v>0</v>
      </c>
      <c r="O76" s="626">
        <v>0</v>
      </c>
      <c r="P76" s="627">
        <f t="shared" si="5"/>
        <v>0</v>
      </c>
      <c r="Q76" s="628">
        <f>'Раздел 1'!Q106</f>
        <v>0</v>
      </c>
      <c r="R76" s="629">
        <v>0</v>
      </c>
      <c r="S76" s="630">
        <f t="shared" si="6"/>
        <v>0</v>
      </c>
      <c r="T76" s="631">
        <f>'Раздел 1'!R106</f>
        <v>0</v>
      </c>
      <c r="U76" s="632">
        <v>0</v>
      </c>
      <c r="V76" s="633">
        <f t="shared" si="7"/>
        <v>0</v>
      </c>
      <c r="W76" s="142"/>
      <c r="X76" s="634"/>
      <c r="Y76" s="635"/>
    </row>
    <row r="77" spans="1:25" s="636" customFormat="1" ht="24.75" customHeight="1">
      <c r="A77" s="622" t="str">
        <f>'Раздел 1'!C107</f>
        <v>925 0 00 00 000 00 0000 150</v>
      </c>
      <c r="B77" s="623">
        <f>'Раздел 1'!D107</f>
        <v>0</v>
      </c>
      <c r="C77" s="623">
        <f>'Раздел 1'!E107</f>
        <v>0</v>
      </c>
      <c r="D77" s="623">
        <f>'Раздел 1'!F107</f>
        <v>0</v>
      </c>
      <c r="E77" s="623">
        <f>'Раздел 1'!G107</f>
        <v>0</v>
      </c>
      <c r="F77" s="623">
        <f>'Раздел 1'!H107</f>
        <v>0</v>
      </c>
      <c r="G77" s="623">
        <f>'Раздел 1'!I107</f>
        <v>0</v>
      </c>
      <c r="H77" s="624">
        <f>'Раздел 1'!J107</f>
        <v>0</v>
      </c>
      <c r="I77" s="625" t="str">
        <f>'Раздел 1'!K107</f>
        <v>х</v>
      </c>
      <c r="J77" s="625" t="str">
        <f>'Раздел 1'!L107</f>
        <v>000</v>
      </c>
      <c r="K77" s="625" t="str">
        <f>'Раздел 1'!M107</f>
        <v>00.00.00</v>
      </c>
      <c r="L77" s="625" t="str">
        <f>'Раздел 1'!N107</f>
        <v>005.00.0000</v>
      </c>
      <c r="M77" s="625" t="str">
        <f>'Раздел 1'!O107</f>
        <v>60.03.00</v>
      </c>
      <c r="N77" s="626">
        <f>'Раздел 1'!P107</f>
        <v>250000</v>
      </c>
      <c r="O77" s="626">
        <v>250000</v>
      </c>
      <c r="P77" s="627">
        <f t="shared" si="5"/>
        <v>0</v>
      </c>
      <c r="Q77" s="628">
        <f>'Раздел 1'!Q107</f>
        <v>0</v>
      </c>
      <c r="R77" s="629">
        <v>0</v>
      </c>
      <c r="S77" s="630">
        <f t="shared" si="6"/>
        <v>0</v>
      </c>
      <c r="T77" s="631">
        <f>'Раздел 1'!R107</f>
        <v>0</v>
      </c>
      <c r="U77" s="632">
        <v>0</v>
      </c>
      <c r="V77" s="633">
        <f t="shared" si="7"/>
        <v>0</v>
      </c>
      <c r="W77" s="142"/>
      <c r="X77" s="634"/>
      <c r="Y77" s="635"/>
    </row>
    <row r="78" spans="1:25" s="636" customFormat="1" ht="24.75" customHeight="1">
      <c r="A78" s="622" t="str">
        <f>'Раздел 1'!C108</f>
        <v>925 0 00 00 000 00 0000 150</v>
      </c>
      <c r="B78" s="623">
        <f>'Раздел 1'!D108</f>
        <v>0</v>
      </c>
      <c r="C78" s="623">
        <f>'Раздел 1'!E108</f>
        <v>0</v>
      </c>
      <c r="D78" s="623">
        <f>'Раздел 1'!F108</f>
        <v>0</v>
      </c>
      <c r="E78" s="623">
        <f>'Раздел 1'!G108</f>
        <v>0</v>
      </c>
      <c r="F78" s="623">
        <f>'Раздел 1'!H108</f>
        <v>0</v>
      </c>
      <c r="G78" s="623">
        <f>'Раздел 1'!I108</f>
        <v>0</v>
      </c>
      <c r="H78" s="624">
        <f>'Раздел 1'!J108</f>
        <v>0</v>
      </c>
      <c r="I78" s="625" t="str">
        <f>'Раздел 1'!K108</f>
        <v>х</v>
      </c>
      <c r="J78" s="625" t="str">
        <f>'Раздел 1'!L108</f>
        <v>000</v>
      </c>
      <c r="K78" s="625" t="str">
        <f>'Раздел 1'!M108</f>
        <v>00.00.00</v>
      </c>
      <c r="L78" s="625" t="str">
        <f>'Раздел 1'!N108</f>
        <v>006.00.0000</v>
      </c>
      <c r="M78" s="625" t="str">
        <f>'Раздел 1'!O108</f>
        <v>60.03.00</v>
      </c>
      <c r="N78" s="626">
        <f>'Раздел 1'!P108</f>
        <v>457959.5</v>
      </c>
      <c r="O78" s="626">
        <v>457959.5</v>
      </c>
      <c r="P78" s="627">
        <f t="shared" si="5"/>
        <v>0</v>
      </c>
      <c r="Q78" s="628">
        <f>'Раздел 1'!Q108</f>
        <v>440626</v>
      </c>
      <c r="R78" s="629">
        <v>440626</v>
      </c>
      <c r="S78" s="630">
        <f t="shared" si="6"/>
        <v>0</v>
      </c>
      <c r="T78" s="631">
        <f>'Раздел 1'!R108</f>
        <v>452426</v>
      </c>
      <c r="U78" s="632">
        <v>452426</v>
      </c>
      <c r="V78" s="633">
        <f t="shared" si="7"/>
        <v>0</v>
      </c>
      <c r="W78" s="142"/>
      <c r="X78" s="634"/>
      <c r="Y78" s="635"/>
    </row>
    <row r="79" spans="1:25" s="636" customFormat="1" ht="24.75" customHeight="1">
      <c r="A79" s="622" t="str">
        <f>'Раздел 1'!C109</f>
        <v>925 0 00 00 000 00 0000 150</v>
      </c>
      <c r="B79" s="623">
        <f>'Раздел 1'!D109</f>
        <v>0</v>
      </c>
      <c r="C79" s="623">
        <f>'Раздел 1'!E109</f>
        <v>0</v>
      </c>
      <c r="D79" s="623">
        <f>'Раздел 1'!F109</f>
        <v>0</v>
      </c>
      <c r="E79" s="623">
        <f>'Раздел 1'!G109</f>
        <v>0</v>
      </c>
      <c r="F79" s="623">
        <f>'Раздел 1'!H109</f>
        <v>0</v>
      </c>
      <c r="G79" s="623">
        <f>'Раздел 1'!I109</f>
        <v>0</v>
      </c>
      <c r="H79" s="624">
        <f>'Раздел 1'!J109</f>
        <v>0</v>
      </c>
      <c r="I79" s="625" t="str">
        <f>'Раздел 1'!K109</f>
        <v>х</v>
      </c>
      <c r="J79" s="625" t="str">
        <f>'Раздел 1'!L109</f>
        <v>000</v>
      </c>
      <c r="K79" s="625" t="str">
        <f>'Раздел 1'!M109</f>
        <v>00.00.00</v>
      </c>
      <c r="L79" s="625" t="str">
        <f>'Раздел 1'!N109</f>
        <v>020.00.0001</v>
      </c>
      <c r="M79" s="625" t="str">
        <f>'Раздел 1'!O109</f>
        <v>60.01.00</v>
      </c>
      <c r="N79" s="626">
        <f>'Раздел 1'!P109</f>
        <v>166600</v>
      </c>
      <c r="O79" s="626">
        <v>166600</v>
      </c>
      <c r="P79" s="627">
        <f t="shared" si="5"/>
        <v>0</v>
      </c>
      <c r="Q79" s="628">
        <f>'Раздел 1'!Q109</f>
        <v>166600</v>
      </c>
      <c r="R79" s="629">
        <v>166600</v>
      </c>
      <c r="S79" s="630">
        <f t="shared" si="6"/>
        <v>0</v>
      </c>
      <c r="T79" s="631">
        <f>'Раздел 1'!R109</f>
        <v>166600</v>
      </c>
      <c r="U79" s="632">
        <v>166600</v>
      </c>
      <c r="V79" s="633">
        <f t="shared" si="7"/>
        <v>0</v>
      </c>
      <c r="W79" s="142"/>
      <c r="X79" s="634"/>
      <c r="Y79" s="635"/>
    </row>
    <row r="80" spans="1:25" s="636" customFormat="1" ht="24.75" customHeight="1">
      <c r="A80" s="622" t="str">
        <f>'Раздел 1'!C110</f>
        <v>925 0 00 00 000 00 0000 150</v>
      </c>
      <c r="B80" s="623">
        <f>'Раздел 1'!D110</f>
        <v>0</v>
      </c>
      <c r="C80" s="623">
        <f>'Раздел 1'!E110</f>
        <v>0</v>
      </c>
      <c r="D80" s="623">
        <f>'Раздел 1'!F110</f>
        <v>0</v>
      </c>
      <c r="E80" s="623">
        <f>'Раздел 1'!G110</f>
        <v>0</v>
      </c>
      <c r="F80" s="623">
        <f>'Раздел 1'!H110</f>
        <v>0</v>
      </c>
      <c r="G80" s="623">
        <f>'Раздел 1'!I110</f>
        <v>0</v>
      </c>
      <c r="H80" s="624">
        <f>'Раздел 1'!J110</f>
        <v>0</v>
      </c>
      <c r="I80" s="625" t="str">
        <f>'Раздел 1'!K110</f>
        <v>х</v>
      </c>
      <c r="J80" s="625" t="str">
        <f>'Раздел 1'!L110</f>
        <v>000</v>
      </c>
      <c r="K80" s="625" t="str">
        <f>'Раздел 1'!M110</f>
        <v>00.00.00</v>
      </c>
      <c r="L80" s="625" t="str">
        <f>'Раздел 1'!N110</f>
        <v>020.00.0002</v>
      </c>
      <c r="M80" s="625" t="str">
        <f>'Раздел 1'!O110</f>
        <v>60.01.00</v>
      </c>
      <c r="N80" s="626">
        <f>'Раздел 1'!P110</f>
        <v>0</v>
      </c>
      <c r="O80" s="626">
        <v>0</v>
      </c>
      <c r="P80" s="627">
        <f t="shared" si="5"/>
        <v>0</v>
      </c>
      <c r="Q80" s="628">
        <f>'Раздел 1'!Q110</f>
        <v>0</v>
      </c>
      <c r="R80" s="629">
        <v>0</v>
      </c>
      <c r="S80" s="630">
        <f t="shared" si="6"/>
        <v>0</v>
      </c>
      <c r="T80" s="631">
        <f>'Раздел 1'!R110</f>
        <v>0</v>
      </c>
      <c r="U80" s="632">
        <v>0</v>
      </c>
      <c r="V80" s="633">
        <f t="shared" si="7"/>
        <v>0</v>
      </c>
      <c r="W80" s="142"/>
      <c r="X80" s="634"/>
      <c r="Y80" s="635"/>
    </row>
    <row r="81" spans="1:25" s="636" customFormat="1" ht="24.75" customHeight="1">
      <c r="A81" s="622" t="str">
        <f>'Раздел 1'!C111</f>
        <v>925 0 00 00 000 00 0000 150</v>
      </c>
      <c r="B81" s="623">
        <f>'Раздел 1'!D111</f>
        <v>0</v>
      </c>
      <c r="C81" s="623">
        <f>'Раздел 1'!E111</f>
        <v>0</v>
      </c>
      <c r="D81" s="623">
        <f>'Раздел 1'!F111</f>
        <v>0</v>
      </c>
      <c r="E81" s="623">
        <f>'Раздел 1'!G111</f>
        <v>0</v>
      </c>
      <c r="F81" s="623">
        <f>'Раздел 1'!H111</f>
        <v>0</v>
      </c>
      <c r="G81" s="623">
        <f>'Раздел 1'!I111</f>
        <v>0</v>
      </c>
      <c r="H81" s="624">
        <f>'Раздел 1'!J111</f>
        <v>0</v>
      </c>
      <c r="I81" s="625" t="str">
        <f>'Раздел 1'!K111</f>
        <v>х</v>
      </c>
      <c r="J81" s="625" t="str">
        <f>'Раздел 1'!L111</f>
        <v>000</v>
      </c>
      <c r="K81" s="625" t="str">
        <f>'Раздел 1'!M111</f>
        <v>00.00.00</v>
      </c>
      <c r="L81" s="625" t="str">
        <f>'Раздел 1'!N111</f>
        <v>020.00.0003</v>
      </c>
      <c r="M81" s="625" t="str">
        <f>'Раздел 1'!O111</f>
        <v>60.01.00</v>
      </c>
      <c r="N81" s="626">
        <f>'Раздел 1'!P111</f>
        <v>36028.130000000005</v>
      </c>
      <c r="O81" s="626">
        <v>36028.130000000005</v>
      </c>
      <c r="P81" s="627">
        <f t="shared" si="5"/>
        <v>0</v>
      </c>
      <c r="Q81" s="628">
        <f>'Раздел 1'!Q111</f>
        <v>27286.880000000001</v>
      </c>
      <c r="R81" s="629">
        <v>27286.880000000001</v>
      </c>
      <c r="S81" s="630">
        <f t="shared" si="6"/>
        <v>0</v>
      </c>
      <c r="T81" s="631">
        <f>'Раздел 1'!R111</f>
        <v>27286.880000000001</v>
      </c>
      <c r="U81" s="632">
        <v>27286.880000000001</v>
      </c>
      <c r="V81" s="633">
        <f t="shared" si="7"/>
        <v>0</v>
      </c>
      <c r="W81" s="142"/>
      <c r="X81" s="634"/>
      <c r="Y81" s="635"/>
    </row>
    <row r="82" spans="1:25" s="636" customFormat="1" ht="24.75" customHeight="1">
      <c r="A82" s="622" t="str">
        <f>'Раздел 1'!C112</f>
        <v>925 0 00 00 000 00 0000 150</v>
      </c>
      <c r="B82" s="623">
        <f>'Раздел 1'!D112</f>
        <v>0</v>
      </c>
      <c r="C82" s="623">
        <f>'Раздел 1'!E112</f>
        <v>0</v>
      </c>
      <c r="D82" s="623">
        <f>'Раздел 1'!F112</f>
        <v>0</v>
      </c>
      <c r="E82" s="623">
        <f>'Раздел 1'!G112</f>
        <v>0</v>
      </c>
      <c r="F82" s="623">
        <f>'Раздел 1'!H112</f>
        <v>0</v>
      </c>
      <c r="G82" s="623">
        <f>'Раздел 1'!I112</f>
        <v>0</v>
      </c>
      <c r="H82" s="624">
        <f>'Раздел 1'!J112</f>
        <v>0</v>
      </c>
      <c r="I82" s="625" t="str">
        <f>'Раздел 1'!K112</f>
        <v>х</v>
      </c>
      <c r="J82" s="625" t="str">
        <f>'Раздел 1'!L112</f>
        <v>000</v>
      </c>
      <c r="K82" s="625" t="str">
        <f>'Раздел 1'!M112</f>
        <v>00.00.00</v>
      </c>
      <c r="L82" s="625" t="str">
        <f>'Раздел 1'!N112</f>
        <v>020.00.0004</v>
      </c>
      <c r="M82" s="625" t="str">
        <f>'Раздел 1'!O112</f>
        <v>60.01.00</v>
      </c>
      <c r="N82" s="626">
        <f>'Раздел 1'!P112</f>
        <v>0</v>
      </c>
      <c r="O82" s="626">
        <v>0</v>
      </c>
      <c r="P82" s="627">
        <f t="shared" si="5"/>
        <v>0</v>
      </c>
      <c r="Q82" s="628">
        <f>'Раздел 1'!Q112</f>
        <v>0</v>
      </c>
      <c r="R82" s="629">
        <v>0</v>
      </c>
      <c r="S82" s="630">
        <f t="shared" si="6"/>
        <v>0</v>
      </c>
      <c r="T82" s="631">
        <f>'Раздел 1'!R112</f>
        <v>0</v>
      </c>
      <c r="U82" s="632">
        <v>0</v>
      </c>
      <c r="V82" s="633">
        <f t="shared" si="7"/>
        <v>0</v>
      </c>
      <c r="W82" s="142"/>
      <c r="X82" s="634"/>
      <c r="Y82" s="635"/>
    </row>
    <row r="83" spans="1:25" s="636" customFormat="1" ht="24.75" customHeight="1">
      <c r="A83" s="622" t="str">
        <f>'Раздел 1'!C113</f>
        <v>925 0 00 00 000 00 0000 150</v>
      </c>
      <c r="B83" s="623">
        <f>'Раздел 1'!D113</f>
        <v>0</v>
      </c>
      <c r="C83" s="623">
        <f>'Раздел 1'!E113</f>
        <v>0</v>
      </c>
      <c r="D83" s="623">
        <f>'Раздел 1'!F113</f>
        <v>0</v>
      </c>
      <c r="E83" s="623">
        <f>'Раздел 1'!G113</f>
        <v>0</v>
      </c>
      <c r="F83" s="623">
        <f>'Раздел 1'!H113</f>
        <v>0</v>
      </c>
      <c r="G83" s="623">
        <f>'Раздел 1'!I113</f>
        <v>0</v>
      </c>
      <c r="H83" s="624">
        <f>'Раздел 1'!J113</f>
        <v>0</v>
      </c>
      <c r="I83" s="625" t="str">
        <f>'Раздел 1'!K113</f>
        <v>х</v>
      </c>
      <c r="J83" s="625" t="str">
        <f>'Раздел 1'!L113</f>
        <v>000</v>
      </c>
      <c r="K83" s="625" t="str">
        <f>'Раздел 1'!M113</f>
        <v>00.00.00</v>
      </c>
      <c r="L83" s="625" t="str">
        <f>'Раздел 1'!N113</f>
        <v>020.00.0005</v>
      </c>
      <c r="M83" s="625" t="str">
        <f>'Раздел 1'!O113</f>
        <v>60.01.00</v>
      </c>
      <c r="N83" s="626">
        <f>'Раздел 1'!P113</f>
        <v>0</v>
      </c>
      <c r="O83" s="626">
        <v>0</v>
      </c>
      <c r="P83" s="627">
        <f t="shared" si="5"/>
        <v>0</v>
      </c>
      <c r="Q83" s="628">
        <f>'Раздел 1'!Q113</f>
        <v>0</v>
      </c>
      <c r="R83" s="629">
        <v>0</v>
      </c>
      <c r="S83" s="630">
        <f t="shared" si="6"/>
        <v>0</v>
      </c>
      <c r="T83" s="631">
        <f>'Раздел 1'!R113</f>
        <v>0</v>
      </c>
      <c r="U83" s="632">
        <v>0</v>
      </c>
      <c r="V83" s="633">
        <f t="shared" si="7"/>
        <v>0</v>
      </c>
      <c r="W83" s="142"/>
      <c r="X83" s="634"/>
      <c r="Y83" s="635"/>
    </row>
    <row r="84" spans="1:25" s="636" customFormat="1" ht="24.75" customHeight="1">
      <c r="A84" s="622" t="str">
        <f>'Раздел 1'!C114</f>
        <v>925 0 00 00 000 00 0000 150</v>
      </c>
      <c r="B84" s="623">
        <f>'Раздел 1'!D114</f>
        <v>0</v>
      </c>
      <c r="C84" s="623">
        <f>'Раздел 1'!E114</f>
        <v>0</v>
      </c>
      <c r="D84" s="623">
        <f>'Раздел 1'!F114</f>
        <v>0</v>
      </c>
      <c r="E84" s="623">
        <f>'Раздел 1'!G114</f>
        <v>0</v>
      </c>
      <c r="F84" s="623">
        <f>'Раздел 1'!H114</f>
        <v>0</v>
      </c>
      <c r="G84" s="623">
        <f>'Раздел 1'!I114</f>
        <v>0</v>
      </c>
      <c r="H84" s="624">
        <f>'Раздел 1'!J114</f>
        <v>0</v>
      </c>
      <c r="I84" s="625" t="str">
        <f>'Раздел 1'!K114</f>
        <v>х</v>
      </c>
      <c r="J84" s="625" t="str">
        <f>'Раздел 1'!L114</f>
        <v>000</v>
      </c>
      <c r="K84" s="625" t="str">
        <f>'Раздел 1'!M114</f>
        <v>00.00.00</v>
      </c>
      <c r="L84" s="625" t="str">
        <f>'Раздел 1'!N114</f>
        <v>020.00.0006</v>
      </c>
      <c r="M84" s="625" t="str">
        <f>'Раздел 1'!O114</f>
        <v>60.01.00</v>
      </c>
      <c r="N84" s="626">
        <f>'Раздел 1'!P114</f>
        <v>0</v>
      </c>
      <c r="O84" s="626">
        <v>0</v>
      </c>
      <c r="P84" s="627">
        <f t="shared" si="5"/>
        <v>0</v>
      </c>
      <c r="Q84" s="628">
        <f>'Раздел 1'!Q114</f>
        <v>0</v>
      </c>
      <c r="R84" s="629">
        <v>0</v>
      </c>
      <c r="S84" s="630">
        <f t="shared" si="6"/>
        <v>0</v>
      </c>
      <c r="T84" s="631">
        <f>'Раздел 1'!R114</f>
        <v>0</v>
      </c>
      <c r="U84" s="632">
        <v>0</v>
      </c>
      <c r="V84" s="633">
        <f t="shared" si="7"/>
        <v>0</v>
      </c>
      <c r="W84" s="142"/>
      <c r="X84" s="634"/>
      <c r="Y84" s="635"/>
    </row>
    <row r="85" spans="1:25" s="636" customFormat="1" ht="24.75" customHeight="1">
      <c r="A85" s="622" t="str">
        <f>'Раздел 1'!C115</f>
        <v>925 0 00 00 000 00 0000 150</v>
      </c>
      <c r="B85" s="623">
        <f>'Раздел 1'!D115</f>
        <v>0</v>
      </c>
      <c r="C85" s="623">
        <f>'Раздел 1'!E115</f>
        <v>0</v>
      </c>
      <c r="D85" s="623">
        <f>'Раздел 1'!F115</f>
        <v>0</v>
      </c>
      <c r="E85" s="623">
        <f>'Раздел 1'!G115</f>
        <v>0</v>
      </c>
      <c r="F85" s="623">
        <f>'Раздел 1'!H115</f>
        <v>0</v>
      </c>
      <c r="G85" s="623">
        <f>'Раздел 1'!I115</f>
        <v>0</v>
      </c>
      <c r="H85" s="624">
        <f>'Раздел 1'!J115</f>
        <v>0</v>
      </c>
      <c r="I85" s="625" t="str">
        <f>'Раздел 1'!K115</f>
        <v>х</v>
      </c>
      <c r="J85" s="625" t="str">
        <f>'Раздел 1'!L115</f>
        <v>000</v>
      </c>
      <c r="K85" s="625" t="str">
        <f>'Раздел 1'!M115</f>
        <v>00.00.00</v>
      </c>
      <c r="L85" s="625" t="str">
        <f>'Раздел 1'!N115</f>
        <v>020.00.0007</v>
      </c>
      <c r="M85" s="625" t="str">
        <f>'Раздел 1'!O115</f>
        <v>60.01.00</v>
      </c>
      <c r="N85" s="626">
        <f>'Раздел 1'!P115</f>
        <v>1927200</v>
      </c>
      <c r="O85" s="626">
        <v>1927200</v>
      </c>
      <c r="P85" s="627">
        <f t="shared" si="5"/>
        <v>0</v>
      </c>
      <c r="Q85" s="628">
        <f>'Раздел 1'!Q115</f>
        <v>1599950</v>
      </c>
      <c r="R85" s="629">
        <v>1599950</v>
      </c>
      <c r="S85" s="630">
        <f t="shared" si="6"/>
        <v>0</v>
      </c>
      <c r="T85" s="631">
        <f>'Раздел 1'!R115</f>
        <v>1418000</v>
      </c>
      <c r="U85" s="632">
        <v>1418000</v>
      </c>
      <c r="V85" s="633">
        <f t="shared" si="7"/>
        <v>0</v>
      </c>
      <c r="W85" s="142"/>
      <c r="X85" s="634"/>
      <c r="Y85" s="635"/>
    </row>
    <row r="86" spans="1:25" s="636" customFormat="1" ht="24.75" customHeight="1">
      <c r="A86" s="622" t="str">
        <f>'Раздел 1'!C116</f>
        <v>925 0 00 00 000 00 0000 150</v>
      </c>
      <c r="B86" s="623">
        <f>'Раздел 1'!D116</f>
        <v>0</v>
      </c>
      <c r="C86" s="623">
        <f>'Раздел 1'!E116</f>
        <v>0</v>
      </c>
      <c r="D86" s="623">
        <f>'Раздел 1'!F116</f>
        <v>0</v>
      </c>
      <c r="E86" s="623">
        <f>'Раздел 1'!G116</f>
        <v>0</v>
      </c>
      <c r="F86" s="623">
        <f>'Раздел 1'!H116</f>
        <v>0</v>
      </c>
      <c r="G86" s="623">
        <f>'Раздел 1'!I116</f>
        <v>0</v>
      </c>
      <c r="H86" s="624">
        <f>'Раздел 1'!J116</f>
        <v>0</v>
      </c>
      <c r="I86" s="625" t="str">
        <f>'Раздел 1'!K116</f>
        <v>х</v>
      </c>
      <c r="J86" s="625" t="str">
        <f>'Раздел 1'!L116</f>
        <v>000</v>
      </c>
      <c r="K86" s="625" t="str">
        <f>'Раздел 1'!M116</f>
        <v>00.00.00</v>
      </c>
      <c r="L86" s="625" t="str">
        <f>'Раздел 1'!N116</f>
        <v>020.00.0008</v>
      </c>
      <c r="M86" s="625" t="str">
        <f>'Раздел 1'!O116</f>
        <v>60.01.00</v>
      </c>
      <c r="N86" s="626">
        <f>'Раздел 1'!P116</f>
        <v>0</v>
      </c>
      <c r="O86" s="626">
        <v>0</v>
      </c>
      <c r="P86" s="627">
        <f t="shared" si="5"/>
        <v>0</v>
      </c>
      <c r="Q86" s="628">
        <f>'Раздел 1'!Q116</f>
        <v>0</v>
      </c>
      <c r="R86" s="629">
        <v>0</v>
      </c>
      <c r="S86" s="630">
        <f t="shared" si="6"/>
        <v>0</v>
      </c>
      <c r="T86" s="631">
        <f>'Раздел 1'!R116</f>
        <v>0</v>
      </c>
      <c r="U86" s="632">
        <v>0</v>
      </c>
      <c r="V86" s="633">
        <f t="shared" si="7"/>
        <v>0</v>
      </c>
      <c r="W86" s="142"/>
      <c r="X86" s="634"/>
      <c r="Y86" s="635"/>
    </row>
    <row r="87" spans="1:25" s="636" customFormat="1" ht="24.75" customHeight="1">
      <c r="A87" s="622" t="str">
        <f>'Раздел 1'!C117</f>
        <v>925 0 00 00 000 00 0000 150</v>
      </c>
      <c r="B87" s="623">
        <f>'Раздел 1'!D117</f>
        <v>0</v>
      </c>
      <c r="C87" s="623">
        <f>'Раздел 1'!E117</f>
        <v>0</v>
      </c>
      <c r="D87" s="623">
        <f>'Раздел 1'!F117</f>
        <v>0</v>
      </c>
      <c r="E87" s="623">
        <f>'Раздел 1'!G117</f>
        <v>0</v>
      </c>
      <c r="F87" s="623">
        <f>'Раздел 1'!H117</f>
        <v>0</v>
      </c>
      <c r="G87" s="623">
        <f>'Раздел 1'!I117</f>
        <v>0</v>
      </c>
      <c r="H87" s="624">
        <f>'Раздел 1'!J117</f>
        <v>0</v>
      </c>
      <c r="I87" s="625" t="str">
        <f>'Раздел 1'!K117</f>
        <v>х</v>
      </c>
      <c r="J87" s="625" t="str">
        <f>'Раздел 1'!L117</f>
        <v>000</v>
      </c>
      <c r="K87" s="625" t="str">
        <f>'Раздел 1'!M117</f>
        <v>00.00.00</v>
      </c>
      <c r="L87" s="625" t="str">
        <f>'Раздел 1'!N117</f>
        <v>020.00.0009</v>
      </c>
      <c r="M87" s="625" t="str">
        <f>'Раздел 1'!O117</f>
        <v>60.01.00</v>
      </c>
      <c r="N87" s="626">
        <f>'Раздел 1'!P117</f>
        <v>0</v>
      </c>
      <c r="O87" s="626">
        <v>0</v>
      </c>
      <c r="P87" s="627">
        <f t="shared" si="5"/>
        <v>0</v>
      </c>
      <c r="Q87" s="628">
        <f>'Раздел 1'!Q117</f>
        <v>0</v>
      </c>
      <c r="R87" s="629">
        <v>0</v>
      </c>
      <c r="S87" s="630">
        <f t="shared" si="6"/>
        <v>0</v>
      </c>
      <c r="T87" s="631">
        <f>'Раздел 1'!R117</f>
        <v>0</v>
      </c>
      <c r="U87" s="632">
        <v>0</v>
      </c>
      <c r="V87" s="633">
        <f t="shared" si="7"/>
        <v>0</v>
      </c>
      <c r="W87" s="142"/>
      <c r="X87" s="634"/>
      <c r="Y87" s="635"/>
    </row>
    <row r="88" spans="1:25" s="636" customFormat="1" ht="24.75" customHeight="1">
      <c r="A88" s="622" t="str">
        <f>'Раздел 1'!C118</f>
        <v>925 0 00 00 000 00 0000 150</v>
      </c>
      <c r="B88" s="623">
        <f>'Раздел 1'!D118</f>
        <v>0</v>
      </c>
      <c r="C88" s="623">
        <f>'Раздел 1'!E118</f>
        <v>0</v>
      </c>
      <c r="D88" s="623">
        <f>'Раздел 1'!F118</f>
        <v>0</v>
      </c>
      <c r="E88" s="623">
        <f>'Раздел 1'!G118</f>
        <v>0</v>
      </c>
      <c r="F88" s="623">
        <f>'Раздел 1'!H118</f>
        <v>0</v>
      </c>
      <c r="G88" s="623">
        <f>'Раздел 1'!I118</f>
        <v>0</v>
      </c>
      <c r="H88" s="624">
        <f>'Раздел 1'!J118</f>
        <v>0</v>
      </c>
      <c r="I88" s="625" t="str">
        <f>'Раздел 1'!K118</f>
        <v>х</v>
      </c>
      <c r="J88" s="625" t="str">
        <f>'Раздел 1'!L118</f>
        <v>000</v>
      </c>
      <c r="K88" s="625" t="str">
        <f>'Раздел 1'!M118</f>
        <v>00.00.00</v>
      </c>
      <c r="L88" s="625" t="str">
        <f>'Раздел 1'!N118</f>
        <v>020.00.0010</v>
      </c>
      <c r="M88" s="625" t="str">
        <f>'Раздел 1'!O118</f>
        <v>60.01.00</v>
      </c>
      <c r="N88" s="626">
        <f>'Раздел 1'!P118</f>
        <v>0</v>
      </c>
      <c r="O88" s="626">
        <v>0</v>
      </c>
      <c r="P88" s="627">
        <f t="shared" si="5"/>
        <v>0</v>
      </c>
      <c r="Q88" s="628">
        <f>'Раздел 1'!Q118</f>
        <v>0</v>
      </c>
      <c r="R88" s="629">
        <v>0</v>
      </c>
      <c r="S88" s="630">
        <f t="shared" si="6"/>
        <v>0</v>
      </c>
      <c r="T88" s="631">
        <f>'Раздел 1'!R118</f>
        <v>0</v>
      </c>
      <c r="U88" s="632">
        <v>0</v>
      </c>
      <c r="V88" s="633">
        <f t="shared" si="7"/>
        <v>0</v>
      </c>
      <c r="W88" s="142"/>
      <c r="X88" s="634"/>
      <c r="Y88" s="635"/>
    </row>
    <row r="89" spans="1:25" s="636" customFormat="1" ht="24.75" customHeight="1">
      <c r="A89" s="622" t="str">
        <f>'Раздел 1'!C119</f>
        <v>925 0 00 00 000 00 0000 150</v>
      </c>
      <c r="B89" s="623">
        <f>'Раздел 1'!D119</f>
        <v>0</v>
      </c>
      <c r="C89" s="623">
        <f>'Раздел 1'!E119</f>
        <v>0</v>
      </c>
      <c r="D89" s="623">
        <f>'Раздел 1'!F119</f>
        <v>0</v>
      </c>
      <c r="E89" s="623">
        <f>'Раздел 1'!G119</f>
        <v>0</v>
      </c>
      <c r="F89" s="623">
        <f>'Раздел 1'!H119</f>
        <v>0</v>
      </c>
      <c r="G89" s="623">
        <f>'Раздел 1'!I119</f>
        <v>0</v>
      </c>
      <c r="H89" s="624">
        <f>'Раздел 1'!J119</f>
        <v>0</v>
      </c>
      <c r="I89" s="625" t="str">
        <f>'Раздел 1'!K119</f>
        <v>х</v>
      </c>
      <c r="J89" s="625" t="str">
        <f>'Раздел 1'!L119</f>
        <v>000</v>
      </c>
      <c r="K89" s="625" t="str">
        <f>'Раздел 1'!M119</f>
        <v>00.00.00</v>
      </c>
      <c r="L89" s="625" t="str">
        <f>'Раздел 1'!N119</f>
        <v>020.00.0011</v>
      </c>
      <c r="M89" s="625" t="str">
        <f>'Раздел 1'!O119</f>
        <v>60.01.00</v>
      </c>
      <c r="N89" s="626">
        <f>'Раздел 1'!P119</f>
        <v>0</v>
      </c>
      <c r="O89" s="626">
        <v>0</v>
      </c>
      <c r="P89" s="627">
        <f t="shared" si="5"/>
        <v>0</v>
      </c>
      <c r="Q89" s="628">
        <f>'Раздел 1'!Q119</f>
        <v>0</v>
      </c>
      <c r="R89" s="629">
        <v>0</v>
      </c>
      <c r="S89" s="630">
        <f t="shared" si="6"/>
        <v>0</v>
      </c>
      <c r="T89" s="631">
        <f>'Раздел 1'!R119</f>
        <v>0</v>
      </c>
      <c r="U89" s="632">
        <v>0</v>
      </c>
      <c r="V89" s="633">
        <f t="shared" si="7"/>
        <v>0</v>
      </c>
      <c r="W89" s="142"/>
      <c r="X89" s="634"/>
      <c r="Y89" s="635"/>
    </row>
    <row r="90" spans="1:25" s="636" customFormat="1" ht="24.75" customHeight="1">
      <c r="A90" s="622" t="str">
        <f>'Раздел 1'!C120</f>
        <v>925 0 00 00 000 00 0000 150</v>
      </c>
      <c r="B90" s="623">
        <f>'Раздел 1'!D120</f>
        <v>0</v>
      </c>
      <c r="C90" s="623">
        <f>'Раздел 1'!E120</f>
        <v>0</v>
      </c>
      <c r="D90" s="623">
        <f>'Раздел 1'!F120</f>
        <v>0</v>
      </c>
      <c r="E90" s="623">
        <f>'Раздел 1'!G120</f>
        <v>0</v>
      </c>
      <c r="F90" s="623">
        <f>'Раздел 1'!H120</f>
        <v>0</v>
      </c>
      <c r="G90" s="623">
        <f>'Раздел 1'!I120</f>
        <v>0</v>
      </c>
      <c r="H90" s="624">
        <f>'Раздел 1'!J120</f>
        <v>0</v>
      </c>
      <c r="I90" s="625" t="str">
        <f>'Раздел 1'!K120</f>
        <v>х</v>
      </c>
      <c r="J90" s="625" t="str">
        <f>'Раздел 1'!L120</f>
        <v>000</v>
      </c>
      <c r="K90" s="625" t="str">
        <f>'Раздел 1'!M120</f>
        <v>00.00.00</v>
      </c>
      <c r="L90" s="625" t="str">
        <f>'Раздел 1'!N120</f>
        <v>020.00.0012</v>
      </c>
      <c r="M90" s="625" t="str">
        <f>'Раздел 1'!O120</f>
        <v>60.01.00</v>
      </c>
      <c r="N90" s="626">
        <f>'Раздел 1'!P120</f>
        <v>0</v>
      </c>
      <c r="O90" s="626">
        <v>0</v>
      </c>
      <c r="P90" s="627">
        <f t="shared" si="5"/>
        <v>0</v>
      </c>
      <c r="Q90" s="628">
        <f>'Раздел 1'!Q120</f>
        <v>0</v>
      </c>
      <c r="R90" s="629">
        <v>0</v>
      </c>
      <c r="S90" s="630">
        <f t="shared" si="6"/>
        <v>0</v>
      </c>
      <c r="T90" s="631">
        <f>'Раздел 1'!R120</f>
        <v>0</v>
      </c>
      <c r="U90" s="632">
        <v>0</v>
      </c>
      <c r="V90" s="633">
        <f t="shared" si="7"/>
        <v>0</v>
      </c>
      <c r="W90" s="142"/>
      <c r="X90" s="634"/>
      <c r="Y90" s="635"/>
    </row>
    <row r="91" spans="1:25" s="636" customFormat="1" ht="24.75" customHeight="1">
      <c r="A91" s="622" t="str">
        <f>'Раздел 1'!C121</f>
        <v>925 0 00 00 000 00 0000 150</v>
      </c>
      <c r="B91" s="623">
        <f>'Раздел 1'!D121</f>
        <v>0</v>
      </c>
      <c r="C91" s="623">
        <f>'Раздел 1'!E121</f>
        <v>0</v>
      </c>
      <c r="D91" s="623">
        <f>'Раздел 1'!F121</f>
        <v>0</v>
      </c>
      <c r="E91" s="623">
        <f>'Раздел 1'!G121</f>
        <v>0</v>
      </c>
      <c r="F91" s="623">
        <f>'Раздел 1'!H121</f>
        <v>0</v>
      </c>
      <c r="G91" s="623">
        <f>'Раздел 1'!I121</f>
        <v>0</v>
      </c>
      <c r="H91" s="624">
        <f>'Раздел 1'!J121</f>
        <v>0</v>
      </c>
      <c r="I91" s="625" t="str">
        <f>'Раздел 1'!K121</f>
        <v>х</v>
      </c>
      <c r="J91" s="625" t="str">
        <f>'Раздел 1'!L121</f>
        <v>000</v>
      </c>
      <c r="K91" s="625" t="str">
        <f>'Раздел 1'!M121</f>
        <v>00.00.00</v>
      </c>
      <c r="L91" s="625" t="str">
        <f>'Раздел 1'!N121</f>
        <v>020.00.0013</v>
      </c>
      <c r="M91" s="625" t="str">
        <f>'Раздел 1'!O121</f>
        <v>60.01.00</v>
      </c>
      <c r="N91" s="626">
        <f>'Раздел 1'!P121</f>
        <v>0</v>
      </c>
      <c r="O91" s="626">
        <v>0</v>
      </c>
      <c r="P91" s="627">
        <f t="shared" si="5"/>
        <v>0</v>
      </c>
      <c r="Q91" s="628">
        <f>'Раздел 1'!Q121</f>
        <v>0</v>
      </c>
      <c r="R91" s="629">
        <v>0</v>
      </c>
      <c r="S91" s="630">
        <f t="shared" si="6"/>
        <v>0</v>
      </c>
      <c r="T91" s="631">
        <f>'Раздел 1'!R121</f>
        <v>0</v>
      </c>
      <c r="U91" s="632">
        <v>0</v>
      </c>
      <c r="V91" s="633">
        <f t="shared" si="7"/>
        <v>0</v>
      </c>
      <c r="W91" s="142"/>
      <c r="X91" s="634"/>
      <c r="Y91" s="635"/>
    </row>
    <row r="92" spans="1:25" s="636" customFormat="1" ht="24.75" customHeight="1">
      <c r="A92" s="622" t="str">
        <f>'Раздел 1'!C122</f>
        <v>925 0 00 00 000 00 0000 150</v>
      </c>
      <c r="B92" s="623">
        <f>'Раздел 1'!D122</f>
        <v>0</v>
      </c>
      <c r="C92" s="623">
        <f>'Раздел 1'!E122</f>
        <v>0</v>
      </c>
      <c r="D92" s="623">
        <f>'Раздел 1'!F122</f>
        <v>0</v>
      </c>
      <c r="E92" s="623">
        <f>'Раздел 1'!G122</f>
        <v>0</v>
      </c>
      <c r="F92" s="623">
        <f>'Раздел 1'!H122</f>
        <v>0</v>
      </c>
      <c r="G92" s="623">
        <f>'Раздел 1'!I122</f>
        <v>0</v>
      </c>
      <c r="H92" s="624">
        <f>'Раздел 1'!J122</f>
        <v>0</v>
      </c>
      <c r="I92" s="625" t="str">
        <f>'Раздел 1'!K122</f>
        <v>х</v>
      </c>
      <c r="J92" s="625" t="str">
        <f>'Раздел 1'!L122</f>
        <v>000</v>
      </c>
      <c r="K92" s="625" t="str">
        <f>'Раздел 1'!M122</f>
        <v>00.00.00</v>
      </c>
      <c r="L92" s="625" t="str">
        <f>'Раздел 1'!N122</f>
        <v>020.00.0015</v>
      </c>
      <c r="M92" s="625" t="str">
        <f>'Раздел 1'!O122</f>
        <v>60.01.00</v>
      </c>
      <c r="N92" s="626">
        <f>'Раздел 1'!P122</f>
        <v>313640</v>
      </c>
      <c r="O92" s="626">
        <v>313640</v>
      </c>
      <c r="P92" s="627">
        <f t="shared" si="5"/>
        <v>0</v>
      </c>
      <c r="Q92" s="628">
        <f>'Раздел 1'!Q122</f>
        <v>0</v>
      </c>
      <c r="R92" s="629">
        <v>0</v>
      </c>
      <c r="S92" s="630">
        <f t="shared" si="6"/>
        <v>0</v>
      </c>
      <c r="T92" s="631">
        <f>'Раздел 1'!R122</f>
        <v>0</v>
      </c>
      <c r="U92" s="632">
        <v>0</v>
      </c>
      <c r="V92" s="633">
        <f t="shared" si="7"/>
        <v>0</v>
      </c>
      <c r="W92" s="142"/>
      <c r="X92" s="634"/>
      <c r="Y92" s="635"/>
    </row>
    <row r="93" spans="1:25" s="636" customFormat="1" ht="24.75" customHeight="1">
      <c r="A93" s="622" t="str">
        <f>'Раздел 1'!C123</f>
        <v>925 0 00 00 000 00 0000 150</v>
      </c>
      <c r="B93" s="623">
        <f>'Раздел 1'!D123</f>
        <v>0</v>
      </c>
      <c r="C93" s="623">
        <f>'Раздел 1'!E123</f>
        <v>0</v>
      </c>
      <c r="D93" s="623">
        <f>'Раздел 1'!F123</f>
        <v>0</v>
      </c>
      <c r="E93" s="623">
        <f>'Раздел 1'!G123</f>
        <v>0</v>
      </c>
      <c r="F93" s="623">
        <f>'Раздел 1'!H123</f>
        <v>0</v>
      </c>
      <c r="G93" s="623">
        <f>'Раздел 1'!I123</f>
        <v>0</v>
      </c>
      <c r="H93" s="624">
        <f>'Раздел 1'!J123</f>
        <v>0</v>
      </c>
      <c r="I93" s="625" t="str">
        <f>'Раздел 1'!K123</f>
        <v>х</v>
      </c>
      <c r="J93" s="625" t="str">
        <f>'Раздел 1'!L123</f>
        <v>000</v>
      </c>
      <c r="K93" s="625" t="str">
        <f>'Раздел 1'!M123</f>
        <v>00.00.00</v>
      </c>
      <c r="L93" s="625" t="str">
        <f>'Раздел 1'!N123</f>
        <v>020.00.0016</v>
      </c>
      <c r="M93" s="625" t="str">
        <f>'Раздел 1'!O123</f>
        <v>60.01.00</v>
      </c>
      <c r="N93" s="626">
        <f>'Раздел 1'!P123</f>
        <v>0</v>
      </c>
      <c r="O93" s="626">
        <v>0</v>
      </c>
      <c r="P93" s="627">
        <f t="shared" si="5"/>
        <v>0</v>
      </c>
      <c r="Q93" s="628">
        <f>'Раздел 1'!Q123</f>
        <v>0</v>
      </c>
      <c r="R93" s="629">
        <v>0</v>
      </c>
      <c r="S93" s="630">
        <f t="shared" si="6"/>
        <v>0</v>
      </c>
      <c r="T93" s="631">
        <f>'Раздел 1'!R123</f>
        <v>0</v>
      </c>
      <c r="U93" s="632">
        <v>0</v>
      </c>
      <c r="V93" s="633">
        <f t="shared" si="7"/>
        <v>0</v>
      </c>
      <c r="W93" s="142"/>
      <c r="X93" s="634"/>
      <c r="Y93" s="635"/>
    </row>
    <row r="94" spans="1:25" s="636" customFormat="1" ht="24.75" customHeight="1">
      <c r="A94" s="622" t="str">
        <f>'Раздел 1'!C124</f>
        <v>925 0 00 00 000 00 0000 150</v>
      </c>
      <c r="B94" s="623">
        <f>'Раздел 1'!D124</f>
        <v>0</v>
      </c>
      <c r="C94" s="623">
        <f>'Раздел 1'!E124</f>
        <v>0</v>
      </c>
      <c r="D94" s="623">
        <f>'Раздел 1'!F124</f>
        <v>0</v>
      </c>
      <c r="E94" s="623">
        <f>'Раздел 1'!G124</f>
        <v>0</v>
      </c>
      <c r="F94" s="623">
        <f>'Раздел 1'!H124</f>
        <v>0</v>
      </c>
      <c r="G94" s="623">
        <f>'Раздел 1'!I124</f>
        <v>0</v>
      </c>
      <c r="H94" s="624">
        <f>'Раздел 1'!J124</f>
        <v>0</v>
      </c>
      <c r="I94" s="625" t="str">
        <f>'Раздел 1'!K124</f>
        <v>х</v>
      </c>
      <c r="J94" s="625" t="str">
        <f>'Раздел 1'!L124</f>
        <v>000</v>
      </c>
      <c r="K94" s="625" t="str">
        <f>'Раздел 1'!M124</f>
        <v>00.00.00</v>
      </c>
      <c r="L94" s="625" t="str">
        <f>'Раздел 1'!N124</f>
        <v>020.00.0018</v>
      </c>
      <c r="M94" s="625" t="str">
        <f>'Раздел 1'!O124</f>
        <v>60.01.00</v>
      </c>
      <c r="N94" s="626">
        <f>'Раздел 1'!P124</f>
        <v>0</v>
      </c>
      <c r="O94" s="626">
        <v>0</v>
      </c>
      <c r="P94" s="627">
        <f t="shared" si="5"/>
        <v>0</v>
      </c>
      <c r="Q94" s="628">
        <f>'Раздел 1'!Q124</f>
        <v>0</v>
      </c>
      <c r="R94" s="629">
        <v>0</v>
      </c>
      <c r="S94" s="630">
        <f t="shared" si="6"/>
        <v>0</v>
      </c>
      <c r="T94" s="631">
        <f>'Раздел 1'!R124</f>
        <v>0</v>
      </c>
      <c r="U94" s="632">
        <v>0</v>
      </c>
      <c r="V94" s="633">
        <f t="shared" si="7"/>
        <v>0</v>
      </c>
      <c r="W94" s="142"/>
      <c r="X94" s="634"/>
      <c r="Y94" s="635"/>
    </row>
    <row r="95" spans="1:25" s="636" customFormat="1" ht="24.75" customHeight="1">
      <c r="A95" s="622" t="str">
        <f>'Раздел 1'!C125</f>
        <v>925 0 00 00 000 00 0000 150</v>
      </c>
      <c r="B95" s="623">
        <f>'Раздел 1'!D125</f>
        <v>0</v>
      </c>
      <c r="C95" s="623">
        <f>'Раздел 1'!E125</f>
        <v>0</v>
      </c>
      <c r="D95" s="623">
        <f>'Раздел 1'!F125</f>
        <v>0</v>
      </c>
      <c r="E95" s="623">
        <f>'Раздел 1'!G125</f>
        <v>0</v>
      </c>
      <c r="F95" s="623">
        <f>'Раздел 1'!H125</f>
        <v>0</v>
      </c>
      <c r="G95" s="623">
        <f>'Раздел 1'!I125</f>
        <v>0</v>
      </c>
      <c r="H95" s="624">
        <f>'Раздел 1'!J125</f>
        <v>0</v>
      </c>
      <c r="I95" s="625" t="str">
        <f>'Раздел 1'!K125</f>
        <v>х</v>
      </c>
      <c r="J95" s="625" t="str">
        <f>'Раздел 1'!L125</f>
        <v>000</v>
      </c>
      <c r="K95" s="625" t="str">
        <f>'Раздел 1'!M125</f>
        <v>00.00.00</v>
      </c>
      <c r="L95" s="625" t="str">
        <f>'Раздел 1'!N125</f>
        <v>020.00.0019</v>
      </c>
      <c r="M95" s="625" t="str">
        <f>'Раздел 1'!O125</f>
        <v>60.01.00</v>
      </c>
      <c r="N95" s="626">
        <f>'Раздел 1'!P125</f>
        <v>708523</v>
      </c>
      <c r="O95" s="626">
        <v>708523</v>
      </c>
      <c r="P95" s="627">
        <f t="shared" si="5"/>
        <v>0</v>
      </c>
      <c r="Q95" s="628">
        <f>'Раздел 1'!Q125</f>
        <v>0</v>
      </c>
      <c r="R95" s="629">
        <v>0</v>
      </c>
      <c r="S95" s="630">
        <f t="shared" si="6"/>
        <v>0</v>
      </c>
      <c r="T95" s="631">
        <f>'Раздел 1'!R125</f>
        <v>0</v>
      </c>
      <c r="U95" s="632">
        <v>0</v>
      </c>
      <c r="V95" s="633">
        <f t="shared" si="7"/>
        <v>0</v>
      </c>
      <c r="W95" s="142"/>
      <c r="X95" s="634"/>
      <c r="Y95" s="635"/>
    </row>
    <row r="96" spans="1:25" s="636" customFormat="1" ht="24.75" customHeight="1">
      <c r="A96" s="622" t="str">
        <f>'Раздел 1'!C126</f>
        <v>925 0 00 00 000 00 0000 150</v>
      </c>
      <c r="B96" s="623">
        <f>'Раздел 1'!D126</f>
        <v>0</v>
      </c>
      <c r="C96" s="623">
        <f>'Раздел 1'!E126</f>
        <v>0</v>
      </c>
      <c r="D96" s="623">
        <f>'Раздел 1'!F126</f>
        <v>0</v>
      </c>
      <c r="E96" s="623">
        <f>'Раздел 1'!G126</f>
        <v>0</v>
      </c>
      <c r="F96" s="623">
        <f>'Раздел 1'!H126</f>
        <v>0</v>
      </c>
      <c r="G96" s="623">
        <f>'Раздел 1'!I126</f>
        <v>0</v>
      </c>
      <c r="H96" s="624">
        <f>'Раздел 1'!J126</f>
        <v>0</v>
      </c>
      <c r="I96" s="625" t="str">
        <f>'Раздел 1'!K126</f>
        <v>х</v>
      </c>
      <c r="J96" s="625" t="str">
        <f>'Раздел 1'!L126</f>
        <v>000</v>
      </c>
      <c r="K96" s="625" t="str">
        <f>'Раздел 1'!M126</f>
        <v>00.00.00</v>
      </c>
      <c r="L96" s="625" t="str">
        <f>'Раздел 1'!N126</f>
        <v>020.00.0021</v>
      </c>
      <c r="M96" s="625" t="str">
        <f>'Раздел 1'!O126</f>
        <v>60.01.00</v>
      </c>
      <c r="N96" s="626">
        <f>'Раздел 1'!P126</f>
        <v>0</v>
      </c>
      <c r="O96" s="626">
        <v>0</v>
      </c>
      <c r="P96" s="627">
        <f t="shared" si="5"/>
        <v>0</v>
      </c>
      <c r="Q96" s="628">
        <f>'Раздел 1'!Q126</f>
        <v>0</v>
      </c>
      <c r="R96" s="629">
        <v>0</v>
      </c>
      <c r="S96" s="630">
        <f t="shared" si="6"/>
        <v>0</v>
      </c>
      <c r="T96" s="631">
        <f>'Раздел 1'!R126</f>
        <v>0</v>
      </c>
      <c r="U96" s="632">
        <v>0</v>
      </c>
      <c r="V96" s="633">
        <f t="shared" si="7"/>
        <v>0</v>
      </c>
      <c r="W96" s="142"/>
      <c r="X96" s="634"/>
      <c r="Y96" s="635"/>
    </row>
    <row r="97" spans="1:25" s="636" customFormat="1" ht="24.75" customHeight="1">
      <c r="A97" s="622" t="str">
        <f>'Раздел 1'!C127</f>
        <v>925 0 00 00 000 00 0000 150</v>
      </c>
      <c r="B97" s="623">
        <f>'Раздел 1'!D127</f>
        <v>0</v>
      </c>
      <c r="C97" s="623">
        <f>'Раздел 1'!E127</f>
        <v>0</v>
      </c>
      <c r="D97" s="623">
        <f>'Раздел 1'!F127</f>
        <v>0</v>
      </c>
      <c r="E97" s="623">
        <f>'Раздел 1'!G127</f>
        <v>0</v>
      </c>
      <c r="F97" s="623">
        <f>'Раздел 1'!H127</f>
        <v>0</v>
      </c>
      <c r="G97" s="623">
        <f>'Раздел 1'!I127</f>
        <v>0</v>
      </c>
      <c r="H97" s="624">
        <f>'Раздел 1'!J127</f>
        <v>0</v>
      </c>
      <c r="I97" s="625" t="str">
        <f>'Раздел 1'!K127</f>
        <v>х</v>
      </c>
      <c r="J97" s="625" t="str">
        <f>'Раздел 1'!L127</f>
        <v>000</v>
      </c>
      <c r="K97" s="625" t="str">
        <f>'Раздел 1'!M127</f>
        <v>00.00.00</v>
      </c>
      <c r="L97" s="625" t="str">
        <f>'Раздел 1'!N127</f>
        <v>020.00.0023</v>
      </c>
      <c r="M97" s="625" t="str">
        <f>'Раздел 1'!O127</f>
        <v>60.01.00</v>
      </c>
      <c r="N97" s="626">
        <f>'Раздел 1'!P127</f>
        <v>0</v>
      </c>
      <c r="O97" s="626">
        <v>0</v>
      </c>
      <c r="P97" s="627">
        <f t="shared" si="5"/>
        <v>0</v>
      </c>
      <c r="Q97" s="628">
        <f>'Раздел 1'!Q127</f>
        <v>0</v>
      </c>
      <c r="R97" s="629">
        <v>0</v>
      </c>
      <c r="S97" s="630">
        <f t="shared" si="6"/>
        <v>0</v>
      </c>
      <c r="T97" s="631">
        <f>'Раздел 1'!R127</f>
        <v>0</v>
      </c>
      <c r="U97" s="632">
        <v>0</v>
      </c>
      <c r="V97" s="633">
        <f t="shared" si="7"/>
        <v>0</v>
      </c>
      <c r="W97" s="142"/>
      <c r="X97" s="634"/>
      <c r="Y97" s="635"/>
    </row>
    <row r="98" spans="1:25" s="636" customFormat="1" ht="24.75" customHeight="1">
      <c r="A98" s="622" t="str">
        <f>'Раздел 1'!C128</f>
        <v>925 0 00 00 000 00 0000 150</v>
      </c>
      <c r="B98" s="623">
        <f>'Раздел 1'!D128</f>
        <v>0</v>
      </c>
      <c r="C98" s="623">
        <f>'Раздел 1'!E128</f>
        <v>0</v>
      </c>
      <c r="D98" s="623">
        <f>'Раздел 1'!F128</f>
        <v>0</v>
      </c>
      <c r="E98" s="623">
        <f>'Раздел 1'!G128</f>
        <v>0</v>
      </c>
      <c r="F98" s="623">
        <f>'Раздел 1'!H128</f>
        <v>0</v>
      </c>
      <c r="G98" s="623">
        <f>'Раздел 1'!I128</f>
        <v>0</v>
      </c>
      <c r="H98" s="624">
        <f>'Раздел 1'!J128</f>
        <v>0</v>
      </c>
      <c r="I98" s="625" t="str">
        <f>'Раздел 1'!K128</f>
        <v>х</v>
      </c>
      <c r="J98" s="625" t="str">
        <f>'Раздел 1'!L128</f>
        <v>000</v>
      </c>
      <c r="K98" s="625" t="str">
        <f>'Раздел 1'!M128</f>
        <v>00.00.00</v>
      </c>
      <c r="L98" s="625" t="str">
        <f>'Раздел 1'!N128</f>
        <v>020.00.0028</v>
      </c>
      <c r="M98" s="625" t="str">
        <f>'Раздел 1'!O128</f>
        <v>60.01.00</v>
      </c>
      <c r="N98" s="626">
        <f>'Раздел 1'!P128</f>
        <v>55938.19</v>
      </c>
      <c r="O98" s="626">
        <v>55938.19</v>
      </c>
      <c r="P98" s="627">
        <f t="shared" si="5"/>
        <v>0</v>
      </c>
      <c r="Q98" s="628">
        <f>'Раздел 1'!Q128</f>
        <v>53250.02</v>
      </c>
      <c r="R98" s="629">
        <v>53250.02</v>
      </c>
      <c r="S98" s="630">
        <f t="shared" si="6"/>
        <v>0</v>
      </c>
      <c r="T98" s="631">
        <f>'Раздел 1'!R128</f>
        <v>54662.64</v>
      </c>
      <c r="U98" s="632">
        <v>54662.64</v>
      </c>
      <c r="V98" s="633">
        <f t="shared" si="7"/>
        <v>0</v>
      </c>
      <c r="W98" s="142"/>
      <c r="X98" s="634"/>
      <c r="Y98" s="635"/>
    </row>
    <row r="99" spans="1:25" s="636" customFormat="1" ht="24.75" customHeight="1">
      <c r="A99" s="622" t="str">
        <f>'Раздел 1'!C129</f>
        <v>925 0 00 00 000 00 0000 150</v>
      </c>
      <c r="B99" s="623">
        <f>'Раздел 1'!D129</f>
        <v>0</v>
      </c>
      <c r="C99" s="623">
        <f>'Раздел 1'!E129</f>
        <v>0</v>
      </c>
      <c r="D99" s="623">
        <f>'Раздел 1'!F129</f>
        <v>0</v>
      </c>
      <c r="E99" s="623">
        <f>'Раздел 1'!G129</f>
        <v>0</v>
      </c>
      <c r="F99" s="623">
        <f>'Раздел 1'!H129</f>
        <v>0</v>
      </c>
      <c r="G99" s="623">
        <f>'Раздел 1'!I129</f>
        <v>0</v>
      </c>
      <c r="H99" s="624">
        <f>'Раздел 1'!J129</f>
        <v>0</v>
      </c>
      <c r="I99" s="625" t="str">
        <f>'Раздел 1'!K129</f>
        <v>х</v>
      </c>
      <c r="J99" s="625" t="str">
        <f>'Раздел 1'!L129</f>
        <v>000</v>
      </c>
      <c r="K99" s="625" t="str">
        <f>'Раздел 1'!M129</f>
        <v>00.00.00</v>
      </c>
      <c r="L99" s="625" t="str">
        <f>'Раздел 1'!N129</f>
        <v>020.00.0031</v>
      </c>
      <c r="M99" s="625" t="str">
        <f>'Раздел 1'!O129</f>
        <v>60.01.00</v>
      </c>
      <c r="N99" s="626">
        <f>'Раздел 1'!P129</f>
        <v>0</v>
      </c>
      <c r="O99" s="626">
        <v>0</v>
      </c>
      <c r="P99" s="627">
        <f t="shared" si="5"/>
        <v>0</v>
      </c>
      <c r="Q99" s="628">
        <f>'Раздел 1'!Q129</f>
        <v>0</v>
      </c>
      <c r="R99" s="629">
        <v>0</v>
      </c>
      <c r="S99" s="630">
        <f t="shared" si="6"/>
        <v>0</v>
      </c>
      <c r="T99" s="631">
        <f>'Раздел 1'!R129</f>
        <v>0</v>
      </c>
      <c r="U99" s="632">
        <v>0</v>
      </c>
      <c r="V99" s="633">
        <f t="shared" si="7"/>
        <v>0</v>
      </c>
      <c r="W99" s="142"/>
      <c r="X99" s="634"/>
      <c r="Y99" s="635"/>
    </row>
    <row r="100" spans="1:25" s="636" customFormat="1" ht="24.75" customHeight="1">
      <c r="A100" s="622" t="str">
        <f>'Раздел 1'!C130</f>
        <v>925 0 00 00 000 00 0000 150</v>
      </c>
      <c r="B100" s="623">
        <f>'Раздел 1'!D130</f>
        <v>0</v>
      </c>
      <c r="C100" s="623">
        <f>'Раздел 1'!E130</f>
        <v>0</v>
      </c>
      <c r="D100" s="623">
        <f>'Раздел 1'!F130</f>
        <v>0</v>
      </c>
      <c r="E100" s="623">
        <f>'Раздел 1'!G130</f>
        <v>0</v>
      </c>
      <c r="F100" s="623">
        <f>'Раздел 1'!H130</f>
        <v>0</v>
      </c>
      <c r="G100" s="623">
        <f>'Раздел 1'!I130</f>
        <v>0</v>
      </c>
      <c r="H100" s="624">
        <f>'Раздел 1'!J130</f>
        <v>0</v>
      </c>
      <c r="I100" s="625" t="str">
        <f>'Раздел 1'!K130</f>
        <v>х</v>
      </c>
      <c r="J100" s="625" t="str">
        <f>'Раздел 1'!L130</f>
        <v>000</v>
      </c>
      <c r="K100" s="625" t="str">
        <f>'Раздел 1'!M130</f>
        <v>00.00.00</v>
      </c>
      <c r="L100" s="625" t="str">
        <f>'Раздел 1'!N130</f>
        <v>020.00.0034</v>
      </c>
      <c r="M100" s="625" t="str">
        <f>'Раздел 1'!O130</f>
        <v>60.01.00</v>
      </c>
      <c r="N100" s="626">
        <f>'Раздел 1'!P130</f>
        <v>12912.4</v>
      </c>
      <c r="O100" s="626">
        <v>12912.4</v>
      </c>
      <c r="P100" s="627">
        <f t="shared" si="5"/>
        <v>0</v>
      </c>
      <c r="Q100" s="628">
        <f>'Раздел 1'!Q130</f>
        <v>7004.68</v>
      </c>
      <c r="R100" s="629">
        <v>7004.68</v>
      </c>
      <c r="S100" s="630">
        <f t="shared" si="6"/>
        <v>0</v>
      </c>
      <c r="T100" s="631">
        <f>'Раздел 1'!R130</f>
        <v>7004.68</v>
      </c>
      <c r="U100" s="632">
        <v>7004.68</v>
      </c>
      <c r="V100" s="633">
        <f t="shared" si="7"/>
        <v>0</v>
      </c>
      <c r="W100" s="142"/>
      <c r="X100" s="634"/>
      <c r="Y100" s="635"/>
    </row>
    <row r="101" spans="1:25" s="636" customFormat="1" ht="24.75" customHeight="1">
      <c r="A101" s="622" t="str">
        <f>'Раздел 1'!C131</f>
        <v>925 0 00 00 000 00 0000 150</v>
      </c>
      <c r="B101" s="623">
        <f>'Раздел 1'!D131</f>
        <v>0</v>
      </c>
      <c r="C101" s="623">
        <f>'Раздел 1'!E131</f>
        <v>0</v>
      </c>
      <c r="D101" s="623">
        <f>'Раздел 1'!F131</f>
        <v>0</v>
      </c>
      <c r="E101" s="623">
        <f>'Раздел 1'!G131</f>
        <v>0</v>
      </c>
      <c r="F101" s="623">
        <f>'Раздел 1'!H131</f>
        <v>0</v>
      </c>
      <c r="G101" s="623">
        <f>'Раздел 1'!I131</f>
        <v>0</v>
      </c>
      <c r="H101" s="624">
        <f>'Раздел 1'!J131</f>
        <v>0</v>
      </c>
      <c r="I101" s="625" t="str">
        <f>'Раздел 1'!K131</f>
        <v>х</v>
      </c>
      <c r="J101" s="625" t="str">
        <f>'Раздел 1'!L131</f>
        <v>000</v>
      </c>
      <c r="K101" s="625" t="str">
        <f>'Раздел 1'!M131</f>
        <v>00.00.00</v>
      </c>
      <c r="L101" s="625" t="str">
        <f>'Раздел 1'!N131</f>
        <v>020.00.0022</v>
      </c>
      <c r="M101" s="625" t="str">
        <f>'Раздел 1'!O131</f>
        <v>60.01.00</v>
      </c>
      <c r="N101" s="626">
        <f>'Раздел 1'!P131</f>
        <v>155116.5</v>
      </c>
      <c r="O101" s="626">
        <v>155116.5</v>
      </c>
      <c r="P101" s="627">
        <f t="shared" si="5"/>
        <v>0</v>
      </c>
      <c r="Q101" s="628">
        <f>'Раздел 1'!Q131</f>
        <v>146419.38</v>
      </c>
      <c r="R101" s="629">
        <v>146419.38</v>
      </c>
      <c r="S101" s="630">
        <f t="shared" si="6"/>
        <v>0</v>
      </c>
      <c r="T101" s="631">
        <f>'Раздел 1'!R131</f>
        <v>145531.13999999998</v>
      </c>
      <c r="U101" s="632">
        <v>145531.13999999998</v>
      </c>
      <c r="V101" s="633">
        <f t="shared" si="7"/>
        <v>0</v>
      </c>
      <c r="W101" s="142"/>
      <c r="X101" s="634"/>
      <c r="Y101" s="635"/>
    </row>
    <row r="102" spans="1:25" s="636" customFormat="1" ht="24.75" customHeight="1">
      <c r="A102" s="622" t="str">
        <f>'Раздел 1'!C132</f>
        <v>925 0 00 00 000 00 0000 150</v>
      </c>
      <c r="B102" s="623">
        <f>'Раздел 1'!D132</f>
        <v>0</v>
      </c>
      <c r="C102" s="623">
        <f>'Раздел 1'!E132</f>
        <v>0</v>
      </c>
      <c r="D102" s="623">
        <f>'Раздел 1'!F132</f>
        <v>0</v>
      </c>
      <c r="E102" s="623">
        <f>'Раздел 1'!G132</f>
        <v>0</v>
      </c>
      <c r="F102" s="623">
        <f>'Раздел 1'!H132</f>
        <v>0</v>
      </c>
      <c r="G102" s="623">
        <f>'Раздел 1'!I132</f>
        <v>0</v>
      </c>
      <c r="H102" s="624">
        <f>'Раздел 1'!J132</f>
        <v>0</v>
      </c>
      <c r="I102" s="625" t="str">
        <f>'Раздел 1'!K132</f>
        <v>х</v>
      </c>
      <c r="J102" s="625" t="str">
        <f>'Раздел 1'!L132</f>
        <v>000</v>
      </c>
      <c r="K102" s="625" t="str">
        <f>'Раздел 1'!M132</f>
        <v>00.00.00</v>
      </c>
      <c r="L102" s="625" t="str">
        <f>'Раздел 1'!N132</f>
        <v>020.00.0024</v>
      </c>
      <c r="M102" s="625" t="str">
        <f>'Раздел 1'!O132</f>
        <v>60.01.00</v>
      </c>
      <c r="N102" s="626">
        <f>'Раздел 1'!P132</f>
        <v>0</v>
      </c>
      <c r="O102" s="626">
        <v>0</v>
      </c>
      <c r="P102" s="627">
        <f t="shared" si="5"/>
        <v>0</v>
      </c>
      <c r="Q102" s="628">
        <f>'Раздел 1'!Q132</f>
        <v>0</v>
      </c>
      <c r="R102" s="629">
        <v>0</v>
      </c>
      <c r="S102" s="630">
        <f t="shared" si="6"/>
        <v>0</v>
      </c>
      <c r="T102" s="631">
        <f>'Раздел 1'!R132</f>
        <v>0</v>
      </c>
      <c r="U102" s="632">
        <v>0</v>
      </c>
      <c r="V102" s="633">
        <f t="shared" si="7"/>
        <v>0</v>
      </c>
      <c r="W102" s="142"/>
      <c r="X102" s="634"/>
      <c r="Y102" s="635"/>
    </row>
    <row r="103" spans="1:25" s="636" customFormat="1" ht="24.75" customHeight="1">
      <c r="A103" s="622" t="str">
        <f>'Раздел 1'!C133</f>
        <v>925 0 00 00 000 00 0000 150</v>
      </c>
      <c r="B103" s="623">
        <f>'Раздел 1'!D133</f>
        <v>0</v>
      </c>
      <c r="C103" s="623">
        <f>'Раздел 1'!E133</f>
        <v>0</v>
      </c>
      <c r="D103" s="623">
        <f>'Раздел 1'!F133</f>
        <v>0</v>
      </c>
      <c r="E103" s="623">
        <f>'Раздел 1'!G133</f>
        <v>0</v>
      </c>
      <c r="F103" s="623">
        <f>'Раздел 1'!H133</f>
        <v>0</v>
      </c>
      <c r="G103" s="623">
        <f>'Раздел 1'!I133</f>
        <v>0</v>
      </c>
      <c r="H103" s="624">
        <f>'Раздел 1'!J133</f>
        <v>0</v>
      </c>
      <c r="I103" s="625" t="str">
        <f>'Раздел 1'!K133</f>
        <v>х</v>
      </c>
      <c r="J103" s="625" t="str">
        <f>'Раздел 1'!L133</f>
        <v>000</v>
      </c>
      <c r="K103" s="625" t="str">
        <f>'Раздел 1'!M133</f>
        <v>00.00.00</v>
      </c>
      <c r="L103" s="625" t="str">
        <f>'Раздел 1'!N133</f>
        <v>020.00.0025</v>
      </c>
      <c r="M103" s="625" t="str">
        <f>'Раздел 1'!O133</f>
        <v>60.01.00</v>
      </c>
      <c r="N103" s="626">
        <f>'Раздел 1'!P133</f>
        <v>0</v>
      </c>
      <c r="O103" s="626">
        <v>0</v>
      </c>
      <c r="P103" s="627">
        <f t="shared" si="5"/>
        <v>0</v>
      </c>
      <c r="Q103" s="628">
        <f>'Раздел 1'!Q133</f>
        <v>0</v>
      </c>
      <c r="R103" s="629">
        <v>0</v>
      </c>
      <c r="S103" s="630">
        <f t="shared" si="6"/>
        <v>0</v>
      </c>
      <c r="T103" s="631">
        <f>'Раздел 1'!R133</f>
        <v>0</v>
      </c>
      <c r="U103" s="632">
        <v>0</v>
      </c>
      <c r="V103" s="633">
        <f t="shared" si="7"/>
        <v>0</v>
      </c>
      <c r="W103" s="142"/>
      <c r="X103" s="634"/>
      <c r="Y103" s="635"/>
    </row>
    <row r="104" spans="1:25" s="636" customFormat="1" ht="24.75" customHeight="1">
      <c r="A104" s="622" t="str">
        <f>'Раздел 1'!C134</f>
        <v>925 0 00 00 000 00 0000 150</v>
      </c>
      <c r="B104" s="623">
        <f>'Раздел 1'!D134</f>
        <v>0</v>
      </c>
      <c r="C104" s="623">
        <f>'Раздел 1'!E134</f>
        <v>0</v>
      </c>
      <c r="D104" s="623">
        <f>'Раздел 1'!F134</f>
        <v>0</v>
      </c>
      <c r="E104" s="623">
        <f>'Раздел 1'!G134</f>
        <v>0</v>
      </c>
      <c r="F104" s="623">
        <f>'Раздел 1'!H134</f>
        <v>0</v>
      </c>
      <c r="G104" s="623">
        <f>'Раздел 1'!I134</f>
        <v>0</v>
      </c>
      <c r="H104" s="624">
        <f>'Раздел 1'!J134</f>
        <v>0</v>
      </c>
      <c r="I104" s="625" t="str">
        <f>'Раздел 1'!K134</f>
        <v>х</v>
      </c>
      <c r="J104" s="625" t="str">
        <f>'Раздел 1'!L134</f>
        <v>000</v>
      </c>
      <c r="K104" s="625" t="str">
        <f>'Раздел 1'!M134</f>
        <v>00.00.00</v>
      </c>
      <c r="L104" s="625" t="str">
        <f>'Раздел 1'!N134</f>
        <v>020.00.0026</v>
      </c>
      <c r="M104" s="625" t="str">
        <f>'Раздел 1'!O134</f>
        <v>60.01.00</v>
      </c>
      <c r="N104" s="626">
        <f>'Раздел 1'!P134</f>
        <v>0</v>
      </c>
      <c r="O104" s="626">
        <v>0</v>
      </c>
      <c r="P104" s="627">
        <f t="shared" si="5"/>
        <v>0</v>
      </c>
      <c r="Q104" s="628">
        <f>'Раздел 1'!Q134</f>
        <v>0</v>
      </c>
      <c r="R104" s="629">
        <v>0</v>
      </c>
      <c r="S104" s="630">
        <f t="shared" si="6"/>
        <v>0</v>
      </c>
      <c r="T104" s="631">
        <f>'Раздел 1'!R134</f>
        <v>0</v>
      </c>
      <c r="U104" s="632">
        <v>0</v>
      </c>
      <c r="V104" s="633">
        <f t="shared" si="7"/>
        <v>0</v>
      </c>
      <c r="W104" s="142"/>
      <c r="X104" s="634"/>
      <c r="Y104" s="635"/>
    </row>
    <row r="105" spans="1:25" s="636" customFormat="1" ht="24.75" customHeight="1">
      <c r="A105" s="622" t="str">
        <f>'Раздел 1'!C135</f>
        <v>925 0 00 00 000 00 0000 150</v>
      </c>
      <c r="B105" s="623">
        <f>'Раздел 1'!D135</f>
        <v>0</v>
      </c>
      <c r="C105" s="623">
        <f>'Раздел 1'!E135</f>
        <v>0</v>
      </c>
      <c r="D105" s="623">
        <f>'Раздел 1'!F135</f>
        <v>0</v>
      </c>
      <c r="E105" s="623">
        <f>'Раздел 1'!G135</f>
        <v>0</v>
      </c>
      <c r="F105" s="623">
        <f>'Раздел 1'!H135</f>
        <v>0</v>
      </c>
      <c r="G105" s="623">
        <f>'Раздел 1'!I135</f>
        <v>0</v>
      </c>
      <c r="H105" s="624">
        <f>'Раздел 1'!J135</f>
        <v>0</v>
      </c>
      <c r="I105" s="625" t="str">
        <f>'Раздел 1'!K135</f>
        <v>х</v>
      </c>
      <c r="J105" s="625" t="str">
        <f>'Раздел 1'!L135</f>
        <v>000</v>
      </c>
      <c r="K105" s="625" t="str">
        <f>'Раздел 1'!M135</f>
        <v>00.00.00</v>
      </c>
      <c r="L105" s="625" t="str">
        <f>'Раздел 1'!N135</f>
        <v>020.00.0027</v>
      </c>
      <c r="M105" s="625" t="str">
        <f>'Раздел 1'!O135</f>
        <v>60.01.00</v>
      </c>
      <c r="N105" s="626">
        <f>'Раздел 1'!P135</f>
        <v>0</v>
      </c>
      <c r="O105" s="626">
        <v>0</v>
      </c>
      <c r="P105" s="627">
        <f t="shared" si="5"/>
        <v>0</v>
      </c>
      <c r="Q105" s="628">
        <f>'Раздел 1'!Q135</f>
        <v>0</v>
      </c>
      <c r="R105" s="629">
        <v>0</v>
      </c>
      <c r="S105" s="630">
        <f t="shared" si="6"/>
        <v>0</v>
      </c>
      <c r="T105" s="631">
        <f>'Раздел 1'!R135</f>
        <v>0</v>
      </c>
      <c r="U105" s="632">
        <v>0</v>
      </c>
      <c r="V105" s="633">
        <f t="shared" si="7"/>
        <v>0</v>
      </c>
      <c r="W105" s="142"/>
      <c r="X105" s="634"/>
      <c r="Y105" s="635"/>
    </row>
    <row r="106" spans="1:25" s="636" customFormat="1" ht="24.75" customHeight="1">
      <c r="A106" s="622" t="str">
        <f>'Раздел 1'!C136</f>
        <v>925 0 00 00 000 00 0000 150</v>
      </c>
      <c r="B106" s="623">
        <f>'Раздел 1'!D136</f>
        <v>0</v>
      </c>
      <c r="C106" s="623">
        <f>'Раздел 1'!E136</f>
        <v>0</v>
      </c>
      <c r="D106" s="623">
        <f>'Раздел 1'!F136</f>
        <v>0</v>
      </c>
      <c r="E106" s="623">
        <f>'Раздел 1'!G136</f>
        <v>0</v>
      </c>
      <c r="F106" s="623">
        <f>'Раздел 1'!H136</f>
        <v>0</v>
      </c>
      <c r="G106" s="623">
        <f>'Раздел 1'!I136</f>
        <v>0</v>
      </c>
      <c r="H106" s="624">
        <f>'Раздел 1'!J136</f>
        <v>0</v>
      </c>
      <c r="I106" s="625" t="str">
        <f>'Раздел 1'!K136</f>
        <v>х</v>
      </c>
      <c r="J106" s="625" t="str">
        <f>'Раздел 1'!L136</f>
        <v>000</v>
      </c>
      <c r="K106" s="625" t="str">
        <f>'Раздел 1'!M136</f>
        <v>00.00.00</v>
      </c>
      <c r="L106" s="625" t="str">
        <f>'Раздел 1'!N136</f>
        <v>020.00.0035</v>
      </c>
      <c r="M106" s="625" t="str">
        <f>'Раздел 1'!O136</f>
        <v>60.01.00</v>
      </c>
      <c r="N106" s="626">
        <f>'Раздел 1'!P136</f>
        <v>84000</v>
      </c>
      <c r="O106" s="626">
        <v>84000</v>
      </c>
      <c r="P106" s="627">
        <f t="shared" si="5"/>
        <v>0</v>
      </c>
      <c r="Q106" s="628">
        <f>'Раздел 1'!Q136</f>
        <v>0</v>
      </c>
      <c r="R106" s="629">
        <v>0</v>
      </c>
      <c r="S106" s="630">
        <f t="shared" si="6"/>
        <v>0</v>
      </c>
      <c r="T106" s="631">
        <f>'Раздел 1'!R136</f>
        <v>0</v>
      </c>
      <c r="U106" s="632">
        <v>0</v>
      </c>
      <c r="V106" s="633">
        <f t="shared" si="7"/>
        <v>0</v>
      </c>
      <c r="W106" s="142"/>
      <c r="X106" s="634"/>
      <c r="Y106" s="635"/>
    </row>
    <row r="107" spans="1:25" s="636" customFormat="1" ht="24.75" customHeight="1">
      <c r="A107" s="622" t="str">
        <f>'Раздел 1'!C137</f>
        <v>925 0 00 00 000 00 0000 150</v>
      </c>
      <c r="B107" s="623">
        <f>'Раздел 1'!D137</f>
        <v>0</v>
      </c>
      <c r="C107" s="623">
        <f>'Раздел 1'!E137</f>
        <v>0</v>
      </c>
      <c r="D107" s="623">
        <f>'Раздел 1'!F137</f>
        <v>0</v>
      </c>
      <c r="E107" s="623">
        <f>'Раздел 1'!G137</f>
        <v>0</v>
      </c>
      <c r="F107" s="623">
        <f>'Раздел 1'!H137</f>
        <v>0</v>
      </c>
      <c r="G107" s="623">
        <f>'Раздел 1'!I137</f>
        <v>0</v>
      </c>
      <c r="H107" s="624">
        <f>'Раздел 1'!J137</f>
        <v>0</v>
      </c>
      <c r="I107" s="625" t="str">
        <f>'Раздел 1'!K137</f>
        <v>х</v>
      </c>
      <c r="J107" s="625" t="str">
        <f>'Раздел 1'!L137</f>
        <v>000</v>
      </c>
      <c r="K107" s="625" t="str">
        <f>'Раздел 1'!M137</f>
        <v>00.00.00</v>
      </c>
      <c r="L107" s="625" t="str">
        <f>'Раздел 1'!N137</f>
        <v>020.00.0036</v>
      </c>
      <c r="M107" s="625" t="str">
        <f>'Раздел 1'!O137</f>
        <v>60.01.00</v>
      </c>
      <c r="N107" s="626">
        <f>'Раздел 1'!P137</f>
        <v>434000</v>
      </c>
      <c r="O107" s="626">
        <v>434000</v>
      </c>
      <c r="P107" s="627">
        <f t="shared" si="5"/>
        <v>0</v>
      </c>
      <c r="Q107" s="628">
        <f>'Раздел 1'!Q137</f>
        <v>0</v>
      </c>
      <c r="R107" s="629">
        <v>0</v>
      </c>
      <c r="S107" s="630">
        <f t="shared" si="6"/>
        <v>0</v>
      </c>
      <c r="T107" s="631">
        <f>'Раздел 1'!R137</f>
        <v>0</v>
      </c>
      <c r="U107" s="632">
        <v>0</v>
      </c>
      <c r="V107" s="633">
        <f t="shared" si="7"/>
        <v>0</v>
      </c>
      <c r="W107" s="142"/>
      <c r="X107" s="634"/>
      <c r="Y107" s="635"/>
    </row>
    <row r="108" spans="1:25" s="636" customFormat="1" ht="24.75" customHeight="1">
      <c r="A108" s="622" t="str">
        <f>'Раздел 1'!C138</f>
        <v>925 0 00 00 000 00 0000 150</v>
      </c>
      <c r="B108" s="623">
        <f>'Раздел 1'!D138</f>
        <v>0</v>
      </c>
      <c r="C108" s="623">
        <f>'Раздел 1'!E138</f>
        <v>0</v>
      </c>
      <c r="D108" s="623">
        <f>'Раздел 1'!F138</f>
        <v>0</v>
      </c>
      <c r="E108" s="623">
        <f>'Раздел 1'!G138</f>
        <v>0</v>
      </c>
      <c r="F108" s="623">
        <f>'Раздел 1'!H138</f>
        <v>0</v>
      </c>
      <c r="G108" s="623">
        <f>'Раздел 1'!I138</f>
        <v>0</v>
      </c>
      <c r="H108" s="624">
        <f>'Раздел 1'!J138</f>
        <v>0</v>
      </c>
      <c r="I108" s="625" t="str">
        <f>'Раздел 1'!K138</f>
        <v>х</v>
      </c>
      <c r="J108" s="625" t="str">
        <f>'Раздел 1'!L138</f>
        <v>000</v>
      </c>
      <c r="K108" s="625" t="str">
        <f>'Раздел 1'!M138</f>
        <v>00.00.00</v>
      </c>
      <c r="L108" s="625" t="str">
        <f>'Раздел 1'!N138</f>
        <v>020.00.0037</v>
      </c>
      <c r="M108" s="625" t="str">
        <f>'Раздел 1'!O138</f>
        <v>60.01.00</v>
      </c>
      <c r="N108" s="626">
        <f>'Раздел 1'!P138</f>
        <v>0</v>
      </c>
      <c r="O108" s="626">
        <v>0</v>
      </c>
      <c r="P108" s="627">
        <f t="shared" si="5"/>
        <v>0</v>
      </c>
      <c r="Q108" s="628">
        <f>'Раздел 1'!Q138</f>
        <v>0</v>
      </c>
      <c r="R108" s="629">
        <v>0</v>
      </c>
      <c r="S108" s="630">
        <f t="shared" si="6"/>
        <v>0</v>
      </c>
      <c r="T108" s="631">
        <f>'Раздел 1'!R138</f>
        <v>0</v>
      </c>
      <c r="U108" s="632">
        <v>0</v>
      </c>
      <c r="V108" s="633">
        <f t="shared" si="7"/>
        <v>0</v>
      </c>
      <c r="W108" s="142"/>
      <c r="X108" s="634"/>
      <c r="Y108" s="635"/>
    </row>
    <row r="109" spans="1:25" s="636" customFormat="1" ht="24.75" customHeight="1">
      <c r="A109" s="622" t="str">
        <f>'Раздел 1'!C139</f>
        <v>925 0 00 00 000 00 0000 150</v>
      </c>
      <c r="B109" s="623">
        <f>'Раздел 1'!D139</f>
        <v>0</v>
      </c>
      <c r="C109" s="623">
        <f>'Раздел 1'!E139</f>
        <v>0</v>
      </c>
      <c r="D109" s="623">
        <f>'Раздел 1'!F139</f>
        <v>0</v>
      </c>
      <c r="E109" s="623">
        <f>'Раздел 1'!G139</f>
        <v>0</v>
      </c>
      <c r="F109" s="623">
        <f>'Раздел 1'!H139</f>
        <v>0</v>
      </c>
      <c r="G109" s="623">
        <f>'Раздел 1'!I139</f>
        <v>0</v>
      </c>
      <c r="H109" s="624">
        <f>'Раздел 1'!J139</f>
        <v>0</v>
      </c>
      <c r="I109" s="625" t="str">
        <f>'Раздел 1'!K139</f>
        <v>х</v>
      </c>
      <c r="J109" s="625" t="str">
        <f>'Раздел 1'!L139</f>
        <v>000</v>
      </c>
      <c r="K109" s="625" t="str">
        <f>'Раздел 1'!M139</f>
        <v>00.00.00</v>
      </c>
      <c r="L109" s="625" t="str">
        <f>'Раздел 1'!N139</f>
        <v>020.00.0038</v>
      </c>
      <c r="M109" s="625" t="str">
        <f>'Раздел 1'!O139</f>
        <v>60.01.00</v>
      </c>
      <c r="N109" s="626">
        <f>'Раздел 1'!P139</f>
        <v>0</v>
      </c>
      <c r="O109" s="626">
        <v>0</v>
      </c>
      <c r="P109" s="627">
        <f t="shared" si="5"/>
        <v>0</v>
      </c>
      <c r="Q109" s="628">
        <f>'Раздел 1'!Q139</f>
        <v>0</v>
      </c>
      <c r="R109" s="629">
        <v>0</v>
      </c>
      <c r="S109" s="630">
        <f t="shared" si="6"/>
        <v>0</v>
      </c>
      <c r="T109" s="631">
        <f>'Раздел 1'!R139</f>
        <v>0</v>
      </c>
      <c r="U109" s="632">
        <v>0</v>
      </c>
      <c r="V109" s="633">
        <f t="shared" si="7"/>
        <v>0</v>
      </c>
      <c r="W109" s="142"/>
      <c r="X109" s="634"/>
      <c r="Y109" s="635"/>
    </row>
    <row r="110" spans="1:25" s="636" customFormat="1" ht="24.75" customHeight="1">
      <c r="A110" s="622" t="str">
        <f>'Раздел 1'!C140</f>
        <v>925 0 00 00 000 00 0000 150</v>
      </c>
      <c r="B110" s="623">
        <f>'Раздел 1'!D140</f>
        <v>0</v>
      </c>
      <c r="C110" s="623">
        <f>'Раздел 1'!E140</f>
        <v>0</v>
      </c>
      <c r="D110" s="623">
        <f>'Раздел 1'!F140</f>
        <v>0</v>
      </c>
      <c r="E110" s="623">
        <f>'Раздел 1'!G140</f>
        <v>0</v>
      </c>
      <c r="F110" s="623">
        <f>'Раздел 1'!H140</f>
        <v>0</v>
      </c>
      <c r="G110" s="623">
        <f>'Раздел 1'!I140</f>
        <v>0</v>
      </c>
      <c r="H110" s="624">
        <f>'Раздел 1'!J140</f>
        <v>0</v>
      </c>
      <c r="I110" s="625" t="str">
        <f>'Раздел 1'!K140</f>
        <v>х</v>
      </c>
      <c r="J110" s="625" t="str">
        <f>'Раздел 1'!L140</f>
        <v>000</v>
      </c>
      <c r="K110" s="625" t="str">
        <f>'Раздел 1'!M140</f>
        <v>00.00.00</v>
      </c>
      <c r="L110" s="625" t="str">
        <f>'Раздел 1'!N140</f>
        <v>020.00.0039</v>
      </c>
      <c r="M110" s="625" t="str">
        <f>'Раздел 1'!O140</f>
        <v>60.01.00</v>
      </c>
      <c r="N110" s="626">
        <f>'Раздел 1'!P140</f>
        <v>0</v>
      </c>
      <c r="O110" s="626">
        <v>0</v>
      </c>
      <c r="P110" s="627">
        <f t="shared" si="5"/>
        <v>0</v>
      </c>
      <c r="Q110" s="628">
        <f>'Раздел 1'!Q140</f>
        <v>0</v>
      </c>
      <c r="R110" s="629">
        <v>0</v>
      </c>
      <c r="S110" s="630">
        <f t="shared" si="6"/>
        <v>0</v>
      </c>
      <c r="T110" s="631">
        <f>'Раздел 1'!R140</f>
        <v>0</v>
      </c>
      <c r="U110" s="632">
        <v>0</v>
      </c>
      <c r="V110" s="633">
        <f t="shared" si="7"/>
        <v>0</v>
      </c>
      <c r="W110" s="142"/>
      <c r="X110" s="634"/>
      <c r="Y110" s="635"/>
    </row>
    <row r="111" spans="1:25" s="636" customFormat="1" ht="24.75" customHeight="1">
      <c r="A111" s="622" t="str">
        <f>'Раздел 1'!C141</f>
        <v>925 0 00 00 000 00 0000 150</v>
      </c>
      <c r="B111" s="623">
        <f>'Раздел 1'!D141</f>
        <v>0</v>
      </c>
      <c r="C111" s="623">
        <f>'Раздел 1'!E141</f>
        <v>0</v>
      </c>
      <c r="D111" s="623">
        <f>'Раздел 1'!F141</f>
        <v>0</v>
      </c>
      <c r="E111" s="623">
        <f>'Раздел 1'!G141</f>
        <v>0</v>
      </c>
      <c r="F111" s="623">
        <f>'Раздел 1'!H141</f>
        <v>0</v>
      </c>
      <c r="G111" s="623">
        <f>'Раздел 1'!I141</f>
        <v>0</v>
      </c>
      <c r="H111" s="624">
        <f>'Раздел 1'!J141</f>
        <v>0</v>
      </c>
      <c r="I111" s="625" t="str">
        <f>'Раздел 1'!K141</f>
        <v>х</v>
      </c>
      <c r="J111" s="625" t="str">
        <f>'Раздел 1'!L141</f>
        <v>000</v>
      </c>
      <c r="K111" s="625" t="str">
        <f>'Раздел 1'!M141</f>
        <v>00.00.00</v>
      </c>
      <c r="L111" s="625" t="str">
        <f>'Раздел 1'!N141</f>
        <v>020.00.ХХХ</v>
      </c>
      <c r="M111" s="625" t="str">
        <f>'Раздел 1'!O141</f>
        <v>60.01.00</v>
      </c>
      <c r="N111" s="626">
        <f>'Раздел 1'!P141</f>
        <v>0</v>
      </c>
      <c r="O111" s="626">
        <v>0</v>
      </c>
      <c r="P111" s="627">
        <f t="shared" si="5"/>
        <v>0</v>
      </c>
      <c r="Q111" s="628">
        <f>'Раздел 1'!Q141</f>
        <v>0</v>
      </c>
      <c r="R111" s="629">
        <v>0</v>
      </c>
      <c r="S111" s="630">
        <f t="shared" si="6"/>
        <v>0</v>
      </c>
      <c r="T111" s="631">
        <f>'Раздел 1'!R141</f>
        <v>0</v>
      </c>
      <c r="U111" s="632">
        <v>0</v>
      </c>
      <c r="V111" s="633">
        <f t="shared" si="7"/>
        <v>0</v>
      </c>
      <c r="W111" s="142"/>
      <c r="X111" s="634"/>
      <c r="Y111" s="635"/>
    </row>
    <row r="112" spans="1:25" s="636" customFormat="1" ht="24.75" customHeight="1">
      <c r="A112" s="622" t="str">
        <f>'Раздел 1'!C142</f>
        <v>925 0 00 00 000 00 0000 150</v>
      </c>
      <c r="B112" s="623">
        <f>'Раздел 1'!D142</f>
        <v>0</v>
      </c>
      <c r="C112" s="623">
        <f>'Раздел 1'!E142</f>
        <v>0</v>
      </c>
      <c r="D112" s="623">
        <f>'Раздел 1'!F142</f>
        <v>0</v>
      </c>
      <c r="E112" s="623">
        <f>'Раздел 1'!G142</f>
        <v>0</v>
      </c>
      <c r="F112" s="623">
        <f>'Раздел 1'!H142</f>
        <v>0</v>
      </c>
      <c r="G112" s="623">
        <f>'Раздел 1'!I142</f>
        <v>0</v>
      </c>
      <c r="H112" s="624">
        <f>'Раздел 1'!J142</f>
        <v>0</v>
      </c>
      <c r="I112" s="625" t="str">
        <f>'Раздел 1'!K142</f>
        <v>х</v>
      </c>
      <c r="J112" s="625" t="str">
        <f>'Раздел 1'!L142</f>
        <v>000</v>
      </c>
      <c r="K112" s="625" t="str">
        <f>'Раздел 1'!M142</f>
        <v>00.00.00</v>
      </c>
      <c r="L112" s="625" t="str">
        <f>'Раздел 1'!N142</f>
        <v>020.00.ХХХ</v>
      </c>
      <c r="M112" s="625" t="str">
        <f>'Раздел 1'!O142</f>
        <v>60.01.00</v>
      </c>
      <c r="N112" s="626">
        <f>'Раздел 1'!P142</f>
        <v>0</v>
      </c>
      <c r="O112" s="626">
        <v>0</v>
      </c>
      <c r="P112" s="627">
        <f t="shared" si="5"/>
        <v>0</v>
      </c>
      <c r="Q112" s="628">
        <f>'Раздел 1'!Q142</f>
        <v>0</v>
      </c>
      <c r="R112" s="629">
        <v>0</v>
      </c>
      <c r="S112" s="630">
        <f t="shared" si="6"/>
        <v>0</v>
      </c>
      <c r="T112" s="631">
        <f>'Раздел 1'!R142</f>
        <v>0</v>
      </c>
      <c r="U112" s="632">
        <v>0</v>
      </c>
      <c r="V112" s="633">
        <f t="shared" si="7"/>
        <v>0</v>
      </c>
      <c r="W112" s="142"/>
      <c r="X112" s="634"/>
      <c r="Y112" s="635"/>
    </row>
    <row r="113" spans="1:25" s="636" customFormat="1" ht="24.75" customHeight="1">
      <c r="A113" s="622" t="str">
        <f>'Раздел 1'!C143</f>
        <v>925 0 00 00 000 00 0000 150</v>
      </c>
      <c r="B113" s="623">
        <f>'Раздел 1'!D143</f>
        <v>0</v>
      </c>
      <c r="C113" s="623">
        <f>'Раздел 1'!E143</f>
        <v>0</v>
      </c>
      <c r="D113" s="623">
        <f>'Раздел 1'!F143</f>
        <v>0</v>
      </c>
      <c r="E113" s="623">
        <f>'Раздел 1'!G143</f>
        <v>0</v>
      </c>
      <c r="F113" s="623">
        <f>'Раздел 1'!H143</f>
        <v>0</v>
      </c>
      <c r="G113" s="623">
        <f>'Раздел 1'!I143</f>
        <v>0</v>
      </c>
      <c r="H113" s="624">
        <f>'Раздел 1'!J143</f>
        <v>0</v>
      </c>
      <c r="I113" s="625" t="str">
        <f>'Раздел 1'!K143</f>
        <v>х</v>
      </c>
      <c r="J113" s="625" t="str">
        <f>'Раздел 1'!L143</f>
        <v>000</v>
      </c>
      <c r="K113" s="625" t="str">
        <f>'Раздел 1'!M143</f>
        <v>00.00.00</v>
      </c>
      <c r="L113" s="625" t="str">
        <f>'Раздел 1'!N143</f>
        <v>020.00.ХХХ</v>
      </c>
      <c r="M113" s="625" t="str">
        <f>'Раздел 1'!O143</f>
        <v>60.01.00</v>
      </c>
      <c r="N113" s="626">
        <f>'Раздел 1'!P143</f>
        <v>0</v>
      </c>
      <c r="O113" s="626">
        <v>0</v>
      </c>
      <c r="P113" s="627">
        <f t="shared" si="5"/>
        <v>0</v>
      </c>
      <c r="Q113" s="628">
        <f>'Раздел 1'!Q143</f>
        <v>0</v>
      </c>
      <c r="R113" s="629">
        <v>0</v>
      </c>
      <c r="S113" s="630">
        <f t="shared" si="6"/>
        <v>0</v>
      </c>
      <c r="T113" s="631">
        <f>'Раздел 1'!R143</f>
        <v>0</v>
      </c>
      <c r="U113" s="632">
        <v>0</v>
      </c>
      <c r="V113" s="633">
        <f t="shared" si="7"/>
        <v>0</v>
      </c>
      <c r="W113" s="142"/>
      <c r="X113" s="634"/>
      <c r="Y113" s="635"/>
    </row>
    <row r="114" spans="1:25" s="636" customFormat="1" ht="24.75" customHeight="1">
      <c r="A114" s="622" t="str">
        <f>'Раздел 1'!C144</f>
        <v>925 0 00 00 000 00 0000 150</v>
      </c>
      <c r="B114" s="623">
        <f>'Раздел 1'!D144</f>
        <v>0</v>
      </c>
      <c r="C114" s="623">
        <f>'Раздел 1'!E144</f>
        <v>0</v>
      </c>
      <c r="D114" s="623">
        <f>'Раздел 1'!F144</f>
        <v>0</v>
      </c>
      <c r="E114" s="623">
        <f>'Раздел 1'!G144</f>
        <v>0</v>
      </c>
      <c r="F114" s="623">
        <f>'Раздел 1'!H144</f>
        <v>0</v>
      </c>
      <c r="G114" s="623">
        <f>'Раздел 1'!I144</f>
        <v>0</v>
      </c>
      <c r="H114" s="624">
        <f>'Раздел 1'!J144</f>
        <v>0</v>
      </c>
      <c r="I114" s="625" t="str">
        <f>'Раздел 1'!K144</f>
        <v>х</v>
      </c>
      <c r="J114" s="625" t="str">
        <f>'Раздел 1'!L144</f>
        <v>000</v>
      </c>
      <c r="K114" s="625" t="str">
        <f>'Раздел 1'!M144</f>
        <v>00.00.00</v>
      </c>
      <c r="L114" s="625" t="str">
        <f>'Раздел 1'!N144</f>
        <v>020.00.ХХХ</v>
      </c>
      <c r="M114" s="625" t="str">
        <f>'Раздел 1'!O144</f>
        <v>60.01.00</v>
      </c>
      <c r="N114" s="626">
        <f>'Раздел 1'!P144</f>
        <v>0</v>
      </c>
      <c r="O114" s="626">
        <v>0</v>
      </c>
      <c r="P114" s="627">
        <f t="shared" si="5"/>
        <v>0</v>
      </c>
      <c r="Q114" s="628">
        <f>'Раздел 1'!Q144</f>
        <v>0</v>
      </c>
      <c r="R114" s="629">
        <v>0</v>
      </c>
      <c r="S114" s="630">
        <f t="shared" si="6"/>
        <v>0</v>
      </c>
      <c r="T114" s="631">
        <f>'Раздел 1'!R144</f>
        <v>0</v>
      </c>
      <c r="U114" s="632">
        <v>0</v>
      </c>
      <c r="V114" s="633">
        <f t="shared" si="7"/>
        <v>0</v>
      </c>
      <c r="W114" s="142"/>
      <c r="X114" s="634"/>
      <c r="Y114" s="635"/>
    </row>
    <row r="115" spans="1:25" s="636" customFormat="1" ht="24.75" customHeight="1">
      <c r="A115" s="622" t="str">
        <f>'Раздел 1'!C145</f>
        <v>925 0 00 00 000 00 0000 150</v>
      </c>
      <c r="B115" s="623">
        <f>'Раздел 1'!D145</f>
        <v>0</v>
      </c>
      <c r="C115" s="623">
        <f>'Раздел 1'!E145</f>
        <v>0</v>
      </c>
      <c r="D115" s="623">
        <f>'Раздел 1'!F145</f>
        <v>0</v>
      </c>
      <c r="E115" s="623">
        <f>'Раздел 1'!G145</f>
        <v>0</v>
      </c>
      <c r="F115" s="623">
        <f>'Раздел 1'!H145</f>
        <v>0</v>
      </c>
      <c r="G115" s="623">
        <f>'Раздел 1'!I145</f>
        <v>0</v>
      </c>
      <c r="H115" s="624">
        <f>'Раздел 1'!J145</f>
        <v>0</v>
      </c>
      <c r="I115" s="625" t="str">
        <f>'Раздел 1'!K145</f>
        <v>х</v>
      </c>
      <c r="J115" s="625" t="str">
        <f>'Раздел 1'!L145</f>
        <v>000</v>
      </c>
      <c r="K115" s="625" t="str">
        <f>'Раздел 1'!M145</f>
        <v>00.00.00</v>
      </c>
      <c r="L115" s="625" t="str">
        <f>'Раздел 1'!N145</f>
        <v>020.00.ХХХ</v>
      </c>
      <c r="M115" s="625" t="str">
        <f>'Раздел 1'!O145</f>
        <v>60.01.00</v>
      </c>
      <c r="N115" s="626">
        <f>'Раздел 1'!P145</f>
        <v>0</v>
      </c>
      <c r="O115" s="626">
        <v>0</v>
      </c>
      <c r="P115" s="627">
        <f t="shared" si="5"/>
        <v>0</v>
      </c>
      <c r="Q115" s="628">
        <f>'Раздел 1'!Q145</f>
        <v>0</v>
      </c>
      <c r="R115" s="629">
        <v>0</v>
      </c>
      <c r="S115" s="630">
        <f t="shared" si="6"/>
        <v>0</v>
      </c>
      <c r="T115" s="631">
        <f>'Раздел 1'!R145</f>
        <v>0</v>
      </c>
      <c r="U115" s="632">
        <v>0</v>
      </c>
      <c r="V115" s="633">
        <f t="shared" si="7"/>
        <v>0</v>
      </c>
      <c r="W115" s="142"/>
      <c r="X115" s="634"/>
      <c r="Y115" s="635"/>
    </row>
    <row r="116" spans="1:25" s="636" customFormat="1" ht="24.75" customHeight="1">
      <c r="A116" s="622" t="str">
        <f>'Раздел 1'!C146</f>
        <v>925 0 00 00 000 00 0000 150</v>
      </c>
      <c r="B116" s="623">
        <f>'Раздел 1'!D146</f>
        <v>0</v>
      </c>
      <c r="C116" s="623">
        <f>'Раздел 1'!E146</f>
        <v>0</v>
      </c>
      <c r="D116" s="623">
        <f>'Раздел 1'!F146</f>
        <v>0</v>
      </c>
      <c r="E116" s="623">
        <f>'Раздел 1'!G146</f>
        <v>0</v>
      </c>
      <c r="F116" s="623">
        <f>'Раздел 1'!H146</f>
        <v>0</v>
      </c>
      <c r="G116" s="623">
        <f>'Раздел 1'!I146</f>
        <v>0</v>
      </c>
      <c r="H116" s="624">
        <f>'Раздел 1'!J146</f>
        <v>0</v>
      </c>
      <c r="I116" s="625" t="str">
        <f>'Раздел 1'!K146</f>
        <v>х</v>
      </c>
      <c r="J116" s="625" t="str">
        <f>'Раздел 1'!L146</f>
        <v>000</v>
      </c>
      <c r="K116" s="625" t="str">
        <f>'Раздел 1'!M146</f>
        <v>00.00.00</v>
      </c>
      <c r="L116" s="625" t="str">
        <f>'Раздел 1'!N146</f>
        <v>020.00.ХХХ</v>
      </c>
      <c r="M116" s="625" t="str">
        <f>'Раздел 1'!O146</f>
        <v>60.01.00</v>
      </c>
      <c r="N116" s="626">
        <f>'Раздел 1'!P146</f>
        <v>0</v>
      </c>
      <c r="O116" s="626">
        <v>0</v>
      </c>
      <c r="P116" s="627">
        <f t="shared" si="5"/>
        <v>0</v>
      </c>
      <c r="Q116" s="628">
        <f>'Раздел 1'!Q146</f>
        <v>0</v>
      </c>
      <c r="R116" s="629">
        <v>0</v>
      </c>
      <c r="S116" s="630">
        <f t="shared" si="6"/>
        <v>0</v>
      </c>
      <c r="T116" s="631">
        <f>'Раздел 1'!R146</f>
        <v>0</v>
      </c>
      <c r="U116" s="632">
        <v>0</v>
      </c>
      <c r="V116" s="633">
        <f t="shared" si="7"/>
        <v>0</v>
      </c>
      <c r="W116" s="142"/>
      <c r="X116" s="634"/>
      <c r="Y116" s="635"/>
    </row>
    <row r="117" spans="1:25" s="636" customFormat="1" ht="24.75" customHeight="1">
      <c r="A117" s="622" t="str">
        <f>'Раздел 1'!C147</f>
        <v>925 0 00 00 000 00 0000 150</v>
      </c>
      <c r="B117" s="623">
        <f>'Раздел 1'!D147</f>
        <v>0</v>
      </c>
      <c r="C117" s="623">
        <f>'Раздел 1'!E147</f>
        <v>0</v>
      </c>
      <c r="D117" s="623">
        <f>'Раздел 1'!F147</f>
        <v>0</v>
      </c>
      <c r="E117" s="623">
        <f>'Раздел 1'!G147</f>
        <v>0</v>
      </c>
      <c r="F117" s="623">
        <f>'Раздел 1'!H147</f>
        <v>0</v>
      </c>
      <c r="G117" s="623">
        <f>'Раздел 1'!I147</f>
        <v>0</v>
      </c>
      <c r="H117" s="624">
        <f>'Раздел 1'!J147</f>
        <v>0</v>
      </c>
      <c r="I117" s="625" t="str">
        <f>'Раздел 1'!K147</f>
        <v>х</v>
      </c>
      <c r="J117" s="625" t="str">
        <f>'Раздел 1'!L147</f>
        <v>000</v>
      </c>
      <c r="K117" s="625" t="str">
        <f>'Раздел 1'!M147</f>
        <v>00.00.00</v>
      </c>
      <c r="L117" s="625" t="str">
        <f>'Раздел 1'!N147</f>
        <v>020.00.ХХХ</v>
      </c>
      <c r="M117" s="625" t="str">
        <f>'Раздел 1'!O147</f>
        <v>60.01.00</v>
      </c>
      <c r="N117" s="626">
        <f>'Раздел 1'!P147</f>
        <v>0</v>
      </c>
      <c r="O117" s="626">
        <v>0</v>
      </c>
      <c r="P117" s="627">
        <f t="shared" si="5"/>
        <v>0</v>
      </c>
      <c r="Q117" s="628">
        <f>'Раздел 1'!Q147</f>
        <v>0</v>
      </c>
      <c r="R117" s="629">
        <v>0</v>
      </c>
      <c r="S117" s="630">
        <f t="shared" si="6"/>
        <v>0</v>
      </c>
      <c r="T117" s="631">
        <f>'Раздел 1'!R147</f>
        <v>0</v>
      </c>
      <c r="U117" s="632">
        <v>0</v>
      </c>
      <c r="V117" s="633">
        <f t="shared" si="7"/>
        <v>0</v>
      </c>
      <c r="W117" s="142"/>
      <c r="X117" s="634"/>
      <c r="Y117" s="635"/>
    </row>
    <row r="118" spans="1:25" s="636" customFormat="1" ht="24.75" customHeight="1">
      <c r="A118" s="622" t="str">
        <f>'Раздел 1'!C148</f>
        <v>925 0 00 00 000 00 0000 150</v>
      </c>
      <c r="B118" s="623">
        <f>'Раздел 1'!D148</f>
        <v>0</v>
      </c>
      <c r="C118" s="623">
        <f>'Раздел 1'!E148</f>
        <v>0</v>
      </c>
      <c r="D118" s="623">
        <f>'Раздел 1'!F148</f>
        <v>0</v>
      </c>
      <c r="E118" s="623">
        <f>'Раздел 1'!G148</f>
        <v>0</v>
      </c>
      <c r="F118" s="623">
        <f>'Раздел 1'!H148</f>
        <v>0</v>
      </c>
      <c r="G118" s="623">
        <f>'Раздел 1'!I148</f>
        <v>0</v>
      </c>
      <c r="H118" s="624">
        <f>'Раздел 1'!J148</f>
        <v>0</v>
      </c>
      <c r="I118" s="625" t="str">
        <f>'Раздел 1'!K148</f>
        <v>х</v>
      </c>
      <c r="J118" s="625" t="str">
        <f>'Раздел 1'!L148</f>
        <v>000</v>
      </c>
      <c r="K118" s="625" t="str">
        <f>'Раздел 1'!M148</f>
        <v>00.00.00</v>
      </c>
      <c r="L118" s="625" t="str">
        <f>'Раздел 1'!N148</f>
        <v>020.00.ХХХ</v>
      </c>
      <c r="M118" s="625" t="str">
        <f>'Раздел 1'!O148</f>
        <v>60.01.00</v>
      </c>
      <c r="N118" s="626">
        <f>'Раздел 1'!P148</f>
        <v>0</v>
      </c>
      <c r="O118" s="626">
        <v>0</v>
      </c>
      <c r="P118" s="627">
        <f t="shared" si="5"/>
        <v>0</v>
      </c>
      <c r="Q118" s="628">
        <f>'Раздел 1'!Q148</f>
        <v>0</v>
      </c>
      <c r="R118" s="629">
        <v>0</v>
      </c>
      <c r="S118" s="630">
        <f t="shared" si="6"/>
        <v>0</v>
      </c>
      <c r="T118" s="631">
        <f>'Раздел 1'!R148</f>
        <v>0</v>
      </c>
      <c r="U118" s="632">
        <v>0</v>
      </c>
      <c r="V118" s="633">
        <f t="shared" si="7"/>
        <v>0</v>
      </c>
      <c r="W118" s="142"/>
      <c r="X118" s="634"/>
      <c r="Y118" s="635"/>
    </row>
    <row r="119" spans="1:25" s="636" customFormat="1" ht="24.75" customHeight="1">
      <c r="A119" s="622" t="str">
        <f>'Раздел 1'!C149</f>
        <v>925 0 00 00 000 00 0000 150</v>
      </c>
      <c r="B119" s="623">
        <f>'Раздел 1'!D149</f>
        <v>0</v>
      </c>
      <c r="C119" s="623">
        <f>'Раздел 1'!E149</f>
        <v>0</v>
      </c>
      <c r="D119" s="623">
        <f>'Раздел 1'!F149</f>
        <v>0</v>
      </c>
      <c r="E119" s="623">
        <f>'Раздел 1'!G149</f>
        <v>0</v>
      </c>
      <c r="F119" s="623">
        <f>'Раздел 1'!H149</f>
        <v>0</v>
      </c>
      <c r="G119" s="623">
        <f>'Раздел 1'!I149</f>
        <v>0</v>
      </c>
      <c r="H119" s="624">
        <f>'Раздел 1'!J149</f>
        <v>0</v>
      </c>
      <c r="I119" s="625" t="str">
        <f>'Раздел 1'!K149</f>
        <v>х</v>
      </c>
      <c r="J119" s="625" t="str">
        <f>'Раздел 1'!L149</f>
        <v>000</v>
      </c>
      <c r="K119" s="625" t="str">
        <f>'Раздел 1'!M149</f>
        <v>00.00.00</v>
      </c>
      <c r="L119" s="625" t="str">
        <f>'Раздел 1'!N149</f>
        <v>060.00.0004</v>
      </c>
      <c r="M119" s="625" t="str">
        <f>'Раздел 1'!O149</f>
        <v>60.01.00</v>
      </c>
      <c r="N119" s="626">
        <f>'Раздел 1'!P149</f>
        <v>0</v>
      </c>
      <c r="O119" s="626">
        <v>0</v>
      </c>
      <c r="P119" s="627">
        <f t="shared" si="5"/>
        <v>0</v>
      </c>
      <c r="Q119" s="628">
        <f>'Раздел 1'!Q149</f>
        <v>0</v>
      </c>
      <c r="R119" s="629">
        <v>0</v>
      </c>
      <c r="S119" s="630">
        <f t="shared" si="6"/>
        <v>0</v>
      </c>
      <c r="T119" s="631">
        <f>'Раздел 1'!R149</f>
        <v>0</v>
      </c>
      <c r="U119" s="632">
        <v>0</v>
      </c>
      <c r="V119" s="633">
        <f t="shared" si="7"/>
        <v>0</v>
      </c>
      <c r="W119" s="142"/>
      <c r="X119" s="634"/>
      <c r="Y119" s="635"/>
    </row>
    <row r="120" spans="1:25" s="636" customFormat="1" ht="24.75" customHeight="1">
      <c r="A120" s="622" t="str">
        <f>'Раздел 1'!C150</f>
        <v>925 0 00 00 000 00 0000 150</v>
      </c>
      <c r="B120" s="623">
        <f>'Раздел 1'!D150</f>
        <v>0</v>
      </c>
      <c r="C120" s="623">
        <f>'Раздел 1'!E150</f>
        <v>0</v>
      </c>
      <c r="D120" s="623">
        <f>'Раздел 1'!F150</f>
        <v>0</v>
      </c>
      <c r="E120" s="623">
        <f>'Раздел 1'!G150</f>
        <v>0</v>
      </c>
      <c r="F120" s="623">
        <f>'Раздел 1'!H150</f>
        <v>0</v>
      </c>
      <c r="G120" s="623">
        <f>'Раздел 1'!I150</f>
        <v>0</v>
      </c>
      <c r="H120" s="624">
        <f>'Раздел 1'!J150</f>
        <v>0</v>
      </c>
      <c r="I120" s="625" t="str">
        <f>'Раздел 1'!K150</f>
        <v>х</v>
      </c>
      <c r="J120" s="625" t="str">
        <f>'Раздел 1'!L150</f>
        <v>000</v>
      </c>
      <c r="K120" s="625" t="str">
        <f>'Раздел 1'!M150</f>
        <v>00.00.00</v>
      </c>
      <c r="L120" s="625" t="str">
        <f>'Раздел 1'!N150</f>
        <v>060.00.0005</v>
      </c>
      <c r="M120" s="625" t="str">
        <f>'Раздел 1'!O150</f>
        <v>60.01.00</v>
      </c>
      <c r="N120" s="626">
        <f>'Раздел 1'!P150</f>
        <v>0</v>
      </c>
      <c r="O120" s="626">
        <v>0</v>
      </c>
      <c r="P120" s="627">
        <f t="shared" si="5"/>
        <v>0</v>
      </c>
      <c r="Q120" s="628">
        <f>'Раздел 1'!Q150</f>
        <v>0</v>
      </c>
      <c r="R120" s="629">
        <v>0</v>
      </c>
      <c r="S120" s="630">
        <f t="shared" si="6"/>
        <v>0</v>
      </c>
      <c r="T120" s="631">
        <f>'Раздел 1'!R150</f>
        <v>0</v>
      </c>
      <c r="U120" s="632">
        <v>0</v>
      </c>
      <c r="V120" s="633">
        <f t="shared" si="7"/>
        <v>0</v>
      </c>
      <c r="W120" s="142"/>
      <c r="X120" s="634"/>
      <c r="Y120" s="635"/>
    </row>
    <row r="121" spans="1:25" s="636" customFormat="1" ht="24.75" customHeight="1">
      <c r="A121" s="622" t="str">
        <f>'Раздел 1'!C151</f>
        <v>925 0 00 00 000 00 0000 150</v>
      </c>
      <c r="B121" s="623">
        <f>'Раздел 1'!D151</f>
        <v>0</v>
      </c>
      <c r="C121" s="623">
        <f>'Раздел 1'!E151</f>
        <v>0</v>
      </c>
      <c r="D121" s="623">
        <f>'Раздел 1'!F151</f>
        <v>0</v>
      </c>
      <c r="E121" s="623">
        <f>'Раздел 1'!G151</f>
        <v>0</v>
      </c>
      <c r="F121" s="623">
        <f>'Раздел 1'!H151</f>
        <v>0</v>
      </c>
      <c r="G121" s="623">
        <f>'Раздел 1'!I151</f>
        <v>0</v>
      </c>
      <c r="H121" s="624">
        <f>'Раздел 1'!J151</f>
        <v>0</v>
      </c>
      <c r="I121" s="625" t="str">
        <f>'Раздел 1'!K151</f>
        <v>х</v>
      </c>
      <c r="J121" s="625" t="str">
        <f>'Раздел 1'!L151</f>
        <v>000</v>
      </c>
      <c r="K121" s="625" t="str">
        <f>'Раздел 1'!M151</f>
        <v>00.00.00</v>
      </c>
      <c r="L121" s="625" t="str">
        <f>'Раздел 1'!N151</f>
        <v>060.00.0006</v>
      </c>
      <c r="M121" s="625" t="str">
        <f>'Раздел 1'!O151</f>
        <v>60.01.00</v>
      </c>
      <c r="N121" s="626">
        <f>'Раздел 1'!P151</f>
        <v>0</v>
      </c>
      <c r="O121" s="626">
        <v>0</v>
      </c>
      <c r="P121" s="627">
        <f t="shared" si="5"/>
        <v>0</v>
      </c>
      <c r="Q121" s="628">
        <f>'Раздел 1'!Q151</f>
        <v>0</v>
      </c>
      <c r="R121" s="629">
        <v>0</v>
      </c>
      <c r="S121" s="630">
        <f t="shared" si="6"/>
        <v>0</v>
      </c>
      <c r="T121" s="631">
        <f>'Раздел 1'!R151</f>
        <v>0</v>
      </c>
      <c r="U121" s="632">
        <v>0</v>
      </c>
      <c r="V121" s="633">
        <f t="shared" si="7"/>
        <v>0</v>
      </c>
      <c r="W121" s="142"/>
      <c r="X121" s="634"/>
      <c r="Y121" s="635"/>
    </row>
    <row r="122" spans="1:25" s="636" customFormat="1" ht="24.75" customHeight="1">
      <c r="A122" s="622" t="str">
        <f>'Раздел 1'!C152</f>
        <v>925 0 00 00 000 00 0000 150</v>
      </c>
      <c r="B122" s="623">
        <f>'Раздел 1'!D152</f>
        <v>0</v>
      </c>
      <c r="C122" s="623">
        <f>'Раздел 1'!E152</f>
        <v>0</v>
      </c>
      <c r="D122" s="623">
        <f>'Раздел 1'!F152</f>
        <v>0</v>
      </c>
      <c r="E122" s="623">
        <f>'Раздел 1'!G152</f>
        <v>0</v>
      </c>
      <c r="F122" s="623">
        <f>'Раздел 1'!H152</f>
        <v>0</v>
      </c>
      <c r="G122" s="623">
        <f>'Раздел 1'!I152</f>
        <v>0</v>
      </c>
      <c r="H122" s="624">
        <f>'Раздел 1'!J152</f>
        <v>0</v>
      </c>
      <c r="I122" s="625" t="str">
        <f>'Раздел 1'!K152</f>
        <v>х</v>
      </c>
      <c r="J122" s="625" t="str">
        <f>'Раздел 1'!L152</f>
        <v>000</v>
      </c>
      <c r="K122" s="625" t="str">
        <f>'Раздел 1'!M152</f>
        <v>00.00.00</v>
      </c>
      <c r="L122" s="625" t="str">
        <f>'Раздел 1'!N152</f>
        <v>500.02.0001</v>
      </c>
      <c r="M122" s="625" t="str">
        <f>'Раздел 1'!O152</f>
        <v>60.03.00</v>
      </c>
      <c r="N122" s="626">
        <f>'Раздел 1'!P152</f>
        <v>81650</v>
      </c>
      <c r="O122" s="626">
        <v>81650</v>
      </c>
      <c r="P122" s="627">
        <f t="shared" si="5"/>
        <v>0</v>
      </c>
      <c r="Q122" s="628">
        <f>'Раздел 1'!Q152</f>
        <v>101320</v>
      </c>
      <c r="R122" s="629">
        <v>101320</v>
      </c>
      <c r="S122" s="630">
        <f t="shared" si="6"/>
        <v>0</v>
      </c>
      <c r="T122" s="631">
        <f>'Раздел 1'!R152</f>
        <v>99030</v>
      </c>
      <c r="U122" s="632">
        <v>99030</v>
      </c>
      <c r="V122" s="633">
        <f t="shared" si="7"/>
        <v>0</v>
      </c>
      <c r="W122" s="142"/>
      <c r="X122" s="634"/>
      <c r="Y122" s="635"/>
    </row>
    <row r="123" spans="1:25" s="636" customFormat="1" ht="24.75" customHeight="1">
      <c r="A123" s="622" t="str">
        <f>'Раздел 1'!C153</f>
        <v>925 0 00 00 000 00 0000 150</v>
      </c>
      <c r="B123" s="623">
        <f>'Раздел 1'!D153</f>
        <v>0</v>
      </c>
      <c r="C123" s="623">
        <f>'Раздел 1'!E153</f>
        <v>0</v>
      </c>
      <c r="D123" s="623">
        <f>'Раздел 1'!F153</f>
        <v>0</v>
      </c>
      <c r="E123" s="623">
        <f>'Раздел 1'!G153</f>
        <v>0</v>
      </c>
      <c r="F123" s="623">
        <f>'Раздел 1'!H153</f>
        <v>0</v>
      </c>
      <c r="G123" s="623">
        <f>'Раздел 1'!I153</f>
        <v>0</v>
      </c>
      <c r="H123" s="624">
        <f>'Раздел 1'!J153</f>
        <v>0</v>
      </c>
      <c r="I123" s="625" t="str">
        <f>'Раздел 1'!K153</f>
        <v>х</v>
      </c>
      <c r="J123" s="625" t="str">
        <f>'Раздел 1'!L153</f>
        <v>000</v>
      </c>
      <c r="K123" s="625" t="str">
        <f>'Раздел 1'!M153</f>
        <v>00.00.00</v>
      </c>
      <c r="L123" s="625" t="str">
        <f>'Раздел 1'!N153</f>
        <v>500.02.0002</v>
      </c>
      <c r="M123" s="625" t="str">
        <f>'Раздел 1'!O153</f>
        <v>60.02.00</v>
      </c>
      <c r="N123" s="626">
        <f>'Раздел 1'!P153</f>
        <v>0</v>
      </c>
      <c r="O123" s="626">
        <v>0</v>
      </c>
      <c r="P123" s="627">
        <f t="shared" si="5"/>
        <v>0</v>
      </c>
      <c r="Q123" s="628">
        <f>'Раздел 1'!Q153</f>
        <v>0</v>
      </c>
      <c r="R123" s="629">
        <v>0</v>
      </c>
      <c r="S123" s="630">
        <f t="shared" si="6"/>
        <v>0</v>
      </c>
      <c r="T123" s="631">
        <f>'Раздел 1'!R153</f>
        <v>0</v>
      </c>
      <c r="U123" s="632">
        <v>0</v>
      </c>
      <c r="V123" s="633">
        <f t="shared" si="7"/>
        <v>0</v>
      </c>
      <c r="W123" s="142"/>
      <c r="X123" s="634"/>
      <c r="Y123" s="635"/>
    </row>
    <row r="124" spans="1:25" s="636" customFormat="1" ht="24.75" customHeight="1">
      <c r="A124" s="622" t="str">
        <f>'Раздел 1'!C154</f>
        <v>925 0 00 00 000 00 0000 150</v>
      </c>
      <c r="B124" s="623">
        <f>'Раздел 1'!D154</f>
        <v>0</v>
      </c>
      <c r="C124" s="623">
        <f>'Раздел 1'!E154</f>
        <v>0</v>
      </c>
      <c r="D124" s="623">
        <f>'Раздел 1'!F154</f>
        <v>0</v>
      </c>
      <c r="E124" s="623">
        <f>'Раздел 1'!G154</f>
        <v>0</v>
      </c>
      <c r="F124" s="623">
        <f>'Раздел 1'!H154</f>
        <v>0</v>
      </c>
      <c r="G124" s="623">
        <f>'Раздел 1'!I154</f>
        <v>0</v>
      </c>
      <c r="H124" s="624">
        <f>'Раздел 1'!J154</f>
        <v>0</v>
      </c>
      <c r="I124" s="625" t="str">
        <f>'Раздел 1'!K154</f>
        <v>х</v>
      </c>
      <c r="J124" s="625" t="str">
        <f>'Раздел 1'!L154</f>
        <v>000</v>
      </c>
      <c r="K124" s="625" t="str">
        <f>'Раздел 1'!M154</f>
        <v>00.00.00</v>
      </c>
      <c r="L124" s="625" t="str">
        <f>'Раздел 1'!N154</f>
        <v>500.02.0002</v>
      </c>
      <c r="M124" s="625" t="str">
        <f>'Раздел 1'!O154</f>
        <v>60.03.00</v>
      </c>
      <c r="N124" s="626">
        <f>'Раздел 1'!P154</f>
        <v>0</v>
      </c>
      <c r="O124" s="626">
        <v>0</v>
      </c>
      <c r="P124" s="627">
        <f t="shared" si="5"/>
        <v>0</v>
      </c>
      <c r="Q124" s="628">
        <f>'Раздел 1'!Q154</f>
        <v>0</v>
      </c>
      <c r="R124" s="629">
        <v>0</v>
      </c>
      <c r="S124" s="630">
        <f t="shared" si="6"/>
        <v>0</v>
      </c>
      <c r="T124" s="631">
        <f>'Раздел 1'!R154</f>
        <v>0</v>
      </c>
      <c r="U124" s="632">
        <v>0</v>
      </c>
      <c r="V124" s="633">
        <f t="shared" si="7"/>
        <v>0</v>
      </c>
      <c r="W124" s="142"/>
      <c r="X124" s="634"/>
      <c r="Y124" s="635"/>
    </row>
    <row r="125" spans="1:25" s="636" customFormat="1" ht="24.75" customHeight="1">
      <c r="A125" s="622" t="str">
        <f>'Раздел 1'!C155</f>
        <v>925 0 00 00 000 00 0000 150</v>
      </c>
      <c r="B125" s="623">
        <f>'Раздел 1'!D155</f>
        <v>0</v>
      </c>
      <c r="C125" s="623">
        <f>'Раздел 1'!E155</f>
        <v>0</v>
      </c>
      <c r="D125" s="623">
        <f>'Раздел 1'!F155</f>
        <v>0</v>
      </c>
      <c r="E125" s="623">
        <f>'Раздел 1'!G155</f>
        <v>0</v>
      </c>
      <c r="F125" s="623">
        <f>'Раздел 1'!H155</f>
        <v>0</v>
      </c>
      <c r="G125" s="623">
        <f>'Раздел 1'!I155</f>
        <v>0</v>
      </c>
      <c r="H125" s="624">
        <f>'Раздел 1'!J155</f>
        <v>0</v>
      </c>
      <c r="I125" s="625" t="str">
        <f>'Раздел 1'!K155</f>
        <v>х</v>
      </c>
      <c r="J125" s="625" t="str">
        <f>'Раздел 1'!L155</f>
        <v>000</v>
      </c>
      <c r="K125" s="625" t="str">
        <f>'Раздел 1'!M155</f>
        <v>00.00.00</v>
      </c>
      <c r="L125" s="625" t="str">
        <f>'Раздел 1'!N155</f>
        <v>500.02.0003</v>
      </c>
      <c r="M125" s="625" t="str">
        <f>'Раздел 1'!O155</f>
        <v>60.03.00</v>
      </c>
      <c r="N125" s="626">
        <f>'Раздел 1'!P155</f>
        <v>54840.24</v>
      </c>
      <c r="O125" s="626">
        <v>54840.24</v>
      </c>
      <c r="P125" s="627">
        <f t="shared" si="5"/>
        <v>0</v>
      </c>
      <c r="Q125" s="628">
        <f>'Раздел 1'!Q155</f>
        <v>49423.92</v>
      </c>
      <c r="R125" s="629">
        <v>49423.92</v>
      </c>
      <c r="S125" s="630">
        <f t="shared" si="6"/>
        <v>0</v>
      </c>
      <c r="T125" s="631">
        <f>'Раздел 1'!R155</f>
        <v>49423.92</v>
      </c>
      <c r="U125" s="632">
        <v>49423.92</v>
      </c>
      <c r="V125" s="633">
        <f t="shared" si="7"/>
        <v>0</v>
      </c>
      <c r="W125" s="142"/>
      <c r="X125" s="634"/>
      <c r="Y125" s="635"/>
    </row>
    <row r="126" spans="1:25" s="636" customFormat="1" ht="24.75" customHeight="1">
      <c r="A126" s="622" t="str">
        <f>'Раздел 1'!C156</f>
        <v>925 0 00 00 000 00 0000 150</v>
      </c>
      <c r="B126" s="623">
        <f>'Раздел 1'!D156</f>
        <v>0</v>
      </c>
      <c r="C126" s="623">
        <f>'Раздел 1'!E156</f>
        <v>0</v>
      </c>
      <c r="D126" s="623">
        <f>'Раздел 1'!F156</f>
        <v>0</v>
      </c>
      <c r="E126" s="623">
        <f>'Раздел 1'!G156</f>
        <v>0</v>
      </c>
      <c r="F126" s="623">
        <f>'Раздел 1'!H156</f>
        <v>0</v>
      </c>
      <c r="G126" s="623">
        <f>'Раздел 1'!I156</f>
        <v>0</v>
      </c>
      <c r="H126" s="624">
        <f>'Раздел 1'!J156</f>
        <v>0</v>
      </c>
      <c r="I126" s="625" t="str">
        <f>'Раздел 1'!K156</f>
        <v>х</v>
      </c>
      <c r="J126" s="625" t="str">
        <f>'Раздел 1'!L156</f>
        <v>000</v>
      </c>
      <c r="K126" s="625" t="str">
        <f>'Раздел 1'!M156</f>
        <v>00.00.00</v>
      </c>
      <c r="L126" s="625" t="str">
        <f>'Раздел 1'!N156</f>
        <v>500.02.0004</v>
      </c>
      <c r="M126" s="625" t="str">
        <f>'Раздел 1'!O156</f>
        <v>60.03.00</v>
      </c>
      <c r="N126" s="626">
        <f>'Раздел 1'!P156</f>
        <v>361931.77</v>
      </c>
      <c r="O126" s="626">
        <v>361931.77</v>
      </c>
      <c r="P126" s="627">
        <f t="shared" si="5"/>
        <v>0</v>
      </c>
      <c r="Q126" s="628">
        <f>'Раздел 1'!Q156</f>
        <v>341641.31999999995</v>
      </c>
      <c r="R126" s="629">
        <v>341641.31999999995</v>
      </c>
      <c r="S126" s="630">
        <f t="shared" si="6"/>
        <v>0</v>
      </c>
      <c r="T126" s="631">
        <f>'Раздел 1'!R156</f>
        <v>339564.89</v>
      </c>
      <c r="U126" s="632">
        <v>339564.89</v>
      </c>
      <c r="V126" s="633">
        <f t="shared" si="7"/>
        <v>0</v>
      </c>
      <c r="W126" s="142"/>
      <c r="X126" s="634"/>
      <c r="Y126" s="635"/>
    </row>
    <row r="127" spans="1:25" s="636" customFormat="1" ht="24.75" customHeight="1">
      <c r="A127" s="622" t="str">
        <f>'Раздел 1'!C157</f>
        <v>925 0 00 00 000 00 0000 150</v>
      </c>
      <c r="B127" s="623">
        <f>'Раздел 1'!D157</f>
        <v>0</v>
      </c>
      <c r="C127" s="623">
        <f>'Раздел 1'!E157</f>
        <v>0</v>
      </c>
      <c r="D127" s="623">
        <f>'Раздел 1'!F157</f>
        <v>0</v>
      </c>
      <c r="E127" s="623">
        <f>'Раздел 1'!G157</f>
        <v>0</v>
      </c>
      <c r="F127" s="623">
        <f>'Раздел 1'!H157</f>
        <v>0</v>
      </c>
      <c r="G127" s="623">
        <f>'Раздел 1'!I157</f>
        <v>0</v>
      </c>
      <c r="H127" s="624">
        <f>'Раздел 1'!J157</f>
        <v>0</v>
      </c>
      <c r="I127" s="625" t="str">
        <f>'Раздел 1'!K157</f>
        <v>х</v>
      </c>
      <c r="J127" s="625" t="str">
        <f>'Раздел 1'!L157</f>
        <v>000</v>
      </c>
      <c r="K127" s="625" t="str">
        <f>'Раздел 1'!M157</f>
        <v>00.00.00</v>
      </c>
      <c r="L127" s="625" t="str">
        <f>'Раздел 1'!N157</f>
        <v>500.02.0005</v>
      </c>
      <c r="M127" s="625" t="str">
        <f>'Раздел 1'!O157</f>
        <v>60.02.00</v>
      </c>
      <c r="N127" s="626">
        <f>'Раздел 1'!P157</f>
        <v>1368155.09</v>
      </c>
      <c r="O127" s="626">
        <v>1368155.09</v>
      </c>
      <c r="P127" s="627">
        <f t="shared" si="5"/>
        <v>0</v>
      </c>
      <c r="Q127" s="628">
        <f>'Раздел 1'!Q157</f>
        <v>1342902.03</v>
      </c>
      <c r="R127" s="629">
        <v>1342902.03</v>
      </c>
      <c r="S127" s="630">
        <f t="shared" si="6"/>
        <v>0</v>
      </c>
      <c r="T127" s="631">
        <f>'Раздел 1'!R157</f>
        <v>1378522.7</v>
      </c>
      <c r="U127" s="632">
        <v>1378522.7</v>
      </c>
      <c r="V127" s="633">
        <f t="shared" si="7"/>
        <v>0</v>
      </c>
      <c r="W127" s="142"/>
      <c r="X127" s="634"/>
      <c r="Y127" s="635"/>
    </row>
    <row r="128" spans="1:25" s="636" customFormat="1" ht="24.75" customHeight="1">
      <c r="A128" s="622" t="str">
        <f>'Раздел 1'!C158</f>
        <v>925 0 00 00 000 00 0000 150</v>
      </c>
      <c r="B128" s="623">
        <f>'Раздел 1'!D158</f>
        <v>0</v>
      </c>
      <c r="C128" s="623">
        <f>'Раздел 1'!E158</f>
        <v>0</v>
      </c>
      <c r="D128" s="623">
        <f>'Раздел 1'!F158</f>
        <v>0</v>
      </c>
      <c r="E128" s="623">
        <f>'Раздел 1'!G158</f>
        <v>0</v>
      </c>
      <c r="F128" s="623">
        <f>'Раздел 1'!H158</f>
        <v>0</v>
      </c>
      <c r="G128" s="623">
        <f>'Раздел 1'!I158</f>
        <v>0</v>
      </c>
      <c r="H128" s="624">
        <f>'Раздел 1'!J158</f>
        <v>0</v>
      </c>
      <c r="I128" s="625" t="str">
        <f>'Раздел 1'!K158</f>
        <v>х</v>
      </c>
      <c r="J128" s="625" t="str">
        <f>'Раздел 1'!L158</f>
        <v>000</v>
      </c>
      <c r="K128" s="625" t="str">
        <f>'Раздел 1'!M158</f>
        <v>00.00.00</v>
      </c>
      <c r="L128" s="625" t="str">
        <f>'Раздел 1'!N158</f>
        <v>500.02.0005</v>
      </c>
      <c r="M128" s="625" t="str">
        <f>'Раздел 1'!O158</f>
        <v>60.03.00</v>
      </c>
      <c r="N128" s="626">
        <f>'Раздел 1'!P158</f>
        <v>385892</v>
      </c>
      <c r="O128" s="626">
        <v>385892</v>
      </c>
      <c r="P128" s="627">
        <f t="shared" si="5"/>
        <v>0</v>
      </c>
      <c r="Q128" s="628">
        <f>'Раздел 1'!Q158</f>
        <v>378765.95</v>
      </c>
      <c r="R128" s="629">
        <v>378765.95</v>
      </c>
      <c r="S128" s="630">
        <f t="shared" si="6"/>
        <v>0</v>
      </c>
      <c r="T128" s="631">
        <f>'Раздел 1'!R158</f>
        <v>388814.18</v>
      </c>
      <c r="U128" s="632">
        <v>388814.18</v>
      </c>
      <c r="V128" s="633">
        <f t="shared" si="7"/>
        <v>0</v>
      </c>
      <c r="W128" s="142"/>
      <c r="X128" s="634"/>
      <c r="Y128" s="635"/>
    </row>
    <row r="129" spans="1:25" s="636" customFormat="1" ht="24.75" customHeight="1">
      <c r="A129" s="622" t="str">
        <f>'Раздел 1'!C159</f>
        <v>925 0 00 00 000 00 0000 150</v>
      </c>
      <c r="B129" s="623">
        <f>'Раздел 1'!D159</f>
        <v>0</v>
      </c>
      <c r="C129" s="623">
        <f>'Раздел 1'!E159</f>
        <v>0</v>
      </c>
      <c r="D129" s="623">
        <f>'Раздел 1'!F159</f>
        <v>0</v>
      </c>
      <c r="E129" s="623">
        <f>'Раздел 1'!G159</f>
        <v>0</v>
      </c>
      <c r="F129" s="623">
        <f>'Раздел 1'!H159</f>
        <v>0</v>
      </c>
      <c r="G129" s="623">
        <f>'Раздел 1'!I159</f>
        <v>0</v>
      </c>
      <c r="H129" s="624">
        <f>'Раздел 1'!J159</f>
        <v>0</v>
      </c>
      <c r="I129" s="625" t="str">
        <f>'Раздел 1'!K159</f>
        <v>х</v>
      </c>
      <c r="J129" s="625" t="str">
        <f>'Раздел 1'!L159</f>
        <v>000</v>
      </c>
      <c r="K129" s="625" t="str">
        <f>'Раздел 1'!M159</f>
        <v>00.00.00</v>
      </c>
      <c r="L129" s="625" t="str">
        <f>'Раздел 1'!N159</f>
        <v>500.02.0006</v>
      </c>
      <c r="M129" s="625" t="str">
        <f>'Раздел 1'!O159</f>
        <v>60.02.00</v>
      </c>
      <c r="N129" s="626">
        <f>'Раздел 1'!P159</f>
        <v>1484280</v>
      </c>
      <c r="O129" s="626">
        <v>1484280</v>
      </c>
      <c r="P129" s="627">
        <f t="shared" si="5"/>
        <v>0</v>
      </c>
      <c r="Q129" s="628">
        <f>'Раздел 1'!Q159</f>
        <v>1406160</v>
      </c>
      <c r="R129" s="629">
        <v>1406160</v>
      </c>
      <c r="S129" s="630">
        <f t="shared" si="6"/>
        <v>0</v>
      </c>
      <c r="T129" s="631">
        <f>'Раздел 1'!R159</f>
        <v>1484300</v>
      </c>
      <c r="U129" s="632">
        <v>1484300</v>
      </c>
      <c r="V129" s="633">
        <f t="shared" si="7"/>
        <v>0</v>
      </c>
      <c r="W129" s="142"/>
      <c r="X129" s="634"/>
      <c r="Y129" s="635"/>
    </row>
    <row r="130" spans="1:25" s="636" customFormat="1" ht="24.75" customHeight="1">
      <c r="A130" s="622" t="str">
        <f>'Раздел 1'!C160</f>
        <v>925 0 00 00 000 00 0000 150</v>
      </c>
      <c r="B130" s="623">
        <f>'Раздел 1'!D160</f>
        <v>0</v>
      </c>
      <c r="C130" s="623">
        <f>'Раздел 1'!E160</f>
        <v>0</v>
      </c>
      <c r="D130" s="623">
        <f>'Раздел 1'!F160</f>
        <v>0</v>
      </c>
      <c r="E130" s="623">
        <f>'Раздел 1'!G160</f>
        <v>0</v>
      </c>
      <c r="F130" s="623">
        <f>'Раздел 1'!H160</f>
        <v>0</v>
      </c>
      <c r="G130" s="623">
        <f>'Раздел 1'!I160</f>
        <v>0</v>
      </c>
      <c r="H130" s="624">
        <f>'Раздел 1'!J160</f>
        <v>0</v>
      </c>
      <c r="I130" s="625" t="str">
        <f>'Раздел 1'!K160</f>
        <v>х</v>
      </c>
      <c r="J130" s="625" t="str">
        <f>'Раздел 1'!L160</f>
        <v>000</v>
      </c>
      <c r="K130" s="625" t="str">
        <f>'Раздел 1'!M160</f>
        <v>00.00.00</v>
      </c>
      <c r="L130" s="625" t="str">
        <f>'Раздел 1'!N160</f>
        <v>500.02.0007</v>
      </c>
      <c r="M130" s="625" t="str">
        <f>'Раздел 1'!O160</f>
        <v>60.03.00</v>
      </c>
      <c r="N130" s="626">
        <f>'Раздел 1'!P160</f>
        <v>0</v>
      </c>
      <c r="O130" s="626">
        <v>0</v>
      </c>
      <c r="P130" s="627">
        <f t="shared" si="5"/>
        <v>0</v>
      </c>
      <c r="Q130" s="628">
        <f>'Раздел 1'!Q160</f>
        <v>0</v>
      </c>
      <c r="R130" s="629">
        <v>0</v>
      </c>
      <c r="S130" s="630">
        <f t="shared" si="6"/>
        <v>0</v>
      </c>
      <c r="T130" s="631">
        <f>'Раздел 1'!R160</f>
        <v>0</v>
      </c>
      <c r="U130" s="632">
        <v>0</v>
      </c>
      <c r="V130" s="633">
        <f t="shared" si="7"/>
        <v>0</v>
      </c>
      <c r="W130" s="142"/>
      <c r="X130" s="634"/>
      <c r="Y130" s="635"/>
    </row>
    <row r="131" spans="1:25" s="636" customFormat="1" ht="24.75" customHeight="1">
      <c r="A131" s="622" t="str">
        <f>'Раздел 1'!C161</f>
        <v>925 0 00 00 000 00 0000 150</v>
      </c>
      <c r="B131" s="623">
        <f>'Раздел 1'!D161</f>
        <v>0</v>
      </c>
      <c r="C131" s="623">
        <f>'Раздел 1'!E161</f>
        <v>0</v>
      </c>
      <c r="D131" s="623">
        <f>'Раздел 1'!F161</f>
        <v>0</v>
      </c>
      <c r="E131" s="623">
        <f>'Раздел 1'!G161</f>
        <v>0</v>
      </c>
      <c r="F131" s="623">
        <f>'Раздел 1'!H161</f>
        <v>0</v>
      </c>
      <c r="G131" s="623">
        <f>'Раздел 1'!I161</f>
        <v>0</v>
      </c>
      <c r="H131" s="624">
        <f>'Раздел 1'!J161</f>
        <v>0</v>
      </c>
      <c r="I131" s="625" t="str">
        <f>'Раздел 1'!K161</f>
        <v>х</v>
      </c>
      <c r="J131" s="625" t="str">
        <f>'Раздел 1'!L161</f>
        <v>000</v>
      </c>
      <c r="K131" s="625" t="str">
        <f>'Раздел 1'!M161</f>
        <v>00.00.00</v>
      </c>
      <c r="L131" s="625" t="str">
        <f>'Раздел 1'!N161</f>
        <v>500.02.ХХХ</v>
      </c>
      <c r="M131" s="625" t="str">
        <f>'Раздел 1'!O161</f>
        <v>60.03.00</v>
      </c>
      <c r="N131" s="626">
        <f>'Раздел 1'!P161</f>
        <v>0</v>
      </c>
      <c r="O131" s="626">
        <v>0</v>
      </c>
      <c r="P131" s="627">
        <f t="shared" si="5"/>
        <v>0</v>
      </c>
      <c r="Q131" s="628">
        <f>'Раздел 1'!Q161</f>
        <v>0</v>
      </c>
      <c r="R131" s="629">
        <v>0</v>
      </c>
      <c r="S131" s="630">
        <f t="shared" si="6"/>
        <v>0</v>
      </c>
      <c r="T131" s="631">
        <f>'Раздел 1'!R161</f>
        <v>0</v>
      </c>
      <c r="U131" s="632">
        <v>0</v>
      </c>
      <c r="V131" s="633">
        <f t="shared" si="7"/>
        <v>0</v>
      </c>
      <c r="W131" s="142"/>
      <c r="X131" s="634"/>
      <c r="Y131" s="635"/>
    </row>
    <row r="132" spans="1:25" s="636" customFormat="1" ht="24.75" customHeight="1">
      <c r="A132" s="622" t="str">
        <f>'Раздел 1'!C162</f>
        <v>925 0 00 00 000 00 0000 150</v>
      </c>
      <c r="B132" s="623">
        <f>'Раздел 1'!D162</f>
        <v>0</v>
      </c>
      <c r="C132" s="623">
        <f>'Раздел 1'!E162</f>
        <v>0</v>
      </c>
      <c r="D132" s="623">
        <f>'Раздел 1'!F162</f>
        <v>0</v>
      </c>
      <c r="E132" s="623">
        <f>'Раздел 1'!G162</f>
        <v>0</v>
      </c>
      <c r="F132" s="623">
        <f>'Раздел 1'!H162</f>
        <v>0</v>
      </c>
      <c r="G132" s="623">
        <f>'Раздел 1'!I162</f>
        <v>0</v>
      </c>
      <c r="H132" s="624">
        <f>'Раздел 1'!J162</f>
        <v>0</v>
      </c>
      <c r="I132" s="625" t="str">
        <f>'Раздел 1'!K162</f>
        <v>х</v>
      </c>
      <c r="J132" s="625" t="str">
        <f>'Раздел 1'!L162</f>
        <v>000</v>
      </c>
      <c r="K132" s="625" t="str">
        <f>'Раздел 1'!M162</f>
        <v>00.00.00</v>
      </c>
      <c r="L132" s="625" t="str">
        <f>'Раздел 1'!N162</f>
        <v>500.02.ХХХ</v>
      </c>
      <c r="M132" s="625" t="str">
        <f>'Раздел 1'!O162</f>
        <v>60.03.00</v>
      </c>
      <c r="N132" s="626">
        <f>'Раздел 1'!P162</f>
        <v>0</v>
      </c>
      <c r="O132" s="626">
        <v>0</v>
      </c>
      <c r="P132" s="627">
        <f t="shared" si="5"/>
        <v>0</v>
      </c>
      <c r="Q132" s="628">
        <f>'Раздел 1'!Q162</f>
        <v>0</v>
      </c>
      <c r="R132" s="629">
        <v>0</v>
      </c>
      <c r="S132" s="630">
        <f t="shared" si="6"/>
        <v>0</v>
      </c>
      <c r="T132" s="631">
        <f>'Раздел 1'!R162</f>
        <v>0</v>
      </c>
      <c r="U132" s="632">
        <v>0</v>
      </c>
      <c r="V132" s="633">
        <f t="shared" si="7"/>
        <v>0</v>
      </c>
      <c r="W132" s="142"/>
      <c r="X132" s="634"/>
      <c r="Y132" s="635"/>
    </row>
    <row r="133" spans="1:25" s="636" customFormat="1" ht="24.75" customHeight="1">
      <c r="A133" s="622" t="str">
        <f>'Раздел 1'!C163</f>
        <v>925 0 00 00 000 00 0000 150</v>
      </c>
      <c r="B133" s="623">
        <f>'Раздел 1'!D163</f>
        <v>0</v>
      </c>
      <c r="C133" s="623">
        <f>'Раздел 1'!E163</f>
        <v>0</v>
      </c>
      <c r="D133" s="623">
        <f>'Раздел 1'!F163</f>
        <v>0</v>
      </c>
      <c r="E133" s="623">
        <f>'Раздел 1'!G163</f>
        <v>0</v>
      </c>
      <c r="F133" s="623">
        <f>'Раздел 1'!H163</f>
        <v>0</v>
      </c>
      <c r="G133" s="623">
        <f>'Раздел 1'!I163</f>
        <v>0</v>
      </c>
      <c r="H133" s="624">
        <f>'Раздел 1'!J163</f>
        <v>0</v>
      </c>
      <c r="I133" s="625" t="str">
        <f>'Раздел 1'!K163</f>
        <v>х</v>
      </c>
      <c r="J133" s="625" t="str">
        <f>'Раздел 1'!L163</f>
        <v>000</v>
      </c>
      <c r="K133" s="625" t="str">
        <f>'Раздел 1'!M163</f>
        <v>00.00.00</v>
      </c>
      <c r="L133" s="625" t="str">
        <f>'Раздел 1'!N163</f>
        <v>500.02.ХХХ</v>
      </c>
      <c r="M133" s="625" t="str">
        <f>'Раздел 1'!O163</f>
        <v>60.03.00</v>
      </c>
      <c r="N133" s="626">
        <f>'Раздел 1'!P163</f>
        <v>0</v>
      </c>
      <c r="O133" s="626">
        <v>0</v>
      </c>
      <c r="P133" s="627">
        <f t="shared" si="5"/>
        <v>0</v>
      </c>
      <c r="Q133" s="628">
        <f>'Раздел 1'!Q163</f>
        <v>0</v>
      </c>
      <c r="R133" s="629">
        <v>0</v>
      </c>
      <c r="S133" s="630">
        <f t="shared" si="6"/>
        <v>0</v>
      </c>
      <c r="T133" s="631">
        <f>'Раздел 1'!R163</f>
        <v>0</v>
      </c>
      <c r="U133" s="632">
        <v>0</v>
      </c>
      <c r="V133" s="633">
        <f t="shared" si="7"/>
        <v>0</v>
      </c>
      <c r="W133" s="142"/>
      <c r="X133" s="634"/>
      <c r="Y133" s="635"/>
    </row>
    <row r="134" spans="1:25" s="636" customFormat="1" ht="24.75" customHeight="1">
      <c r="A134" s="622" t="str">
        <f>'Раздел 1'!C164</f>
        <v>925 0 00 00 000 00 0000 150</v>
      </c>
      <c r="B134" s="623">
        <f>'Раздел 1'!D164</f>
        <v>0</v>
      </c>
      <c r="C134" s="623">
        <f>'Раздел 1'!E164</f>
        <v>0</v>
      </c>
      <c r="D134" s="623">
        <f>'Раздел 1'!F164</f>
        <v>0</v>
      </c>
      <c r="E134" s="623">
        <f>'Раздел 1'!G164</f>
        <v>0</v>
      </c>
      <c r="F134" s="623">
        <f>'Раздел 1'!H164</f>
        <v>0</v>
      </c>
      <c r="G134" s="623">
        <f>'Раздел 1'!I164</f>
        <v>0</v>
      </c>
      <c r="H134" s="624">
        <f>'Раздел 1'!J164</f>
        <v>0</v>
      </c>
      <c r="I134" s="625" t="str">
        <f>'Раздел 1'!K164</f>
        <v>х</v>
      </c>
      <c r="J134" s="625" t="str">
        <f>'Раздел 1'!L164</f>
        <v>000</v>
      </c>
      <c r="K134" s="625" t="str">
        <f>'Раздел 1'!M164</f>
        <v>00.00.00</v>
      </c>
      <c r="L134" s="625" t="str">
        <f>'Раздел 1'!N164</f>
        <v>500.02.ХХХ</v>
      </c>
      <c r="M134" s="625" t="str">
        <f>'Раздел 1'!O164</f>
        <v>60.03.00</v>
      </c>
      <c r="N134" s="626">
        <f>'Раздел 1'!P164</f>
        <v>0</v>
      </c>
      <c r="O134" s="626">
        <v>0</v>
      </c>
      <c r="P134" s="627">
        <f t="shared" si="5"/>
        <v>0</v>
      </c>
      <c r="Q134" s="628">
        <f>'Раздел 1'!Q164</f>
        <v>0</v>
      </c>
      <c r="R134" s="629">
        <v>0</v>
      </c>
      <c r="S134" s="630">
        <f t="shared" si="6"/>
        <v>0</v>
      </c>
      <c r="T134" s="631">
        <f>'Раздел 1'!R164</f>
        <v>0</v>
      </c>
      <c r="U134" s="632">
        <v>0</v>
      </c>
      <c r="V134" s="633">
        <f t="shared" si="7"/>
        <v>0</v>
      </c>
      <c r="W134" s="142"/>
      <c r="X134" s="634"/>
      <c r="Y134" s="635"/>
    </row>
    <row r="135" spans="1:25" s="636" customFormat="1" ht="24.75" customHeight="1">
      <c r="A135" s="622" t="str">
        <f>'Раздел 1'!C165</f>
        <v>925 0 00 00 000 00 0000 150</v>
      </c>
      <c r="B135" s="623">
        <f>'Раздел 1'!D165</f>
        <v>0</v>
      </c>
      <c r="C135" s="623">
        <f>'Раздел 1'!E165</f>
        <v>0</v>
      </c>
      <c r="D135" s="623">
        <f>'Раздел 1'!F165</f>
        <v>0</v>
      </c>
      <c r="E135" s="623">
        <f>'Раздел 1'!G165</f>
        <v>0</v>
      </c>
      <c r="F135" s="623">
        <f>'Раздел 1'!H165</f>
        <v>0</v>
      </c>
      <c r="G135" s="623">
        <f>'Раздел 1'!I165</f>
        <v>0</v>
      </c>
      <c r="H135" s="624">
        <f>'Раздел 1'!J165</f>
        <v>0</v>
      </c>
      <c r="I135" s="625" t="str">
        <f>'Раздел 1'!K165</f>
        <v>х</v>
      </c>
      <c r="J135" s="625" t="str">
        <f>'Раздел 1'!L165</f>
        <v>000</v>
      </c>
      <c r="K135" s="625" t="str">
        <f>'Раздел 1'!M165</f>
        <v>00.00.00</v>
      </c>
      <c r="L135" s="625" t="str">
        <f>'Раздел 1'!N165</f>
        <v>500.03.0002</v>
      </c>
      <c r="M135" s="625" t="str">
        <f>'Раздел 1'!O165</f>
        <v>60.03.00</v>
      </c>
      <c r="N135" s="626">
        <f>'Раздел 1'!P165</f>
        <v>0</v>
      </c>
      <c r="O135" s="626">
        <v>0</v>
      </c>
      <c r="P135" s="627">
        <f t="shared" si="5"/>
        <v>0</v>
      </c>
      <c r="Q135" s="628">
        <f>'Раздел 1'!Q165</f>
        <v>0</v>
      </c>
      <c r="R135" s="629">
        <v>0</v>
      </c>
      <c r="S135" s="630">
        <f t="shared" si="6"/>
        <v>0</v>
      </c>
      <c r="T135" s="631">
        <f>'Раздел 1'!R165</f>
        <v>0</v>
      </c>
      <c r="U135" s="632">
        <v>0</v>
      </c>
      <c r="V135" s="633">
        <f t="shared" si="7"/>
        <v>0</v>
      </c>
      <c r="W135" s="142"/>
      <c r="X135" s="634"/>
      <c r="Y135" s="635"/>
    </row>
    <row r="136" spans="1:25" s="636" customFormat="1" ht="24.75" customHeight="1">
      <c r="A136" s="622" t="str">
        <f>'Раздел 1'!C166</f>
        <v>925 0 00 00 000 00 0000 150</v>
      </c>
      <c r="B136" s="623">
        <f>'Раздел 1'!D166</f>
        <v>0</v>
      </c>
      <c r="C136" s="623">
        <f>'Раздел 1'!E166</f>
        <v>0</v>
      </c>
      <c r="D136" s="623">
        <f>'Раздел 1'!F166</f>
        <v>0</v>
      </c>
      <c r="E136" s="623">
        <f>'Раздел 1'!G166</f>
        <v>0</v>
      </c>
      <c r="F136" s="623">
        <f>'Раздел 1'!H166</f>
        <v>0</v>
      </c>
      <c r="G136" s="623">
        <f>'Раздел 1'!I166</f>
        <v>0</v>
      </c>
      <c r="H136" s="624">
        <f>'Раздел 1'!J166</f>
        <v>0</v>
      </c>
      <c r="I136" s="625" t="str">
        <f>'Раздел 1'!K166</f>
        <v>х</v>
      </c>
      <c r="J136" s="625" t="str">
        <f>'Раздел 1'!L166</f>
        <v>000</v>
      </c>
      <c r="K136" s="625" t="str">
        <f>'Раздел 1'!M166</f>
        <v>00.00.00</v>
      </c>
      <c r="L136" s="625" t="str">
        <f>'Раздел 1'!N166</f>
        <v>500.03.ХХХ</v>
      </c>
      <c r="M136" s="625" t="str">
        <f>'Раздел 1'!O166</f>
        <v>60.03.00</v>
      </c>
      <c r="N136" s="626">
        <f>'Раздел 1'!P166</f>
        <v>0</v>
      </c>
      <c r="O136" s="626">
        <v>0</v>
      </c>
      <c r="P136" s="627">
        <f t="shared" si="5"/>
        <v>0</v>
      </c>
      <c r="Q136" s="628">
        <f>'Раздел 1'!Q166</f>
        <v>0</v>
      </c>
      <c r="R136" s="629">
        <v>0</v>
      </c>
      <c r="S136" s="630">
        <f t="shared" si="6"/>
        <v>0</v>
      </c>
      <c r="T136" s="631">
        <f>'Раздел 1'!R166</f>
        <v>0</v>
      </c>
      <c r="U136" s="632">
        <v>0</v>
      </c>
      <c r="V136" s="633">
        <f t="shared" si="7"/>
        <v>0</v>
      </c>
      <c r="W136" s="142"/>
      <c r="X136" s="634"/>
      <c r="Y136" s="635"/>
    </row>
    <row r="137" spans="1:25" s="636" customFormat="1" ht="24.75" customHeight="1">
      <c r="A137" s="622" t="str">
        <f>'Раздел 1'!C167</f>
        <v>925 0 00 00 000 00 0000 150</v>
      </c>
      <c r="B137" s="623">
        <f>'Раздел 1'!D167</f>
        <v>0</v>
      </c>
      <c r="C137" s="623">
        <f>'Раздел 1'!E167</f>
        <v>0</v>
      </c>
      <c r="D137" s="623">
        <f>'Раздел 1'!F167</f>
        <v>0</v>
      </c>
      <c r="E137" s="623">
        <f>'Раздел 1'!G167</f>
        <v>0</v>
      </c>
      <c r="F137" s="623">
        <f>'Раздел 1'!H167</f>
        <v>0</v>
      </c>
      <c r="G137" s="623">
        <f>'Раздел 1'!I167</f>
        <v>0</v>
      </c>
      <c r="H137" s="624">
        <f>'Раздел 1'!J167</f>
        <v>0</v>
      </c>
      <c r="I137" s="625" t="str">
        <f>'Раздел 1'!K167</f>
        <v>х</v>
      </c>
      <c r="J137" s="625" t="str">
        <f>'Раздел 1'!L167</f>
        <v>000</v>
      </c>
      <c r="K137" s="625" t="str">
        <f>'Раздел 1'!M167</f>
        <v>00.00.00</v>
      </c>
      <c r="L137" s="625" t="str">
        <f>'Раздел 1'!N167</f>
        <v>500.03.ХХХ</v>
      </c>
      <c r="M137" s="625" t="str">
        <f>'Раздел 1'!O167</f>
        <v>60.03.00</v>
      </c>
      <c r="N137" s="626">
        <f>'Раздел 1'!P167</f>
        <v>0</v>
      </c>
      <c r="O137" s="626">
        <v>0</v>
      </c>
      <c r="P137" s="627">
        <f t="shared" si="5"/>
        <v>0</v>
      </c>
      <c r="Q137" s="628">
        <f>'Раздел 1'!Q167</f>
        <v>0</v>
      </c>
      <c r="R137" s="629">
        <v>0</v>
      </c>
      <c r="S137" s="630">
        <f t="shared" si="6"/>
        <v>0</v>
      </c>
      <c r="T137" s="631">
        <f>'Раздел 1'!R167</f>
        <v>0</v>
      </c>
      <c r="U137" s="632">
        <v>0</v>
      </c>
      <c r="V137" s="633">
        <f t="shared" si="7"/>
        <v>0</v>
      </c>
      <c r="W137" s="142"/>
      <c r="X137" s="634"/>
      <c r="Y137" s="635"/>
    </row>
    <row r="138" spans="1:25" s="636" customFormat="1" ht="24.75" customHeight="1">
      <c r="A138" s="622" t="str">
        <f>'Раздел 1'!C168</f>
        <v>925 0 00 00 000 00 0000 150</v>
      </c>
      <c r="B138" s="623">
        <f>'Раздел 1'!D168</f>
        <v>0</v>
      </c>
      <c r="C138" s="623">
        <f>'Раздел 1'!E168</f>
        <v>0</v>
      </c>
      <c r="D138" s="623">
        <f>'Раздел 1'!F168</f>
        <v>0</v>
      </c>
      <c r="E138" s="623">
        <f>'Раздел 1'!G168</f>
        <v>0</v>
      </c>
      <c r="F138" s="623">
        <f>'Раздел 1'!H168</f>
        <v>0</v>
      </c>
      <c r="G138" s="623">
        <f>'Раздел 1'!I168</f>
        <v>0</v>
      </c>
      <c r="H138" s="624">
        <f>'Раздел 1'!J168</f>
        <v>0</v>
      </c>
      <c r="I138" s="625" t="str">
        <f>'Раздел 1'!K168</f>
        <v>х</v>
      </c>
      <c r="J138" s="625" t="str">
        <f>'Раздел 1'!L168</f>
        <v>000</v>
      </c>
      <c r="K138" s="625" t="str">
        <f>'Раздел 1'!M168</f>
        <v>00.00.00</v>
      </c>
      <c r="L138" s="625" t="str">
        <f>'Раздел 1'!N168</f>
        <v>500.03.ХХХ</v>
      </c>
      <c r="M138" s="625" t="str">
        <f>'Раздел 1'!O168</f>
        <v>60.03.00</v>
      </c>
      <c r="N138" s="626">
        <f>'Раздел 1'!P168</f>
        <v>0</v>
      </c>
      <c r="O138" s="626">
        <v>0</v>
      </c>
      <c r="P138" s="627">
        <f t="shared" ref="P138:P201" si="8">N138-O138</f>
        <v>0</v>
      </c>
      <c r="Q138" s="628">
        <f>'Раздел 1'!Q168</f>
        <v>0</v>
      </c>
      <c r="R138" s="629">
        <v>0</v>
      </c>
      <c r="S138" s="630">
        <f t="shared" ref="S138:S201" si="9">Q138-R138</f>
        <v>0</v>
      </c>
      <c r="T138" s="631">
        <f>'Раздел 1'!R168</f>
        <v>0</v>
      </c>
      <c r="U138" s="632">
        <v>0</v>
      </c>
      <c r="V138" s="633">
        <f t="shared" ref="V138:V201" si="10">T138-U138</f>
        <v>0</v>
      </c>
      <c r="W138" s="142"/>
      <c r="X138" s="634"/>
      <c r="Y138" s="635"/>
    </row>
    <row r="139" spans="1:25" s="636" customFormat="1" ht="24.75" customHeight="1">
      <c r="A139" s="622" t="str">
        <f>'Раздел 1'!C169</f>
        <v>925 0 00 00 000 00 0000 150</v>
      </c>
      <c r="B139" s="623">
        <f>'Раздел 1'!D169</f>
        <v>0</v>
      </c>
      <c r="C139" s="623">
        <f>'Раздел 1'!E169</f>
        <v>0</v>
      </c>
      <c r="D139" s="623">
        <f>'Раздел 1'!F169</f>
        <v>0</v>
      </c>
      <c r="E139" s="623">
        <f>'Раздел 1'!G169</f>
        <v>0</v>
      </c>
      <c r="F139" s="623">
        <f>'Раздел 1'!H169</f>
        <v>0</v>
      </c>
      <c r="G139" s="623">
        <f>'Раздел 1'!I169</f>
        <v>0</v>
      </c>
      <c r="H139" s="624">
        <f>'Раздел 1'!J169</f>
        <v>0</v>
      </c>
      <c r="I139" s="625" t="str">
        <f>'Раздел 1'!K169</f>
        <v>х</v>
      </c>
      <c r="J139" s="625" t="str">
        <f>'Раздел 1'!L169</f>
        <v>000</v>
      </c>
      <c r="K139" s="625" t="str">
        <f>'Раздел 1'!M169</f>
        <v>00.00.00</v>
      </c>
      <c r="L139" s="625" t="str">
        <f>'Раздел 1'!N169</f>
        <v>500.05.0002</v>
      </c>
      <c r="M139" s="625" t="str">
        <f>'Раздел 1'!O169</f>
        <v>60.03.00</v>
      </c>
      <c r="N139" s="626">
        <f>'Раздел 1'!P169</f>
        <v>208225.5</v>
      </c>
      <c r="O139" s="626">
        <v>208225.5</v>
      </c>
      <c r="P139" s="627">
        <f t="shared" si="8"/>
        <v>0</v>
      </c>
      <c r="Q139" s="628">
        <f>'Раздел 1'!Q169</f>
        <v>358482.6</v>
      </c>
      <c r="R139" s="629">
        <v>358482.6</v>
      </c>
      <c r="S139" s="630">
        <f t="shared" si="9"/>
        <v>0</v>
      </c>
      <c r="T139" s="631">
        <f>'Раздел 1'!R169</f>
        <v>358482.6</v>
      </c>
      <c r="U139" s="632">
        <v>358482.6</v>
      </c>
      <c r="V139" s="633">
        <f t="shared" si="10"/>
        <v>0</v>
      </c>
      <c r="W139" s="142"/>
      <c r="X139" s="634"/>
      <c r="Y139" s="635"/>
    </row>
    <row r="140" spans="1:25" s="636" customFormat="1" ht="24.75" customHeight="1">
      <c r="A140" s="622" t="str">
        <f>'Раздел 1'!C170</f>
        <v>925 0 00 00 000 00 0000 150</v>
      </c>
      <c r="B140" s="623">
        <f>'Раздел 1'!D170</f>
        <v>0</v>
      </c>
      <c r="C140" s="623">
        <f>'Раздел 1'!E170</f>
        <v>0</v>
      </c>
      <c r="D140" s="623">
        <f>'Раздел 1'!F170</f>
        <v>0</v>
      </c>
      <c r="E140" s="623">
        <f>'Раздел 1'!G170</f>
        <v>0</v>
      </c>
      <c r="F140" s="623">
        <f>'Раздел 1'!H170</f>
        <v>0</v>
      </c>
      <c r="G140" s="623">
        <f>'Раздел 1'!I170</f>
        <v>0</v>
      </c>
      <c r="H140" s="624">
        <f>'Раздел 1'!J170</f>
        <v>0</v>
      </c>
      <c r="I140" s="625" t="str">
        <f>'Раздел 1'!K170</f>
        <v>х</v>
      </c>
      <c r="J140" s="625" t="str">
        <f>'Раздел 1'!L170</f>
        <v>000</v>
      </c>
      <c r="K140" s="625" t="str">
        <f>'Раздел 1'!M170</f>
        <v>00.00.00</v>
      </c>
      <c r="L140" s="625" t="str">
        <f>'Раздел 1'!N170</f>
        <v>500.05.ХХХ</v>
      </c>
      <c r="M140" s="625" t="str">
        <f>'Раздел 1'!O170</f>
        <v>60.03.00</v>
      </c>
      <c r="N140" s="626">
        <f>'Раздел 1'!P170</f>
        <v>0</v>
      </c>
      <c r="O140" s="626">
        <v>0</v>
      </c>
      <c r="P140" s="627">
        <f t="shared" si="8"/>
        <v>0</v>
      </c>
      <c r="Q140" s="628">
        <f>'Раздел 1'!Q170</f>
        <v>0</v>
      </c>
      <c r="R140" s="629">
        <v>0</v>
      </c>
      <c r="S140" s="630">
        <f t="shared" si="9"/>
        <v>0</v>
      </c>
      <c r="T140" s="631">
        <f>'Раздел 1'!R170</f>
        <v>0</v>
      </c>
      <c r="U140" s="632">
        <v>0</v>
      </c>
      <c r="V140" s="633">
        <f t="shared" si="10"/>
        <v>0</v>
      </c>
      <c r="W140" s="142"/>
      <c r="X140" s="634"/>
      <c r="Y140" s="635"/>
    </row>
    <row r="141" spans="1:25" s="636" customFormat="1" ht="24.75" customHeight="1">
      <c r="A141" s="622" t="str">
        <f>'Раздел 1'!C171</f>
        <v>925 0 00 00 000 00 0000 000</v>
      </c>
      <c r="B141" s="623">
        <f>'Раздел 1'!D171</f>
        <v>0</v>
      </c>
      <c r="C141" s="623">
        <f>'Раздел 1'!E171</f>
        <v>0</v>
      </c>
      <c r="D141" s="623">
        <f>'Раздел 1'!F171</f>
        <v>0</v>
      </c>
      <c r="E141" s="623">
        <f>'Раздел 1'!G171</f>
        <v>0</v>
      </c>
      <c r="F141" s="623">
        <f>'Раздел 1'!H171</f>
        <v>0</v>
      </c>
      <c r="G141" s="623">
        <f>'Раздел 1'!I171</f>
        <v>0</v>
      </c>
      <c r="H141" s="624">
        <f>'Раздел 1'!J171</f>
        <v>0</v>
      </c>
      <c r="I141" s="625" t="str">
        <f>'Раздел 1'!K171</f>
        <v>х</v>
      </c>
      <c r="J141" s="625" t="str">
        <f>'Раздел 1'!L171</f>
        <v>000</v>
      </c>
      <c r="K141" s="625" t="str">
        <f>'Раздел 1'!M171</f>
        <v>00.00.00</v>
      </c>
      <c r="L141" s="625" t="str">
        <f>'Раздел 1'!N171</f>
        <v>х</v>
      </c>
      <c r="M141" s="625" t="str">
        <f>'Раздел 1'!O171</f>
        <v>х</v>
      </c>
      <c r="N141" s="626">
        <f>'Раздел 1'!P171</f>
        <v>0</v>
      </c>
      <c r="O141" s="626">
        <v>0</v>
      </c>
      <c r="P141" s="627">
        <f t="shared" si="8"/>
        <v>0</v>
      </c>
      <c r="Q141" s="628">
        <f>'Раздел 1'!Q171</f>
        <v>0</v>
      </c>
      <c r="R141" s="629">
        <v>0</v>
      </c>
      <c r="S141" s="630">
        <f t="shared" si="9"/>
        <v>0</v>
      </c>
      <c r="T141" s="631">
        <f>'Раздел 1'!R171</f>
        <v>0</v>
      </c>
      <c r="U141" s="632">
        <v>0</v>
      </c>
      <c r="V141" s="633">
        <f t="shared" si="10"/>
        <v>0</v>
      </c>
      <c r="W141" s="142"/>
      <c r="X141" s="634"/>
      <c r="Y141" s="635"/>
    </row>
    <row r="142" spans="1:25" s="636" customFormat="1" ht="24.75" customHeight="1">
      <c r="A142" s="622" t="str">
        <f>'Раздел 1'!C172</f>
        <v>925 0 00 00 000 00 0000 410</v>
      </c>
      <c r="B142" s="623">
        <f>'Раздел 1'!D172</f>
        <v>0</v>
      </c>
      <c r="C142" s="623">
        <f>'Раздел 1'!E172</f>
        <v>0</v>
      </c>
      <c r="D142" s="623">
        <f>'Раздел 1'!F172</f>
        <v>0</v>
      </c>
      <c r="E142" s="623">
        <f>'Раздел 1'!G172</f>
        <v>0</v>
      </c>
      <c r="F142" s="623">
        <f>'Раздел 1'!H172</f>
        <v>0</v>
      </c>
      <c r="G142" s="623">
        <f>'Раздел 1'!I172</f>
        <v>0</v>
      </c>
      <c r="H142" s="624">
        <f>'Раздел 1'!J172</f>
        <v>0</v>
      </c>
      <c r="I142" s="625" t="str">
        <f>'Раздел 1'!K172</f>
        <v>х</v>
      </c>
      <c r="J142" s="625" t="str">
        <f>'Раздел 1'!L172</f>
        <v>000</v>
      </c>
      <c r="K142" s="625" t="str">
        <f>'Раздел 1'!M172</f>
        <v>00.00.00</v>
      </c>
      <c r="L142" s="625" t="str">
        <f>'Раздел 1'!N172</f>
        <v>х</v>
      </c>
      <c r="M142" s="625" t="str">
        <f>'Раздел 1'!O172</f>
        <v>20.00.02</v>
      </c>
      <c r="N142" s="626">
        <f>'Раздел 1'!P172</f>
        <v>0</v>
      </c>
      <c r="O142" s="626">
        <v>0</v>
      </c>
      <c r="P142" s="627">
        <f t="shared" si="8"/>
        <v>0</v>
      </c>
      <c r="Q142" s="628">
        <f>'Раздел 1'!Q172</f>
        <v>0</v>
      </c>
      <c r="R142" s="629">
        <v>0</v>
      </c>
      <c r="S142" s="630">
        <f t="shared" si="9"/>
        <v>0</v>
      </c>
      <c r="T142" s="631">
        <f>'Раздел 1'!R172</f>
        <v>0</v>
      </c>
      <c r="U142" s="632">
        <v>0</v>
      </c>
      <c r="V142" s="633">
        <f t="shared" si="10"/>
        <v>0</v>
      </c>
      <c r="W142" s="142"/>
      <c r="X142" s="634"/>
      <c r="Y142" s="635"/>
    </row>
    <row r="143" spans="1:25" s="636" customFormat="1" ht="24.75" customHeight="1">
      <c r="A143" s="622" t="str">
        <f>'Раздел 1'!C173</f>
        <v>925 0 00 00 000 00 0000 440</v>
      </c>
      <c r="B143" s="623">
        <f>'Раздел 1'!D173</f>
        <v>0</v>
      </c>
      <c r="C143" s="623">
        <f>'Раздел 1'!E173</f>
        <v>0</v>
      </c>
      <c r="D143" s="623">
        <f>'Раздел 1'!F173</f>
        <v>0</v>
      </c>
      <c r="E143" s="623">
        <f>'Раздел 1'!G173</f>
        <v>0</v>
      </c>
      <c r="F143" s="623">
        <f>'Раздел 1'!H173</f>
        <v>0</v>
      </c>
      <c r="G143" s="623">
        <f>'Раздел 1'!I173</f>
        <v>0</v>
      </c>
      <c r="H143" s="624">
        <f>'Раздел 1'!J173</f>
        <v>0</v>
      </c>
      <c r="I143" s="625" t="str">
        <f>'Раздел 1'!K173</f>
        <v>х</v>
      </c>
      <c r="J143" s="625" t="str">
        <f>'Раздел 1'!L173</f>
        <v>000</v>
      </c>
      <c r="K143" s="625" t="str">
        <f>'Раздел 1'!M173</f>
        <v>00.00.00</v>
      </c>
      <c r="L143" s="625" t="str">
        <f>'Раздел 1'!N173</f>
        <v>х</v>
      </c>
      <c r="M143" s="625" t="str">
        <f>'Раздел 1'!O173</f>
        <v>20.00.02</v>
      </c>
      <c r="N143" s="626">
        <f>'Раздел 1'!P173</f>
        <v>0</v>
      </c>
      <c r="O143" s="626">
        <v>0</v>
      </c>
      <c r="P143" s="627">
        <f t="shared" si="8"/>
        <v>0</v>
      </c>
      <c r="Q143" s="628">
        <f>'Раздел 1'!Q173</f>
        <v>0</v>
      </c>
      <c r="R143" s="629">
        <v>0</v>
      </c>
      <c r="S143" s="630">
        <f t="shared" si="9"/>
        <v>0</v>
      </c>
      <c r="T143" s="631">
        <f>'Раздел 1'!R173</f>
        <v>0</v>
      </c>
      <c r="U143" s="632">
        <v>0</v>
      </c>
      <c r="V143" s="633">
        <f t="shared" si="10"/>
        <v>0</v>
      </c>
      <c r="W143" s="142"/>
      <c r="X143" s="634"/>
      <c r="Y143" s="635"/>
    </row>
    <row r="144" spans="1:25" s="636" customFormat="1" ht="24.75" customHeight="1">
      <c r="A144" s="622" t="str">
        <f>'Раздел 1'!C174</f>
        <v>925 0 00 00 000 00 0000 000</v>
      </c>
      <c r="B144" s="623">
        <f>'Раздел 1'!D174</f>
        <v>0</v>
      </c>
      <c r="C144" s="623">
        <f>'Раздел 1'!E174</f>
        <v>0</v>
      </c>
      <c r="D144" s="623">
        <f>'Раздел 1'!F174</f>
        <v>0</v>
      </c>
      <c r="E144" s="623">
        <f>'Раздел 1'!G174</f>
        <v>0</v>
      </c>
      <c r="F144" s="623">
        <f>'Раздел 1'!H174</f>
        <v>0</v>
      </c>
      <c r="G144" s="623">
        <f>'Раздел 1'!I174</f>
        <v>0</v>
      </c>
      <c r="H144" s="624">
        <f>'Раздел 1'!J174</f>
        <v>0</v>
      </c>
      <c r="I144" s="625" t="str">
        <f>'Раздел 1'!K174</f>
        <v>х</v>
      </c>
      <c r="J144" s="625" t="str">
        <f>'Раздел 1'!L174</f>
        <v>000</v>
      </c>
      <c r="K144" s="625" t="str">
        <f>'Раздел 1'!M174</f>
        <v>00.00.00</v>
      </c>
      <c r="L144" s="625" t="str">
        <f>'Раздел 1'!N174</f>
        <v>х</v>
      </c>
      <c r="M144" s="625" t="str">
        <f>'Раздел 1'!O174</f>
        <v>х</v>
      </c>
      <c r="N144" s="626">
        <f>'Раздел 1'!P174</f>
        <v>0</v>
      </c>
      <c r="O144" s="626">
        <v>0</v>
      </c>
      <c r="P144" s="627">
        <f t="shared" si="8"/>
        <v>0</v>
      </c>
      <c r="Q144" s="628">
        <f>'Раздел 1'!Q174</f>
        <v>0</v>
      </c>
      <c r="R144" s="629">
        <v>0</v>
      </c>
      <c r="S144" s="630">
        <f t="shared" si="9"/>
        <v>0</v>
      </c>
      <c r="T144" s="631">
        <f>'Раздел 1'!R174</f>
        <v>0</v>
      </c>
      <c r="U144" s="632">
        <v>0</v>
      </c>
      <c r="V144" s="633">
        <f t="shared" si="10"/>
        <v>0</v>
      </c>
      <c r="W144" s="142"/>
      <c r="X144" s="634"/>
      <c r="Y144" s="635"/>
    </row>
    <row r="145" spans="1:25" s="636" customFormat="1" ht="24.75" customHeight="1">
      <c r="A145" s="622" t="str">
        <f>'Раздел 1'!C175</f>
        <v>925 0 00 00 000 00 0000 510</v>
      </c>
      <c r="B145" s="623">
        <f>'Раздел 1'!D175</f>
        <v>0</v>
      </c>
      <c r="C145" s="623">
        <f>'Раздел 1'!E175</f>
        <v>0</v>
      </c>
      <c r="D145" s="623">
        <f>'Раздел 1'!F175</f>
        <v>0</v>
      </c>
      <c r="E145" s="623">
        <f>'Раздел 1'!G175</f>
        <v>0</v>
      </c>
      <c r="F145" s="623">
        <f>'Раздел 1'!H175</f>
        <v>0</v>
      </c>
      <c r="G145" s="623">
        <f>'Раздел 1'!I175</f>
        <v>0</v>
      </c>
      <c r="H145" s="624">
        <f>'Раздел 1'!J175</f>
        <v>0</v>
      </c>
      <c r="I145" s="625" t="str">
        <f>'Раздел 1'!K175</f>
        <v>х</v>
      </c>
      <c r="J145" s="625" t="str">
        <f>'Раздел 1'!L175</f>
        <v>000</v>
      </c>
      <c r="K145" s="625" t="str">
        <f>'Раздел 1'!M175</f>
        <v>00.00.00</v>
      </c>
      <c r="L145" s="625" t="str">
        <f>'Раздел 1'!N175</f>
        <v>х</v>
      </c>
      <c r="M145" s="625" t="str">
        <f>'Раздел 1'!O175</f>
        <v>20.00.02</v>
      </c>
      <c r="N145" s="626">
        <f>'Раздел 1'!P175</f>
        <v>0</v>
      </c>
      <c r="O145" s="626">
        <v>0</v>
      </c>
      <c r="P145" s="627">
        <f t="shared" si="8"/>
        <v>0</v>
      </c>
      <c r="Q145" s="628">
        <f>'Раздел 1'!Q175</f>
        <v>0</v>
      </c>
      <c r="R145" s="629">
        <v>0</v>
      </c>
      <c r="S145" s="630">
        <f t="shared" si="9"/>
        <v>0</v>
      </c>
      <c r="T145" s="631">
        <f>'Раздел 1'!R175</f>
        <v>0</v>
      </c>
      <c r="U145" s="632">
        <v>0</v>
      </c>
      <c r="V145" s="633">
        <f t="shared" si="10"/>
        <v>0</v>
      </c>
      <c r="W145" s="142"/>
      <c r="X145" s="634"/>
      <c r="Y145" s="635"/>
    </row>
    <row r="146" spans="1:25" s="636" customFormat="1" ht="24.75" customHeight="1">
      <c r="A146" s="622" t="str">
        <f>'Раздел 1'!C176</f>
        <v>925 0 00 00 000 00 0000 510</v>
      </c>
      <c r="B146" s="623">
        <f>'Раздел 1'!D176</f>
        <v>0</v>
      </c>
      <c r="C146" s="623">
        <f>'Раздел 1'!E176</f>
        <v>0</v>
      </c>
      <c r="D146" s="623">
        <f>'Раздел 1'!F176</f>
        <v>0</v>
      </c>
      <c r="E146" s="623">
        <f>'Раздел 1'!G176</f>
        <v>0</v>
      </c>
      <c r="F146" s="623">
        <f>'Раздел 1'!H176</f>
        <v>0</v>
      </c>
      <c r="G146" s="623">
        <f>'Раздел 1'!I176</f>
        <v>0</v>
      </c>
      <c r="H146" s="624">
        <f>'Раздел 1'!J176</f>
        <v>0</v>
      </c>
      <c r="I146" s="625" t="str">
        <f>'Раздел 1'!K176</f>
        <v>х</v>
      </c>
      <c r="J146" s="625" t="str">
        <f>'Раздел 1'!L176</f>
        <v>001</v>
      </c>
      <c r="K146" s="625" t="str">
        <f>'Раздел 1'!M176</f>
        <v>00.00.00</v>
      </c>
      <c r="L146" s="625" t="str">
        <f>'Раздел 1'!N176</f>
        <v>х</v>
      </c>
      <c r="M146" s="625" t="str">
        <f>'Раздел 1'!O176</f>
        <v>50.01.00</v>
      </c>
      <c r="N146" s="626">
        <f>'Раздел 1'!P176</f>
        <v>0</v>
      </c>
      <c r="O146" s="626">
        <v>0</v>
      </c>
      <c r="P146" s="627">
        <f t="shared" si="8"/>
        <v>0</v>
      </c>
      <c r="Q146" s="628">
        <f>'Раздел 1'!Q176</f>
        <v>0</v>
      </c>
      <c r="R146" s="629">
        <v>0</v>
      </c>
      <c r="S146" s="630">
        <f t="shared" si="9"/>
        <v>0</v>
      </c>
      <c r="T146" s="631">
        <f>'Раздел 1'!R176</f>
        <v>0</v>
      </c>
      <c r="U146" s="632">
        <v>0</v>
      </c>
      <c r="V146" s="633">
        <f t="shared" si="10"/>
        <v>0</v>
      </c>
      <c r="W146" s="142"/>
      <c r="X146" s="634"/>
      <c r="Y146" s="635"/>
    </row>
    <row r="147" spans="1:25" s="636" customFormat="1" ht="24.75" customHeight="1">
      <c r="A147" s="622" t="str">
        <f>'Раздел 1'!C177</f>
        <v>925 0 00 00 000 00 0000 510</v>
      </c>
      <c r="B147" s="623">
        <f>'Раздел 1'!D177</f>
        <v>0</v>
      </c>
      <c r="C147" s="623">
        <f>'Раздел 1'!E177</f>
        <v>0</v>
      </c>
      <c r="D147" s="623">
        <f>'Раздел 1'!F177</f>
        <v>0</v>
      </c>
      <c r="E147" s="623">
        <f>'Раздел 1'!G177</f>
        <v>0</v>
      </c>
      <c r="F147" s="623">
        <f>'Раздел 1'!H177</f>
        <v>0</v>
      </c>
      <c r="G147" s="623">
        <f>'Раздел 1'!I177</f>
        <v>0</v>
      </c>
      <c r="H147" s="624">
        <f>'Раздел 1'!J177</f>
        <v>0</v>
      </c>
      <c r="I147" s="625" t="str">
        <f>'Раздел 1'!K177</f>
        <v>х</v>
      </c>
      <c r="J147" s="625" t="str">
        <f>'Раздел 1'!L177</f>
        <v>001</v>
      </c>
      <c r="K147" s="625" t="str">
        <f>'Раздел 1'!M177</f>
        <v>00.00.00</v>
      </c>
      <c r="L147" s="625" t="str">
        <f>'Раздел 1'!N177</f>
        <v>х</v>
      </c>
      <c r="M147" s="625" t="str">
        <f>'Раздел 1'!O177</f>
        <v>50.03.00</v>
      </c>
      <c r="N147" s="626">
        <f>'Раздел 1'!P177</f>
        <v>0</v>
      </c>
      <c r="O147" s="626">
        <v>0</v>
      </c>
      <c r="P147" s="627">
        <f t="shared" si="8"/>
        <v>0</v>
      </c>
      <c r="Q147" s="628">
        <f>'Раздел 1'!Q177</f>
        <v>0</v>
      </c>
      <c r="R147" s="629">
        <v>0</v>
      </c>
      <c r="S147" s="630">
        <f t="shared" si="9"/>
        <v>0</v>
      </c>
      <c r="T147" s="631">
        <f>'Раздел 1'!R177</f>
        <v>0</v>
      </c>
      <c r="U147" s="632">
        <v>0</v>
      </c>
      <c r="V147" s="633">
        <f t="shared" si="10"/>
        <v>0</v>
      </c>
      <c r="W147" s="142"/>
      <c r="X147" s="634"/>
      <c r="Y147" s="635"/>
    </row>
    <row r="148" spans="1:25" s="636" customFormat="1" ht="24.75" customHeight="1">
      <c r="A148" s="622" t="str">
        <f>'Раздел 1'!C178</f>
        <v>х</v>
      </c>
      <c r="B148" s="623">
        <f>'Раздел 1'!D178</f>
        <v>0</v>
      </c>
      <c r="C148" s="623">
        <f>'Раздел 1'!E178</f>
        <v>0</v>
      </c>
      <c r="D148" s="623">
        <f>'Раздел 1'!F178</f>
        <v>0</v>
      </c>
      <c r="E148" s="623">
        <f>'Раздел 1'!G178</f>
        <v>0</v>
      </c>
      <c r="F148" s="623">
        <f>'Раздел 1'!H178</f>
        <v>0</v>
      </c>
      <c r="G148" s="623">
        <f>'Раздел 1'!I178</f>
        <v>0</v>
      </c>
      <c r="H148" s="624">
        <f>'Раздел 1'!J178</f>
        <v>0</v>
      </c>
      <c r="I148" s="625" t="str">
        <f>'Раздел 1'!K178</f>
        <v>х</v>
      </c>
      <c r="J148" s="625">
        <f>'Раздел 1'!L178</f>
        <v>0</v>
      </c>
      <c r="K148" s="625">
        <f>'Раздел 1'!M178</f>
        <v>0</v>
      </c>
      <c r="L148" s="625">
        <f>'Раздел 1'!N178</f>
        <v>0</v>
      </c>
      <c r="M148" s="625">
        <f>'Раздел 1'!O178</f>
        <v>0</v>
      </c>
      <c r="N148" s="626">
        <f>'Раздел 1'!P178</f>
        <v>31362861</v>
      </c>
      <c r="O148" s="626">
        <v>31362861</v>
      </c>
      <c r="P148" s="627">
        <f t="shared" si="8"/>
        <v>0</v>
      </c>
      <c r="Q148" s="628">
        <f>'Раздел 1'!Q178</f>
        <v>27058904.340000004</v>
      </c>
      <c r="R148" s="629">
        <v>27058904.340000004</v>
      </c>
      <c r="S148" s="630">
        <f t="shared" si="9"/>
        <v>0</v>
      </c>
      <c r="T148" s="631">
        <f>'Раздел 1'!R178</f>
        <v>27421991.780000001</v>
      </c>
      <c r="U148" s="632">
        <v>27421991.780000001</v>
      </c>
      <c r="V148" s="633">
        <f t="shared" si="10"/>
        <v>0</v>
      </c>
      <c r="W148" s="142"/>
      <c r="X148" s="634"/>
      <c r="Y148" s="635"/>
    </row>
    <row r="149" spans="1:25" s="636" customFormat="1" ht="24.75" customHeight="1">
      <c r="A149" s="622" t="str">
        <f>'Раздел 1'!C179</f>
        <v>х</v>
      </c>
      <c r="B149" s="623">
        <f>'Раздел 1'!D179</f>
        <v>0</v>
      </c>
      <c r="C149" s="623">
        <f>'Раздел 1'!E179</f>
        <v>0</v>
      </c>
      <c r="D149" s="623">
        <f>'Раздел 1'!F179</f>
        <v>0</v>
      </c>
      <c r="E149" s="623">
        <f>'Раздел 1'!G179</f>
        <v>0</v>
      </c>
      <c r="F149" s="623">
        <f>'Раздел 1'!H179</f>
        <v>0</v>
      </c>
      <c r="G149" s="623">
        <f>'Раздел 1'!I179</f>
        <v>0</v>
      </c>
      <c r="H149" s="624">
        <f>'Раздел 1'!J179</f>
        <v>0</v>
      </c>
      <c r="I149" s="625" t="str">
        <f>'Раздел 1'!K179</f>
        <v>х</v>
      </c>
      <c r="J149" s="625">
        <f>'Раздел 1'!L179</f>
        <v>0</v>
      </c>
      <c r="K149" s="625">
        <f>'Раздел 1'!M179</f>
        <v>0</v>
      </c>
      <c r="L149" s="625">
        <f>'Раздел 1'!N179</f>
        <v>0</v>
      </c>
      <c r="M149" s="625">
        <f>'Раздел 1'!O179</f>
        <v>0</v>
      </c>
      <c r="N149" s="626">
        <f>'Раздел 1'!P179</f>
        <v>18749872</v>
      </c>
      <c r="O149" s="626">
        <v>18749872</v>
      </c>
      <c r="P149" s="627">
        <f t="shared" si="8"/>
        <v>0</v>
      </c>
      <c r="Q149" s="628">
        <f>'Раздел 1'!Q179</f>
        <v>18516162.920000002</v>
      </c>
      <c r="R149" s="629">
        <v>18516162.920000002</v>
      </c>
      <c r="S149" s="630">
        <f t="shared" si="9"/>
        <v>0</v>
      </c>
      <c r="T149" s="631">
        <f>'Раздел 1'!R179</f>
        <v>18606102.920000002</v>
      </c>
      <c r="U149" s="632">
        <v>18606102.920000002</v>
      </c>
      <c r="V149" s="633">
        <f t="shared" si="10"/>
        <v>0</v>
      </c>
      <c r="W149" s="142"/>
      <c r="X149" s="634"/>
      <c r="Y149" s="635"/>
    </row>
    <row r="150" spans="1:25" s="636" customFormat="1" ht="24.75" customHeight="1">
      <c r="A150" s="622" t="str">
        <f>'Раздел 1'!C180</f>
        <v>х</v>
      </c>
      <c r="B150" s="623">
        <f>'Раздел 1'!D180</f>
        <v>0</v>
      </c>
      <c r="C150" s="623">
        <f>'Раздел 1'!E180</f>
        <v>0</v>
      </c>
      <c r="D150" s="623">
        <f>'Раздел 1'!F180</f>
        <v>0</v>
      </c>
      <c r="E150" s="623">
        <f>'Раздел 1'!G180</f>
        <v>0</v>
      </c>
      <c r="F150" s="623">
        <f>'Раздел 1'!H180</f>
        <v>0</v>
      </c>
      <c r="G150" s="623">
        <f>'Раздел 1'!I180</f>
        <v>0</v>
      </c>
      <c r="H150" s="624">
        <f>'Раздел 1'!J180</f>
        <v>0</v>
      </c>
      <c r="I150" s="625" t="str">
        <f>'Раздел 1'!K180</f>
        <v>х</v>
      </c>
      <c r="J150" s="625">
        <f>'Раздел 1'!L180</f>
        <v>0</v>
      </c>
      <c r="K150" s="625">
        <f>'Раздел 1'!M180</f>
        <v>0</v>
      </c>
      <c r="L150" s="625">
        <f>'Раздел 1'!N180</f>
        <v>0</v>
      </c>
      <c r="M150" s="625">
        <f>'Раздел 1'!O180</f>
        <v>0</v>
      </c>
      <c r="N150" s="626">
        <f>'Раздел 1'!P180</f>
        <v>13981421.109999999</v>
      </c>
      <c r="O150" s="626">
        <v>13981421.109999999</v>
      </c>
      <c r="P150" s="627">
        <f t="shared" si="8"/>
        <v>0</v>
      </c>
      <c r="Q150" s="628">
        <f>'Раздел 1'!Q180</f>
        <v>13849709.000000002</v>
      </c>
      <c r="R150" s="629">
        <v>13849709.000000002</v>
      </c>
      <c r="S150" s="630">
        <f t="shared" si="9"/>
        <v>0</v>
      </c>
      <c r="T150" s="631">
        <f>'Раздел 1'!R180</f>
        <v>13909724.360000001</v>
      </c>
      <c r="U150" s="632">
        <v>13909724.360000001</v>
      </c>
      <c r="V150" s="633">
        <f t="shared" si="10"/>
        <v>0</v>
      </c>
      <c r="W150" s="142"/>
      <c r="X150" s="634"/>
      <c r="Y150" s="635"/>
    </row>
    <row r="151" spans="1:25" s="636" customFormat="1" ht="24.75" customHeight="1">
      <c r="A151" s="622" t="str">
        <f>'Раздел 1'!C181</f>
        <v>925</v>
      </c>
      <c r="B151" s="623" t="str">
        <f>'Раздел 1'!D181</f>
        <v>07</v>
      </c>
      <c r="C151" s="623" t="str">
        <f>'Раздел 1'!E181</f>
        <v>02</v>
      </c>
      <c r="D151" s="623" t="str">
        <f>'Раздел 1'!F181</f>
        <v>02</v>
      </c>
      <c r="E151" s="623" t="str">
        <f>'Раздел 1'!G181</f>
        <v>1</v>
      </c>
      <c r="F151" s="623" t="str">
        <f>'Раздел 1'!H181</f>
        <v>02</v>
      </c>
      <c r="G151" s="623" t="str">
        <f>'Раздел 1'!I181</f>
        <v>00590</v>
      </c>
      <c r="H151" s="624" t="str">
        <f>'Раздел 1'!J181</f>
        <v>111</v>
      </c>
      <c r="I151" s="625" t="str">
        <f>'Раздел 1'!K181</f>
        <v>211.00.00</v>
      </c>
      <c r="J151" s="625" t="str">
        <f>'Раздел 1'!L181</f>
        <v>000</v>
      </c>
      <c r="K151" s="625" t="str">
        <f>'Раздел 1'!M181</f>
        <v>00.00.00</v>
      </c>
      <c r="L151" s="625" t="str">
        <f>'Раздел 1'!N181</f>
        <v>х</v>
      </c>
      <c r="M151" s="625" t="str">
        <f>'Раздел 1'!O181</f>
        <v>20.00.02</v>
      </c>
      <c r="N151" s="626">
        <f>'Раздел 1'!P181</f>
        <v>0</v>
      </c>
      <c r="O151" s="626">
        <v>0</v>
      </c>
      <c r="P151" s="627">
        <f t="shared" si="8"/>
        <v>0</v>
      </c>
      <c r="Q151" s="628">
        <f>'Раздел 1'!Q181</f>
        <v>0</v>
      </c>
      <c r="R151" s="629">
        <v>0</v>
      </c>
      <c r="S151" s="630">
        <f t="shared" si="9"/>
        <v>0</v>
      </c>
      <c r="T151" s="631">
        <f>'Раздел 1'!R181</f>
        <v>0</v>
      </c>
      <c r="U151" s="632">
        <v>0</v>
      </c>
      <c r="V151" s="633">
        <f t="shared" si="10"/>
        <v>0</v>
      </c>
      <c r="W151" s="142"/>
      <c r="X151" s="634"/>
      <c r="Y151" s="635"/>
    </row>
    <row r="152" spans="1:25" s="636" customFormat="1" ht="24.75" customHeight="1">
      <c r="A152" s="622" t="str">
        <f>'Раздел 1'!C182</f>
        <v>925</v>
      </c>
      <c r="B152" s="623" t="str">
        <f>'Раздел 1'!D182</f>
        <v>07</v>
      </c>
      <c r="C152" s="623" t="str">
        <f>'Раздел 1'!E182</f>
        <v>02</v>
      </c>
      <c r="D152" s="623" t="str">
        <f>'Раздел 1'!F182</f>
        <v>02</v>
      </c>
      <c r="E152" s="623" t="str">
        <f>'Раздел 1'!G182</f>
        <v>1</v>
      </c>
      <c r="F152" s="623" t="str">
        <f>'Раздел 1'!H182</f>
        <v>02</v>
      </c>
      <c r="G152" s="623" t="str">
        <f>'Раздел 1'!I182</f>
        <v>00590</v>
      </c>
      <c r="H152" s="624" t="str">
        <f>'Раздел 1'!J182</f>
        <v>111</v>
      </c>
      <c r="I152" s="625" t="str">
        <f>'Раздел 1'!K182</f>
        <v>211.00.00</v>
      </c>
      <c r="J152" s="625" t="str">
        <f>'Раздел 1'!L182</f>
        <v>001</v>
      </c>
      <c r="K152" s="625" t="str">
        <f>'Раздел 1'!M182</f>
        <v>00.00.00</v>
      </c>
      <c r="L152" s="625" t="str">
        <f>'Раздел 1'!N182</f>
        <v>х</v>
      </c>
      <c r="M152" s="625" t="str">
        <f>'Раздел 1'!O182</f>
        <v>20.00.02</v>
      </c>
      <c r="N152" s="626">
        <f>'Раздел 1'!P182</f>
        <v>0</v>
      </c>
      <c r="O152" s="626">
        <v>0</v>
      </c>
      <c r="P152" s="627">
        <f t="shared" si="8"/>
        <v>0</v>
      </c>
      <c r="Q152" s="628">
        <f>'Раздел 1'!Q182</f>
        <v>0</v>
      </c>
      <c r="R152" s="629">
        <v>0</v>
      </c>
      <c r="S152" s="630">
        <f t="shared" si="9"/>
        <v>0</v>
      </c>
      <c r="T152" s="631">
        <f>'Раздел 1'!R182</f>
        <v>0</v>
      </c>
      <c r="U152" s="632">
        <v>0</v>
      </c>
      <c r="V152" s="633">
        <f t="shared" si="10"/>
        <v>0</v>
      </c>
      <c r="W152" s="142"/>
      <c r="X152" s="634"/>
      <c r="Y152" s="635"/>
    </row>
    <row r="153" spans="1:25" s="636" customFormat="1" ht="24.75" customHeight="1">
      <c r="A153" s="622" t="str">
        <f>'Раздел 1'!C183</f>
        <v>925</v>
      </c>
      <c r="B153" s="623" t="str">
        <f>'Раздел 1'!D183</f>
        <v>07</v>
      </c>
      <c r="C153" s="623" t="str">
        <f>'Раздел 1'!E183</f>
        <v>02</v>
      </c>
      <c r="D153" s="623" t="str">
        <f>'Раздел 1'!F183</f>
        <v>02</v>
      </c>
      <c r="E153" s="623" t="str">
        <f>'Раздел 1'!G183</f>
        <v>1</v>
      </c>
      <c r="F153" s="623" t="str">
        <f>'Раздел 1'!H183</f>
        <v>02</v>
      </c>
      <c r="G153" s="623" t="str">
        <f>'Раздел 1'!I183</f>
        <v>00590</v>
      </c>
      <c r="H153" s="624" t="str">
        <f>'Раздел 1'!J183</f>
        <v>111</v>
      </c>
      <c r="I153" s="625" t="str">
        <f>'Раздел 1'!K183</f>
        <v>211.00.00</v>
      </c>
      <c r="J153" s="625" t="str">
        <f>'Раздел 1'!L183</f>
        <v>000</v>
      </c>
      <c r="K153" s="625" t="str">
        <f>'Раздел 1'!M183</f>
        <v>71.02.00</v>
      </c>
      <c r="L153" s="625" t="str">
        <f>'Раздел 1'!N183</f>
        <v>001.01.0001</v>
      </c>
      <c r="M153" s="625" t="str">
        <f>'Раздел 1'!O183</f>
        <v>50.01.00</v>
      </c>
      <c r="N153" s="626">
        <f>'Раздел 1'!P183</f>
        <v>184024.58</v>
      </c>
      <c r="O153" s="626">
        <v>184024.58</v>
      </c>
      <c r="P153" s="627">
        <f t="shared" si="8"/>
        <v>0</v>
      </c>
      <c r="Q153" s="628">
        <f>'Раздел 1'!Q183</f>
        <v>163404</v>
      </c>
      <c r="R153" s="629">
        <v>163404</v>
      </c>
      <c r="S153" s="630">
        <f t="shared" si="9"/>
        <v>0</v>
      </c>
      <c r="T153" s="631">
        <f>'Раздел 1'!R183</f>
        <v>163404</v>
      </c>
      <c r="U153" s="632">
        <v>163404</v>
      </c>
      <c r="V153" s="633">
        <f t="shared" si="10"/>
        <v>0</v>
      </c>
      <c r="W153" s="142"/>
      <c r="X153" s="634"/>
      <c r="Y153" s="635"/>
    </row>
    <row r="154" spans="1:25" s="636" customFormat="1" ht="24.75" customHeight="1">
      <c r="A154" s="622" t="str">
        <f>'Раздел 1'!C184</f>
        <v>925</v>
      </c>
      <c r="B154" s="623" t="str">
        <f>'Раздел 1'!D184</f>
        <v>07</v>
      </c>
      <c r="C154" s="623" t="str">
        <f>'Раздел 1'!E184</f>
        <v>02</v>
      </c>
      <c r="D154" s="623" t="str">
        <f>'Раздел 1'!F184</f>
        <v>02</v>
      </c>
      <c r="E154" s="623" t="str">
        <f>'Раздел 1'!G184</f>
        <v>1</v>
      </c>
      <c r="F154" s="623" t="str">
        <f>'Раздел 1'!H184</f>
        <v>02</v>
      </c>
      <c r="G154" s="623" t="str">
        <f>'Раздел 1'!I184</f>
        <v>00590</v>
      </c>
      <c r="H154" s="624" t="str">
        <f>'Раздел 1'!J184</f>
        <v>111</v>
      </c>
      <c r="I154" s="625" t="str">
        <f>'Раздел 1'!K184</f>
        <v>211.00.00</v>
      </c>
      <c r="J154" s="625" t="str">
        <f>'Раздел 1'!L184</f>
        <v>001</v>
      </c>
      <c r="K154" s="625" t="str">
        <f>'Раздел 1'!M184</f>
        <v>00.00.00</v>
      </c>
      <c r="L154" s="625" t="str">
        <f>'Раздел 1'!N184</f>
        <v>х</v>
      </c>
      <c r="M154" s="625" t="str">
        <f>'Раздел 1'!O184</f>
        <v>50.01.00</v>
      </c>
      <c r="N154" s="626">
        <f>'Раздел 1'!P184</f>
        <v>11181.32</v>
      </c>
      <c r="O154" s="626">
        <v>11181.32</v>
      </c>
      <c r="P154" s="627">
        <f t="shared" si="8"/>
        <v>0</v>
      </c>
      <c r="Q154" s="628">
        <f>'Раздел 1'!Q184</f>
        <v>0</v>
      </c>
      <c r="R154" s="629">
        <v>0</v>
      </c>
      <c r="S154" s="630">
        <f t="shared" si="9"/>
        <v>0</v>
      </c>
      <c r="T154" s="631">
        <f>'Раздел 1'!R184</f>
        <v>0</v>
      </c>
      <c r="U154" s="632">
        <v>0</v>
      </c>
      <c r="V154" s="633">
        <f t="shared" si="10"/>
        <v>0</v>
      </c>
      <c r="W154" s="142"/>
      <c r="X154" s="634"/>
      <c r="Y154" s="635"/>
    </row>
    <row r="155" spans="1:25" s="636" customFormat="1" ht="24.75" customHeight="1">
      <c r="A155" s="622" t="str">
        <f>'Раздел 1'!C185</f>
        <v>925</v>
      </c>
      <c r="B155" s="623" t="str">
        <f>'Раздел 1'!D185</f>
        <v>07</v>
      </c>
      <c r="C155" s="623" t="str">
        <f>'Раздел 1'!E185</f>
        <v>02</v>
      </c>
      <c r="D155" s="623" t="str">
        <f>'Раздел 1'!F185</f>
        <v>02</v>
      </c>
      <c r="E155" s="623" t="str">
        <f>'Раздел 1'!G185</f>
        <v>1</v>
      </c>
      <c r="F155" s="623" t="str">
        <f>'Раздел 1'!H185</f>
        <v>02</v>
      </c>
      <c r="G155" s="623" t="str">
        <f>'Раздел 1'!I185</f>
        <v>60860</v>
      </c>
      <c r="H155" s="624" t="str">
        <f>'Раздел 1'!J185</f>
        <v>111</v>
      </c>
      <c r="I155" s="625" t="str">
        <f>'Раздел 1'!K185</f>
        <v>211.00.00</v>
      </c>
      <c r="J155" s="625" t="str">
        <f>'Раздел 1'!L185</f>
        <v>000</v>
      </c>
      <c r="K155" s="625" t="str">
        <f>'Раздел 1'!M185</f>
        <v>00.00.00</v>
      </c>
      <c r="L155" s="625" t="str">
        <f>'Раздел 1'!N185</f>
        <v>001.07.0002</v>
      </c>
      <c r="M155" s="625" t="str">
        <f>'Раздел 1'!O185</f>
        <v>50.03.00</v>
      </c>
      <c r="N155" s="626">
        <f>'Раздел 1'!P185</f>
        <v>12427642.779999999</v>
      </c>
      <c r="O155" s="626">
        <v>12427642.779999999</v>
      </c>
      <c r="P155" s="627">
        <f t="shared" si="8"/>
        <v>0</v>
      </c>
      <c r="Q155" s="628">
        <f>'Раздел 1'!Q185</f>
        <v>12390400.000000002</v>
      </c>
      <c r="R155" s="629">
        <v>12390400.000000002</v>
      </c>
      <c r="S155" s="630">
        <f t="shared" si="9"/>
        <v>0</v>
      </c>
      <c r="T155" s="631">
        <f>'Раздел 1'!R185</f>
        <v>12390400.000000002</v>
      </c>
      <c r="U155" s="632">
        <v>12390400.000000002</v>
      </c>
      <c r="V155" s="633">
        <f t="shared" si="10"/>
        <v>0</v>
      </c>
      <c r="W155" s="142"/>
      <c r="X155" s="634"/>
      <c r="Y155" s="635"/>
    </row>
    <row r="156" spans="1:25" s="636" customFormat="1" ht="24.75" customHeight="1">
      <c r="A156" s="622" t="str">
        <f>'Раздел 1'!C186</f>
        <v>925</v>
      </c>
      <c r="B156" s="623" t="str">
        <f>'Раздел 1'!D186</f>
        <v>07</v>
      </c>
      <c r="C156" s="623" t="str">
        <f>'Раздел 1'!E186</f>
        <v>02</v>
      </c>
      <c r="D156" s="623" t="str">
        <f>'Раздел 1'!F186</f>
        <v>02</v>
      </c>
      <c r="E156" s="623" t="str">
        <f>'Раздел 1'!G186</f>
        <v>1</v>
      </c>
      <c r="F156" s="623" t="str">
        <f>'Раздел 1'!H186</f>
        <v>02</v>
      </c>
      <c r="G156" s="623" t="str">
        <f>'Раздел 1'!I186</f>
        <v>60860</v>
      </c>
      <c r="H156" s="624" t="str">
        <f>'Раздел 1'!J186</f>
        <v>111</v>
      </c>
      <c r="I156" s="625" t="str">
        <f>'Раздел 1'!K186</f>
        <v>211.00.00</v>
      </c>
      <c r="J156" s="625" t="str">
        <f>'Раздел 1'!L186</f>
        <v>001</v>
      </c>
      <c r="K156" s="625" t="str">
        <f>'Раздел 1'!M186</f>
        <v>00.00.00</v>
      </c>
      <c r="L156" s="625" t="str">
        <f>'Раздел 1'!N186</f>
        <v>х</v>
      </c>
      <c r="M156" s="625" t="str">
        <f>'Раздел 1'!O186</f>
        <v>50.03.00</v>
      </c>
      <c r="N156" s="626">
        <f>'Раздел 1'!P186</f>
        <v>0</v>
      </c>
      <c r="O156" s="626">
        <v>0</v>
      </c>
      <c r="P156" s="627">
        <f t="shared" si="8"/>
        <v>0</v>
      </c>
      <c r="Q156" s="628">
        <f>'Раздел 1'!Q186</f>
        <v>0</v>
      </c>
      <c r="R156" s="629">
        <v>0</v>
      </c>
      <c r="S156" s="630">
        <f t="shared" si="9"/>
        <v>0</v>
      </c>
      <c r="T156" s="631">
        <f>'Раздел 1'!R186</f>
        <v>0</v>
      </c>
      <c r="U156" s="632">
        <v>0</v>
      </c>
      <c r="V156" s="633">
        <f t="shared" si="10"/>
        <v>0</v>
      </c>
      <c r="W156" s="142"/>
      <c r="X156" s="634"/>
      <c r="Y156" s="635"/>
    </row>
    <row r="157" spans="1:25" s="636" customFormat="1" ht="24.75" customHeight="1">
      <c r="A157" s="622" t="str">
        <f>'Раздел 1'!C187</f>
        <v>925</v>
      </c>
      <c r="B157" s="623" t="str">
        <f>'Раздел 1'!D187</f>
        <v>07</v>
      </c>
      <c r="C157" s="623" t="str">
        <f>'Раздел 1'!E187</f>
        <v>03</v>
      </c>
      <c r="D157" s="623" t="str">
        <f>'Раздел 1'!F187</f>
        <v>02</v>
      </c>
      <c r="E157" s="623" t="str">
        <f>'Раздел 1'!G187</f>
        <v>2</v>
      </c>
      <c r="F157" s="623" t="str">
        <f>'Раздел 1'!H187</f>
        <v>01</v>
      </c>
      <c r="G157" s="623" t="str">
        <f>'Раздел 1'!I187</f>
        <v>60860</v>
      </c>
      <c r="H157" s="624" t="str">
        <f>'Раздел 1'!J187</f>
        <v>111</v>
      </c>
      <c r="I157" s="625" t="str">
        <f>'Раздел 1'!K187</f>
        <v>211.00.00</v>
      </c>
      <c r="J157" s="625" t="str">
        <f>'Раздел 1'!L187</f>
        <v>000</v>
      </c>
      <c r="K157" s="625" t="str">
        <f>'Раздел 1'!M187</f>
        <v>00.00.00</v>
      </c>
      <c r="L157" s="625" t="str">
        <f>'Раздел 1'!N187</f>
        <v>001.07.0002</v>
      </c>
      <c r="M157" s="625" t="str">
        <f>'Раздел 1'!O187</f>
        <v>50.03.00</v>
      </c>
      <c r="N157" s="626">
        <f>'Раздел 1'!P187</f>
        <v>162252.92000000001</v>
      </c>
      <c r="O157" s="626">
        <v>162252.92000000001</v>
      </c>
      <c r="P157" s="627">
        <f t="shared" si="8"/>
        <v>0</v>
      </c>
      <c r="Q157" s="628">
        <f>'Раздел 1'!Q187</f>
        <v>163405</v>
      </c>
      <c r="R157" s="629">
        <v>163405</v>
      </c>
      <c r="S157" s="630">
        <f t="shared" si="9"/>
        <v>0</v>
      </c>
      <c r="T157" s="631">
        <f>'Раздел 1'!R187</f>
        <v>163405</v>
      </c>
      <c r="U157" s="632">
        <v>163405</v>
      </c>
      <c r="V157" s="633">
        <f t="shared" si="10"/>
        <v>0</v>
      </c>
      <c r="W157" s="142"/>
      <c r="X157" s="634"/>
      <c r="Y157" s="635"/>
    </row>
    <row r="158" spans="1:25" s="636" customFormat="1" ht="24.75" customHeight="1">
      <c r="A158" s="622" t="str">
        <f>'Раздел 1'!C188</f>
        <v>925</v>
      </c>
      <c r="B158" s="623" t="str">
        <f>'Раздел 1'!D188</f>
        <v>07</v>
      </c>
      <c r="C158" s="623" t="str">
        <f>'Раздел 1'!E188</f>
        <v>03</v>
      </c>
      <c r="D158" s="623" t="str">
        <f>'Раздел 1'!F188</f>
        <v>02</v>
      </c>
      <c r="E158" s="623" t="str">
        <f>'Раздел 1'!G188</f>
        <v>2</v>
      </c>
      <c r="F158" s="623" t="str">
        <f>'Раздел 1'!H188</f>
        <v>01</v>
      </c>
      <c r="G158" s="623" t="str">
        <f>'Раздел 1'!I188</f>
        <v>60860</v>
      </c>
      <c r="H158" s="624" t="str">
        <f>'Раздел 1'!J188</f>
        <v>111</v>
      </c>
      <c r="I158" s="625" t="str">
        <f>'Раздел 1'!K188</f>
        <v>211.00.00</v>
      </c>
      <c r="J158" s="625" t="str">
        <f>'Раздел 1'!L188</f>
        <v>001</v>
      </c>
      <c r="K158" s="625" t="str">
        <f>'Раздел 1'!M188</f>
        <v>00.00.00</v>
      </c>
      <c r="L158" s="625" t="str">
        <f>'Раздел 1'!N188</f>
        <v>х</v>
      </c>
      <c r="M158" s="625" t="str">
        <f>'Раздел 1'!O188</f>
        <v>50.03.00</v>
      </c>
      <c r="N158" s="626">
        <f>'Раздел 1'!P188</f>
        <v>0</v>
      </c>
      <c r="O158" s="626">
        <v>0</v>
      </c>
      <c r="P158" s="627">
        <f t="shared" si="8"/>
        <v>0</v>
      </c>
      <c r="Q158" s="628">
        <f>'Раздел 1'!Q188</f>
        <v>0</v>
      </c>
      <c r="R158" s="629">
        <v>0</v>
      </c>
      <c r="S158" s="630">
        <f t="shared" si="9"/>
        <v>0</v>
      </c>
      <c r="T158" s="631">
        <f>'Раздел 1'!R188</f>
        <v>0</v>
      </c>
      <c r="U158" s="632">
        <v>0</v>
      </c>
      <c r="V158" s="633">
        <f t="shared" si="10"/>
        <v>0</v>
      </c>
      <c r="W158" s="142"/>
      <c r="X158" s="634"/>
      <c r="Y158" s="635"/>
    </row>
    <row r="159" spans="1:25" s="636" customFormat="1" ht="24.75" customHeight="1">
      <c r="A159" s="622" t="str">
        <f>'Раздел 1'!C189</f>
        <v>925</v>
      </c>
      <c r="B159" s="623" t="str">
        <f>'Раздел 1'!D189</f>
        <v>07</v>
      </c>
      <c r="C159" s="623" t="str">
        <f>'Раздел 1'!E189</f>
        <v>02</v>
      </c>
      <c r="D159" s="623" t="str">
        <f>'Раздел 1'!F189</f>
        <v>02</v>
      </c>
      <c r="E159" s="623" t="str">
        <f>'Раздел 1'!G189</f>
        <v>3</v>
      </c>
      <c r="F159" s="623" t="str">
        <f>'Раздел 1'!H189</f>
        <v>01</v>
      </c>
      <c r="G159" s="623" t="str">
        <f>'Раздел 1'!I189</f>
        <v>62500</v>
      </c>
      <c r="H159" s="624" t="str">
        <f>'Раздел 1'!J189</f>
        <v>111</v>
      </c>
      <c r="I159" s="625" t="str">
        <f>'Раздел 1'!K189</f>
        <v>211.00.00</v>
      </c>
      <c r="J159" s="625" t="str">
        <f>'Раздел 1'!L189</f>
        <v>000</v>
      </c>
      <c r="K159" s="625" t="str">
        <f>'Раздел 1'!M189</f>
        <v>00.00.00</v>
      </c>
      <c r="L159" s="625" t="str">
        <f>'Раздел 1'!N189</f>
        <v>500.02.0003</v>
      </c>
      <c r="M159" s="625" t="str">
        <f>'Раздел 1'!O189</f>
        <v>60.03.00</v>
      </c>
      <c r="N159" s="626">
        <f>'Раздел 1'!P189</f>
        <v>0</v>
      </c>
      <c r="O159" s="626">
        <v>0</v>
      </c>
      <c r="P159" s="627">
        <f t="shared" si="8"/>
        <v>0</v>
      </c>
      <c r="Q159" s="628">
        <f>'Раздел 1'!Q189</f>
        <v>0</v>
      </c>
      <c r="R159" s="629">
        <v>0</v>
      </c>
      <c r="S159" s="630">
        <f t="shared" si="9"/>
        <v>0</v>
      </c>
      <c r="T159" s="631">
        <f>'Раздел 1'!R189</f>
        <v>0</v>
      </c>
      <c r="U159" s="632">
        <v>0</v>
      </c>
      <c r="V159" s="633">
        <f t="shared" si="10"/>
        <v>0</v>
      </c>
      <c r="W159" s="142"/>
      <c r="X159" s="634"/>
      <c r="Y159" s="635"/>
    </row>
    <row r="160" spans="1:25" s="636" customFormat="1" ht="24.75" customHeight="1">
      <c r="A160" s="622" t="str">
        <f>'Раздел 1'!C190</f>
        <v>925</v>
      </c>
      <c r="B160" s="623" t="str">
        <f>'Раздел 1'!D190</f>
        <v>07</v>
      </c>
      <c r="C160" s="623" t="str">
        <f>'Раздел 1'!E190</f>
        <v>02</v>
      </c>
      <c r="D160" s="623" t="str">
        <f>'Раздел 1'!F190</f>
        <v>02</v>
      </c>
      <c r="E160" s="623" t="str">
        <f>'Раздел 1'!G190</f>
        <v>1</v>
      </c>
      <c r="F160" s="623" t="str">
        <f>'Раздел 1'!H190</f>
        <v>02</v>
      </c>
      <c r="G160" s="623" t="str">
        <f>'Раздел 1'!I190</f>
        <v>53032</v>
      </c>
      <c r="H160" s="624" t="str">
        <f>'Раздел 1'!J190</f>
        <v>111</v>
      </c>
      <c r="I160" s="625" t="str">
        <f>'Раздел 1'!K190</f>
        <v>211.00.00</v>
      </c>
      <c r="J160" s="625" t="str">
        <f>'Раздел 1'!L190</f>
        <v>000</v>
      </c>
      <c r="K160" s="625" t="str">
        <f>'Раздел 1'!M190</f>
        <v>00.00.00</v>
      </c>
      <c r="L160" s="625" t="str">
        <f>'Раздел 1'!N190</f>
        <v>500.02.0006</v>
      </c>
      <c r="M160" s="625" t="str">
        <f>'Раздел 1'!O190</f>
        <v>60.02.00</v>
      </c>
      <c r="N160" s="626">
        <f>'Раздел 1'!P190</f>
        <v>1132319.51</v>
      </c>
      <c r="O160" s="626">
        <v>1132319.51</v>
      </c>
      <c r="P160" s="627">
        <f t="shared" si="8"/>
        <v>0</v>
      </c>
      <c r="Q160" s="628">
        <f>'Раздел 1'!Q190</f>
        <v>1080000</v>
      </c>
      <c r="R160" s="629">
        <v>1080000</v>
      </c>
      <c r="S160" s="630">
        <f t="shared" si="9"/>
        <v>0</v>
      </c>
      <c r="T160" s="631">
        <f>'Раздел 1'!R190</f>
        <v>1140015.3600000001</v>
      </c>
      <c r="U160" s="632">
        <v>1140015.3600000001</v>
      </c>
      <c r="V160" s="633">
        <f t="shared" si="10"/>
        <v>0</v>
      </c>
      <c r="W160" s="142"/>
      <c r="X160" s="634"/>
      <c r="Y160" s="635"/>
    </row>
    <row r="161" spans="1:25" s="636" customFormat="1" ht="24.75" customHeight="1">
      <c r="A161" s="622" t="str">
        <f>'Раздел 1'!C191</f>
        <v>925</v>
      </c>
      <c r="B161" s="623" t="str">
        <f>'Раздел 1'!D191</f>
        <v>07</v>
      </c>
      <c r="C161" s="623" t="str">
        <f>'Раздел 1'!E191</f>
        <v>02</v>
      </c>
      <c r="D161" s="623" t="str">
        <f>'Раздел 1'!F191</f>
        <v>02</v>
      </c>
      <c r="E161" s="623" t="str">
        <f>'Раздел 1'!G191</f>
        <v>1</v>
      </c>
      <c r="F161" s="623" t="str">
        <f>'Раздел 1'!H191</f>
        <v>02</v>
      </c>
      <c r="G161" s="623" t="str">
        <f>'Раздел 1'!I191</f>
        <v>00590</v>
      </c>
      <c r="H161" s="624" t="str">
        <f>'Раздел 1'!J191</f>
        <v>111</v>
      </c>
      <c r="I161" s="625" t="str">
        <f>'Раздел 1'!K191</f>
        <v>264.00.00</v>
      </c>
      <c r="J161" s="625" t="str">
        <f>'Раздел 1'!L191</f>
        <v>000</v>
      </c>
      <c r="K161" s="625" t="str">
        <f>'Раздел 1'!M191</f>
        <v>00.00.00</v>
      </c>
      <c r="L161" s="625" t="str">
        <f>'Раздел 1'!N191</f>
        <v>х</v>
      </c>
      <c r="M161" s="625" t="str">
        <f>'Раздел 1'!O191</f>
        <v>20.00.02</v>
      </c>
      <c r="N161" s="626">
        <f>'Раздел 1'!P191</f>
        <v>0</v>
      </c>
      <c r="O161" s="626">
        <v>0</v>
      </c>
      <c r="P161" s="627">
        <f t="shared" si="8"/>
        <v>0</v>
      </c>
      <c r="Q161" s="628">
        <f>'Раздел 1'!Q191</f>
        <v>0</v>
      </c>
      <c r="R161" s="629">
        <v>0</v>
      </c>
      <c r="S161" s="630">
        <f t="shared" si="9"/>
        <v>0</v>
      </c>
      <c r="T161" s="631">
        <f>'Раздел 1'!R191</f>
        <v>0</v>
      </c>
      <c r="U161" s="632">
        <v>0</v>
      </c>
      <c r="V161" s="633">
        <f t="shared" si="10"/>
        <v>0</v>
      </c>
      <c r="W161" s="142"/>
      <c r="X161" s="634"/>
      <c r="Y161" s="635"/>
    </row>
    <row r="162" spans="1:25" s="636" customFormat="1" ht="24.75" customHeight="1">
      <c r="A162" s="622" t="str">
        <f>'Раздел 1'!C192</f>
        <v>925</v>
      </c>
      <c r="B162" s="623" t="str">
        <f>'Раздел 1'!D192</f>
        <v>07</v>
      </c>
      <c r="C162" s="623" t="str">
        <f>'Раздел 1'!E192</f>
        <v>02</v>
      </c>
      <c r="D162" s="623" t="str">
        <f>'Раздел 1'!F192</f>
        <v>02</v>
      </c>
      <c r="E162" s="623" t="str">
        <f>'Раздел 1'!G192</f>
        <v>1</v>
      </c>
      <c r="F162" s="623" t="str">
        <f>'Раздел 1'!H192</f>
        <v>02</v>
      </c>
      <c r="G162" s="623" t="str">
        <f>'Раздел 1'!I192</f>
        <v>00590</v>
      </c>
      <c r="H162" s="624" t="str">
        <f>'Раздел 1'!J192</f>
        <v>111</v>
      </c>
      <c r="I162" s="625" t="str">
        <f>'Раздел 1'!K192</f>
        <v>264.00.00</v>
      </c>
      <c r="J162" s="625" t="str">
        <f>'Раздел 1'!L192</f>
        <v>001</v>
      </c>
      <c r="K162" s="625" t="str">
        <f>'Раздел 1'!M192</f>
        <v>00.00.00</v>
      </c>
      <c r="L162" s="625" t="str">
        <f>'Раздел 1'!N192</f>
        <v>х</v>
      </c>
      <c r="M162" s="625" t="str">
        <f>'Раздел 1'!O192</f>
        <v>20.00.02</v>
      </c>
      <c r="N162" s="626">
        <f>'Раздел 1'!P192</f>
        <v>0</v>
      </c>
      <c r="O162" s="626">
        <v>0</v>
      </c>
      <c r="P162" s="627">
        <f t="shared" si="8"/>
        <v>0</v>
      </c>
      <c r="Q162" s="628">
        <f>'Раздел 1'!Q192</f>
        <v>0</v>
      </c>
      <c r="R162" s="629">
        <v>0</v>
      </c>
      <c r="S162" s="630">
        <f t="shared" si="9"/>
        <v>0</v>
      </c>
      <c r="T162" s="631">
        <f>'Раздел 1'!R192</f>
        <v>0</v>
      </c>
      <c r="U162" s="632">
        <v>0</v>
      </c>
      <c r="V162" s="633">
        <f t="shared" si="10"/>
        <v>0</v>
      </c>
      <c r="W162" s="142"/>
      <c r="X162" s="634"/>
      <c r="Y162" s="635"/>
    </row>
    <row r="163" spans="1:25" s="636" customFormat="1" ht="24.75" customHeight="1">
      <c r="A163" s="622" t="str">
        <f>'Раздел 1'!C193</f>
        <v>925</v>
      </c>
      <c r="B163" s="623" t="str">
        <f>'Раздел 1'!D193</f>
        <v>07</v>
      </c>
      <c r="C163" s="623" t="str">
        <f>'Раздел 1'!E193</f>
        <v>02</v>
      </c>
      <c r="D163" s="623" t="str">
        <f>'Раздел 1'!F193</f>
        <v>02</v>
      </c>
      <c r="E163" s="623" t="str">
        <f>'Раздел 1'!G193</f>
        <v>1</v>
      </c>
      <c r="F163" s="623" t="str">
        <f>'Раздел 1'!H193</f>
        <v>02</v>
      </c>
      <c r="G163" s="623" t="str">
        <f>'Раздел 1'!I193</f>
        <v>00590</v>
      </c>
      <c r="H163" s="624" t="str">
        <f>'Раздел 1'!J193</f>
        <v>111</v>
      </c>
      <c r="I163" s="625" t="str">
        <f>'Раздел 1'!K193</f>
        <v>264.00.00</v>
      </c>
      <c r="J163" s="625" t="str">
        <f>'Раздел 1'!L193</f>
        <v>000</v>
      </c>
      <c r="K163" s="625" t="str">
        <f>'Раздел 1'!M193</f>
        <v>71.02.00</v>
      </c>
      <c r="L163" s="625" t="str">
        <f>'Раздел 1'!N193</f>
        <v>001.01.0001</v>
      </c>
      <c r="M163" s="625" t="str">
        <f>'Раздел 1'!O193</f>
        <v>50.01.00</v>
      </c>
      <c r="N163" s="626">
        <f>'Раздел 1'!P193</f>
        <v>0</v>
      </c>
      <c r="O163" s="626">
        <v>0</v>
      </c>
      <c r="P163" s="627">
        <f t="shared" si="8"/>
        <v>0</v>
      </c>
      <c r="Q163" s="628">
        <f>'Раздел 1'!Q193</f>
        <v>0</v>
      </c>
      <c r="R163" s="629">
        <v>0</v>
      </c>
      <c r="S163" s="630">
        <f t="shared" si="9"/>
        <v>0</v>
      </c>
      <c r="T163" s="631">
        <f>'Раздел 1'!R193</f>
        <v>0</v>
      </c>
      <c r="U163" s="632">
        <v>0</v>
      </c>
      <c r="V163" s="633">
        <f t="shared" si="10"/>
        <v>0</v>
      </c>
      <c r="W163" s="142"/>
      <c r="X163" s="634"/>
      <c r="Y163" s="635"/>
    </row>
    <row r="164" spans="1:25" s="636" customFormat="1" ht="24.75" customHeight="1">
      <c r="A164" s="622" t="str">
        <f>'Раздел 1'!C194</f>
        <v>925</v>
      </c>
      <c r="B164" s="623" t="str">
        <f>'Раздел 1'!D194</f>
        <v>07</v>
      </c>
      <c r="C164" s="623" t="str">
        <f>'Раздел 1'!E194</f>
        <v>02</v>
      </c>
      <c r="D164" s="623" t="str">
        <f>'Раздел 1'!F194</f>
        <v>02</v>
      </c>
      <c r="E164" s="623" t="str">
        <f>'Раздел 1'!G194</f>
        <v>1</v>
      </c>
      <c r="F164" s="623" t="str">
        <f>'Раздел 1'!H194</f>
        <v>02</v>
      </c>
      <c r="G164" s="623" t="str">
        <f>'Раздел 1'!I194</f>
        <v>00590</v>
      </c>
      <c r="H164" s="624" t="str">
        <f>'Раздел 1'!J194</f>
        <v>111</v>
      </c>
      <c r="I164" s="625" t="str">
        <f>'Раздел 1'!K194</f>
        <v>264.00.00</v>
      </c>
      <c r="J164" s="625" t="str">
        <f>'Раздел 1'!L194</f>
        <v>001</v>
      </c>
      <c r="K164" s="625" t="str">
        <f>'Раздел 1'!M194</f>
        <v>00.00.00</v>
      </c>
      <c r="L164" s="625" t="str">
        <f>'Раздел 1'!N194</f>
        <v>х</v>
      </c>
      <c r="M164" s="625" t="str">
        <f>'Раздел 1'!O194</f>
        <v>50.01.00</v>
      </c>
      <c r="N164" s="626">
        <f>'Раздел 1'!P194</f>
        <v>0</v>
      </c>
      <c r="O164" s="626">
        <v>0</v>
      </c>
      <c r="P164" s="627">
        <f t="shared" si="8"/>
        <v>0</v>
      </c>
      <c r="Q164" s="628">
        <f>'Раздел 1'!Q194</f>
        <v>0</v>
      </c>
      <c r="R164" s="629">
        <v>0</v>
      </c>
      <c r="S164" s="630">
        <f t="shared" si="9"/>
        <v>0</v>
      </c>
      <c r="T164" s="631">
        <f>'Раздел 1'!R194</f>
        <v>0</v>
      </c>
      <c r="U164" s="632">
        <v>0</v>
      </c>
      <c r="V164" s="633">
        <f t="shared" si="10"/>
        <v>0</v>
      </c>
      <c r="W164" s="142"/>
      <c r="X164" s="634"/>
      <c r="Y164" s="635"/>
    </row>
    <row r="165" spans="1:25" s="636" customFormat="1" ht="24.75" customHeight="1">
      <c r="A165" s="622" t="str">
        <f>'Раздел 1'!C195</f>
        <v>925</v>
      </c>
      <c r="B165" s="623" t="str">
        <f>'Раздел 1'!D195</f>
        <v>07</v>
      </c>
      <c r="C165" s="623" t="str">
        <f>'Раздел 1'!E195</f>
        <v>02</v>
      </c>
      <c r="D165" s="623" t="str">
        <f>'Раздел 1'!F195</f>
        <v>02</v>
      </c>
      <c r="E165" s="623" t="str">
        <f>'Раздел 1'!G195</f>
        <v>1</v>
      </c>
      <c r="F165" s="623" t="str">
        <f>'Раздел 1'!H195</f>
        <v>02</v>
      </c>
      <c r="G165" s="623" t="str">
        <f>'Раздел 1'!I195</f>
        <v>60860</v>
      </c>
      <c r="H165" s="624" t="str">
        <f>'Раздел 1'!J195</f>
        <v>111</v>
      </c>
      <c r="I165" s="625" t="str">
        <f>'Раздел 1'!K195</f>
        <v>264.00.00</v>
      </c>
      <c r="J165" s="625" t="str">
        <f>'Раздел 1'!L195</f>
        <v>000</v>
      </c>
      <c r="K165" s="625" t="str">
        <f>'Раздел 1'!M195</f>
        <v>00.00.00</v>
      </c>
      <c r="L165" s="625" t="str">
        <f>'Раздел 1'!N195</f>
        <v>001.07.0002</v>
      </c>
      <c r="M165" s="625" t="str">
        <f>'Раздел 1'!O195</f>
        <v>50.03.00</v>
      </c>
      <c r="N165" s="626">
        <f>'Раздел 1'!P195</f>
        <v>0</v>
      </c>
      <c r="O165" s="626">
        <v>0</v>
      </c>
      <c r="P165" s="627">
        <f t="shared" si="8"/>
        <v>0</v>
      </c>
      <c r="Q165" s="628">
        <f>'Раздел 1'!Q195</f>
        <v>0</v>
      </c>
      <c r="R165" s="629">
        <v>0</v>
      </c>
      <c r="S165" s="630">
        <f t="shared" si="9"/>
        <v>0</v>
      </c>
      <c r="T165" s="631">
        <f>'Раздел 1'!R195</f>
        <v>0</v>
      </c>
      <c r="U165" s="632">
        <v>0</v>
      </c>
      <c r="V165" s="633">
        <f t="shared" si="10"/>
        <v>0</v>
      </c>
      <c r="W165" s="142"/>
      <c r="X165" s="634"/>
      <c r="Y165" s="635"/>
    </row>
    <row r="166" spans="1:25" s="636" customFormat="1" ht="24.75" customHeight="1">
      <c r="A166" s="622" t="str">
        <f>'Раздел 1'!C196</f>
        <v>925</v>
      </c>
      <c r="B166" s="623" t="str">
        <f>'Раздел 1'!D196</f>
        <v>07</v>
      </c>
      <c r="C166" s="623" t="str">
        <f>'Раздел 1'!E196</f>
        <v>02</v>
      </c>
      <c r="D166" s="623" t="str">
        <f>'Раздел 1'!F196</f>
        <v>02</v>
      </c>
      <c r="E166" s="623" t="str">
        <f>'Раздел 1'!G196</f>
        <v>1</v>
      </c>
      <c r="F166" s="623" t="str">
        <f>'Раздел 1'!H196</f>
        <v>02</v>
      </c>
      <c r="G166" s="623" t="str">
        <f>'Раздел 1'!I196</f>
        <v>60860</v>
      </c>
      <c r="H166" s="624" t="str">
        <f>'Раздел 1'!J196</f>
        <v>111</v>
      </c>
      <c r="I166" s="625" t="str">
        <f>'Раздел 1'!K196</f>
        <v>264.00.00</v>
      </c>
      <c r="J166" s="625" t="str">
        <f>'Раздел 1'!L196</f>
        <v>001</v>
      </c>
      <c r="K166" s="625" t="str">
        <f>'Раздел 1'!M196</f>
        <v>00.00.00</v>
      </c>
      <c r="L166" s="625" t="str">
        <f>'Раздел 1'!N196</f>
        <v>х</v>
      </c>
      <c r="M166" s="625" t="str">
        <f>'Раздел 1'!O196</f>
        <v>50.03.00</v>
      </c>
      <c r="N166" s="626">
        <f>'Раздел 1'!P196</f>
        <v>0</v>
      </c>
      <c r="O166" s="626">
        <v>0</v>
      </c>
      <c r="P166" s="627">
        <f t="shared" si="8"/>
        <v>0</v>
      </c>
      <c r="Q166" s="628">
        <f>'Раздел 1'!Q196</f>
        <v>0</v>
      </c>
      <c r="R166" s="629">
        <v>0</v>
      </c>
      <c r="S166" s="630">
        <f t="shared" si="9"/>
        <v>0</v>
      </c>
      <c r="T166" s="631">
        <f>'Раздел 1'!R196</f>
        <v>0</v>
      </c>
      <c r="U166" s="632">
        <v>0</v>
      </c>
      <c r="V166" s="633">
        <f t="shared" si="10"/>
        <v>0</v>
      </c>
      <c r="W166" s="142"/>
      <c r="X166" s="634"/>
      <c r="Y166" s="635"/>
    </row>
    <row r="167" spans="1:25" s="636" customFormat="1" ht="24.75" customHeight="1">
      <c r="A167" s="622" t="str">
        <f>'Раздел 1'!C197</f>
        <v>925</v>
      </c>
      <c r="B167" s="623" t="str">
        <f>'Раздел 1'!D197</f>
        <v>07</v>
      </c>
      <c r="C167" s="623" t="str">
        <f>'Раздел 1'!E197</f>
        <v>03</v>
      </c>
      <c r="D167" s="623" t="str">
        <f>'Раздел 1'!F197</f>
        <v>02</v>
      </c>
      <c r="E167" s="623" t="str">
        <f>'Раздел 1'!G197</f>
        <v>2</v>
      </c>
      <c r="F167" s="623" t="str">
        <f>'Раздел 1'!H197</f>
        <v>01</v>
      </c>
      <c r="G167" s="623" t="str">
        <f>'Раздел 1'!I197</f>
        <v>60860</v>
      </c>
      <c r="H167" s="624" t="str">
        <f>'Раздел 1'!J197</f>
        <v>111</v>
      </c>
      <c r="I167" s="625" t="str">
        <f>'Раздел 1'!K197</f>
        <v>264.00.00</v>
      </c>
      <c r="J167" s="625" t="str">
        <f>'Раздел 1'!L197</f>
        <v>000</v>
      </c>
      <c r="K167" s="625" t="str">
        <f>'Раздел 1'!M197</f>
        <v>00.00.00</v>
      </c>
      <c r="L167" s="625" t="str">
        <f>'Раздел 1'!N197</f>
        <v>001.07.0002</v>
      </c>
      <c r="M167" s="625" t="str">
        <f>'Раздел 1'!O197</f>
        <v>50.03.00</v>
      </c>
      <c r="N167" s="626">
        <f>'Раздел 1'!P197</f>
        <v>0</v>
      </c>
      <c r="O167" s="626">
        <v>0</v>
      </c>
      <c r="P167" s="627">
        <f t="shared" si="8"/>
        <v>0</v>
      </c>
      <c r="Q167" s="628">
        <f>'Раздел 1'!Q197</f>
        <v>0</v>
      </c>
      <c r="R167" s="629">
        <v>0</v>
      </c>
      <c r="S167" s="630">
        <f t="shared" si="9"/>
        <v>0</v>
      </c>
      <c r="T167" s="631">
        <f>'Раздел 1'!R197</f>
        <v>0</v>
      </c>
      <c r="U167" s="632">
        <v>0</v>
      </c>
      <c r="V167" s="633">
        <f t="shared" si="10"/>
        <v>0</v>
      </c>
      <c r="W167" s="142"/>
      <c r="X167" s="634"/>
      <c r="Y167" s="635"/>
    </row>
    <row r="168" spans="1:25" s="636" customFormat="1" ht="24.75" customHeight="1">
      <c r="A168" s="622" t="str">
        <f>'Раздел 1'!C198</f>
        <v>925</v>
      </c>
      <c r="B168" s="623" t="str">
        <f>'Раздел 1'!D198</f>
        <v>07</v>
      </c>
      <c r="C168" s="623" t="str">
        <f>'Раздел 1'!E198</f>
        <v>03</v>
      </c>
      <c r="D168" s="623" t="str">
        <f>'Раздел 1'!F198</f>
        <v>02</v>
      </c>
      <c r="E168" s="623" t="str">
        <f>'Раздел 1'!G198</f>
        <v>2</v>
      </c>
      <c r="F168" s="623" t="str">
        <f>'Раздел 1'!H198</f>
        <v>01</v>
      </c>
      <c r="G168" s="623" t="str">
        <f>'Раздел 1'!I198</f>
        <v>60860</v>
      </c>
      <c r="H168" s="624" t="str">
        <f>'Раздел 1'!J198</f>
        <v>111</v>
      </c>
      <c r="I168" s="625" t="str">
        <f>'Раздел 1'!K198</f>
        <v>264.00.00</v>
      </c>
      <c r="J168" s="625" t="str">
        <f>'Раздел 1'!L198</f>
        <v>001</v>
      </c>
      <c r="K168" s="625" t="str">
        <f>'Раздел 1'!M198</f>
        <v>00.00.00</v>
      </c>
      <c r="L168" s="625" t="str">
        <f>'Раздел 1'!N198</f>
        <v>х</v>
      </c>
      <c r="M168" s="625" t="str">
        <f>'Раздел 1'!O198</f>
        <v>50.03.00</v>
      </c>
      <c r="N168" s="626">
        <f>'Раздел 1'!P198</f>
        <v>0</v>
      </c>
      <c r="O168" s="626">
        <v>0</v>
      </c>
      <c r="P168" s="627">
        <f t="shared" si="8"/>
        <v>0</v>
      </c>
      <c r="Q168" s="628">
        <f>'Раздел 1'!Q198</f>
        <v>0</v>
      </c>
      <c r="R168" s="629">
        <v>0</v>
      </c>
      <c r="S168" s="630">
        <f t="shared" si="9"/>
        <v>0</v>
      </c>
      <c r="T168" s="631">
        <f>'Раздел 1'!R198</f>
        <v>0</v>
      </c>
      <c r="U168" s="632">
        <v>0</v>
      </c>
      <c r="V168" s="633">
        <f t="shared" si="10"/>
        <v>0</v>
      </c>
      <c r="W168" s="142"/>
      <c r="X168" s="634"/>
      <c r="Y168" s="635"/>
    </row>
    <row r="169" spans="1:25" s="636" customFormat="1" ht="24.75" customHeight="1">
      <c r="A169" s="622" t="str">
        <f>'Раздел 1'!C199</f>
        <v>925</v>
      </c>
      <c r="B169" s="623" t="str">
        <f>'Раздел 1'!D199</f>
        <v>07</v>
      </c>
      <c r="C169" s="623" t="str">
        <f>'Раздел 1'!E199</f>
        <v>02</v>
      </c>
      <c r="D169" s="623" t="str">
        <f>'Раздел 1'!F199</f>
        <v>02</v>
      </c>
      <c r="E169" s="623" t="str">
        <f>'Раздел 1'!G199</f>
        <v>1</v>
      </c>
      <c r="F169" s="623" t="str">
        <f>'Раздел 1'!H199</f>
        <v>02</v>
      </c>
      <c r="G169" s="623" t="str">
        <f>'Раздел 1'!I199</f>
        <v>53032</v>
      </c>
      <c r="H169" s="624" t="str">
        <f>'Раздел 1'!J199</f>
        <v>111</v>
      </c>
      <c r="I169" s="625" t="str">
        <f>'Раздел 1'!K199</f>
        <v>264.00.00</v>
      </c>
      <c r="J169" s="625" t="str">
        <f>'Раздел 1'!L199</f>
        <v>000</v>
      </c>
      <c r="K169" s="625" t="str">
        <f>'Раздел 1'!M199</f>
        <v>00.00.00</v>
      </c>
      <c r="L169" s="625" t="str">
        <f>'Раздел 1'!N199</f>
        <v>500.02.0006</v>
      </c>
      <c r="M169" s="625" t="str">
        <f>'Раздел 1'!O199</f>
        <v>60.02.00</v>
      </c>
      <c r="N169" s="626">
        <f>'Раздел 1'!P199</f>
        <v>0</v>
      </c>
      <c r="O169" s="626">
        <v>0</v>
      </c>
      <c r="P169" s="627">
        <f t="shared" si="8"/>
        <v>0</v>
      </c>
      <c r="Q169" s="628">
        <f>'Раздел 1'!Q199</f>
        <v>0</v>
      </c>
      <c r="R169" s="629">
        <v>0</v>
      </c>
      <c r="S169" s="630">
        <f t="shared" si="9"/>
        <v>0</v>
      </c>
      <c r="T169" s="631">
        <f>'Раздел 1'!R199</f>
        <v>0</v>
      </c>
      <c r="U169" s="632">
        <v>0</v>
      </c>
      <c r="V169" s="633">
        <f t="shared" si="10"/>
        <v>0</v>
      </c>
      <c r="W169" s="142"/>
      <c r="X169" s="634"/>
      <c r="Y169" s="635"/>
    </row>
    <row r="170" spans="1:25" s="636" customFormat="1" ht="24.75" customHeight="1">
      <c r="A170" s="622" t="str">
        <f>'Раздел 1'!C200</f>
        <v>925</v>
      </c>
      <c r="B170" s="623" t="str">
        <f>'Раздел 1'!D200</f>
        <v>07</v>
      </c>
      <c r="C170" s="623" t="str">
        <f>'Раздел 1'!E200</f>
        <v>02</v>
      </c>
      <c r="D170" s="623" t="str">
        <f>'Раздел 1'!F200</f>
        <v>02</v>
      </c>
      <c r="E170" s="623" t="str">
        <f>'Раздел 1'!G200</f>
        <v>1</v>
      </c>
      <c r="F170" s="623" t="str">
        <f>'Раздел 1'!H200</f>
        <v>02</v>
      </c>
      <c r="G170" s="623" t="str">
        <f>'Раздел 1'!I200</f>
        <v>00590</v>
      </c>
      <c r="H170" s="624" t="str">
        <f>'Раздел 1'!J200</f>
        <v>111</v>
      </c>
      <c r="I170" s="625" t="str">
        <f>'Раздел 1'!K200</f>
        <v>266.00.00</v>
      </c>
      <c r="J170" s="625" t="str">
        <f>'Раздел 1'!L200</f>
        <v>000</v>
      </c>
      <c r="K170" s="625" t="str">
        <f>'Раздел 1'!M200</f>
        <v>00.00.00</v>
      </c>
      <c r="L170" s="625" t="str">
        <f>'Раздел 1'!N200</f>
        <v>х</v>
      </c>
      <c r="M170" s="625" t="str">
        <f>'Раздел 1'!O200</f>
        <v>20.00.02</v>
      </c>
      <c r="N170" s="626">
        <f>'Раздел 1'!P200</f>
        <v>0</v>
      </c>
      <c r="O170" s="626">
        <v>0</v>
      </c>
      <c r="P170" s="627">
        <f t="shared" si="8"/>
        <v>0</v>
      </c>
      <c r="Q170" s="628">
        <f>'Раздел 1'!Q200</f>
        <v>0</v>
      </c>
      <c r="R170" s="629">
        <v>0</v>
      </c>
      <c r="S170" s="630">
        <f t="shared" si="9"/>
        <v>0</v>
      </c>
      <c r="T170" s="631">
        <f>'Раздел 1'!R200</f>
        <v>0</v>
      </c>
      <c r="U170" s="632">
        <v>0</v>
      </c>
      <c r="V170" s="633">
        <f t="shared" si="10"/>
        <v>0</v>
      </c>
      <c r="W170" s="142"/>
      <c r="X170" s="634"/>
      <c r="Y170" s="635"/>
    </row>
    <row r="171" spans="1:25" s="636" customFormat="1" ht="24.75" customHeight="1">
      <c r="A171" s="622" t="str">
        <f>'Раздел 1'!C201</f>
        <v>925</v>
      </c>
      <c r="B171" s="623" t="str">
        <f>'Раздел 1'!D201</f>
        <v>07</v>
      </c>
      <c r="C171" s="623" t="str">
        <f>'Раздел 1'!E201</f>
        <v>02</v>
      </c>
      <c r="D171" s="623" t="str">
        <f>'Раздел 1'!F201</f>
        <v>02</v>
      </c>
      <c r="E171" s="623" t="str">
        <f>'Раздел 1'!G201</f>
        <v>1</v>
      </c>
      <c r="F171" s="623" t="str">
        <f>'Раздел 1'!H201</f>
        <v>02</v>
      </c>
      <c r="G171" s="623" t="str">
        <f>'Раздел 1'!I201</f>
        <v>00590</v>
      </c>
      <c r="H171" s="624" t="str">
        <f>'Раздел 1'!J201</f>
        <v>111</v>
      </c>
      <c r="I171" s="625" t="str">
        <f>'Раздел 1'!K201</f>
        <v>266.00.00</v>
      </c>
      <c r="J171" s="625" t="str">
        <f>'Раздел 1'!L201</f>
        <v>001</v>
      </c>
      <c r="K171" s="625" t="str">
        <f>'Раздел 1'!M201</f>
        <v>00.00.00</v>
      </c>
      <c r="L171" s="625" t="str">
        <f>'Раздел 1'!N201</f>
        <v>х</v>
      </c>
      <c r="M171" s="625" t="str">
        <f>'Раздел 1'!O201</f>
        <v>20.00.02</v>
      </c>
      <c r="N171" s="626">
        <f>'Раздел 1'!P201</f>
        <v>0</v>
      </c>
      <c r="O171" s="626">
        <v>0</v>
      </c>
      <c r="P171" s="627">
        <f t="shared" si="8"/>
        <v>0</v>
      </c>
      <c r="Q171" s="628">
        <f>'Раздел 1'!Q201</f>
        <v>0</v>
      </c>
      <c r="R171" s="629">
        <v>0</v>
      </c>
      <c r="S171" s="630">
        <f t="shared" si="9"/>
        <v>0</v>
      </c>
      <c r="T171" s="631">
        <f>'Раздел 1'!R201</f>
        <v>0</v>
      </c>
      <c r="U171" s="632">
        <v>0</v>
      </c>
      <c r="V171" s="633">
        <f t="shared" si="10"/>
        <v>0</v>
      </c>
      <c r="W171" s="142"/>
      <c r="X171" s="634"/>
      <c r="Y171" s="635"/>
    </row>
    <row r="172" spans="1:25" s="636" customFormat="1" ht="24.75" customHeight="1">
      <c r="A172" s="622" t="str">
        <f>'Раздел 1'!C202</f>
        <v>925</v>
      </c>
      <c r="B172" s="623" t="str">
        <f>'Раздел 1'!D202</f>
        <v>07</v>
      </c>
      <c r="C172" s="623" t="str">
        <f>'Раздел 1'!E202</f>
        <v>02</v>
      </c>
      <c r="D172" s="623" t="str">
        <f>'Раздел 1'!F202</f>
        <v>02</v>
      </c>
      <c r="E172" s="623" t="str">
        <f>'Раздел 1'!G202</f>
        <v>1</v>
      </c>
      <c r="F172" s="623" t="str">
        <f>'Раздел 1'!H202</f>
        <v>02</v>
      </c>
      <c r="G172" s="623" t="str">
        <f>'Раздел 1'!I202</f>
        <v>00590</v>
      </c>
      <c r="H172" s="624" t="str">
        <f>'Раздел 1'!J202</f>
        <v>111</v>
      </c>
      <c r="I172" s="625" t="str">
        <f>'Раздел 1'!K202</f>
        <v>266.00.00</v>
      </c>
      <c r="J172" s="625" t="str">
        <f>'Раздел 1'!L202</f>
        <v>000</v>
      </c>
      <c r="K172" s="625" t="str">
        <f>'Раздел 1'!M202</f>
        <v>71.02.00</v>
      </c>
      <c r="L172" s="625" t="str">
        <f>'Раздел 1'!N202</f>
        <v>001.01.0001</v>
      </c>
      <c r="M172" s="625" t="str">
        <f>'Раздел 1'!O202</f>
        <v>50.01.00</v>
      </c>
      <c r="N172" s="626">
        <f>'Раздел 1'!P202</f>
        <v>0</v>
      </c>
      <c r="O172" s="626">
        <v>0</v>
      </c>
      <c r="P172" s="627">
        <f t="shared" si="8"/>
        <v>0</v>
      </c>
      <c r="Q172" s="628">
        <f>'Раздел 1'!Q202</f>
        <v>0</v>
      </c>
      <c r="R172" s="629">
        <v>0</v>
      </c>
      <c r="S172" s="630">
        <f t="shared" si="9"/>
        <v>0</v>
      </c>
      <c r="T172" s="631">
        <f>'Раздел 1'!R202</f>
        <v>0</v>
      </c>
      <c r="U172" s="632">
        <v>0</v>
      </c>
      <c r="V172" s="633">
        <f t="shared" si="10"/>
        <v>0</v>
      </c>
      <c r="W172" s="142"/>
      <c r="X172" s="634"/>
      <c r="Y172" s="635"/>
    </row>
    <row r="173" spans="1:25" s="636" customFormat="1" ht="24.75" customHeight="1">
      <c r="A173" s="622" t="str">
        <f>'Раздел 1'!C203</f>
        <v>925</v>
      </c>
      <c r="B173" s="623" t="str">
        <f>'Раздел 1'!D203</f>
        <v>07</v>
      </c>
      <c r="C173" s="623" t="str">
        <f>'Раздел 1'!E203</f>
        <v>02</v>
      </c>
      <c r="D173" s="623" t="str">
        <f>'Раздел 1'!F203</f>
        <v>02</v>
      </c>
      <c r="E173" s="623" t="str">
        <f>'Раздел 1'!G203</f>
        <v>1</v>
      </c>
      <c r="F173" s="623" t="str">
        <f>'Раздел 1'!H203</f>
        <v>02</v>
      </c>
      <c r="G173" s="623" t="str">
        <f>'Раздел 1'!I203</f>
        <v>00590</v>
      </c>
      <c r="H173" s="624" t="str">
        <f>'Раздел 1'!J203</f>
        <v>111</v>
      </c>
      <c r="I173" s="625" t="str">
        <f>'Раздел 1'!K203</f>
        <v>266.00.00</v>
      </c>
      <c r="J173" s="625" t="str">
        <f>'Раздел 1'!L203</f>
        <v>001</v>
      </c>
      <c r="K173" s="625" t="str">
        <f>'Раздел 1'!M203</f>
        <v>00.00.00</v>
      </c>
      <c r="L173" s="625" t="str">
        <f>'Раздел 1'!N203</f>
        <v>х</v>
      </c>
      <c r="M173" s="625" t="str">
        <f>'Раздел 1'!O203</f>
        <v>50.01.00</v>
      </c>
      <c r="N173" s="626">
        <f>'Раздел 1'!P203</f>
        <v>0</v>
      </c>
      <c r="O173" s="626">
        <v>0</v>
      </c>
      <c r="P173" s="627">
        <f t="shared" si="8"/>
        <v>0</v>
      </c>
      <c r="Q173" s="628">
        <f>'Раздел 1'!Q203</f>
        <v>0</v>
      </c>
      <c r="R173" s="629">
        <v>0</v>
      </c>
      <c r="S173" s="630">
        <f t="shared" si="9"/>
        <v>0</v>
      </c>
      <c r="T173" s="631">
        <f>'Раздел 1'!R203</f>
        <v>0</v>
      </c>
      <c r="U173" s="632">
        <v>0</v>
      </c>
      <c r="V173" s="633">
        <f t="shared" si="10"/>
        <v>0</v>
      </c>
      <c r="W173" s="142"/>
      <c r="X173" s="634"/>
      <c r="Y173" s="635"/>
    </row>
    <row r="174" spans="1:25" s="636" customFormat="1" ht="24.75" customHeight="1">
      <c r="A174" s="622" t="str">
        <f>'Раздел 1'!C204</f>
        <v>925</v>
      </c>
      <c r="B174" s="623" t="str">
        <f>'Раздел 1'!D204</f>
        <v>07</v>
      </c>
      <c r="C174" s="623" t="str">
        <f>'Раздел 1'!E204</f>
        <v>02</v>
      </c>
      <c r="D174" s="623" t="str">
        <f>'Раздел 1'!F204</f>
        <v>02</v>
      </c>
      <c r="E174" s="623" t="str">
        <f>'Раздел 1'!G204</f>
        <v>1</v>
      </c>
      <c r="F174" s="623" t="str">
        <f>'Раздел 1'!H204</f>
        <v>02</v>
      </c>
      <c r="G174" s="623" t="str">
        <f>'Раздел 1'!I204</f>
        <v>60860</v>
      </c>
      <c r="H174" s="624" t="str">
        <f>'Раздел 1'!J204</f>
        <v>111</v>
      </c>
      <c r="I174" s="625" t="str">
        <f>'Раздел 1'!K204</f>
        <v>266.00.00</v>
      </c>
      <c r="J174" s="625" t="str">
        <f>'Раздел 1'!L204</f>
        <v>000</v>
      </c>
      <c r="K174" s="625" t="str">
        <f>'Раздел 1'!M204</f>
        <v>00.00.00</v>
      </c>
      <c r="L174" s="625" t="str">
        <f>'Раздел 1'!N204</f>
        <v>001.07.0002</v>
      </c>
      <c r="M174" s="625" t="str">
        <f>'Раздел 1'!O204</f>
        <v>50.03.00</v>
      </c>
      <c r="N174" s="626">
        <f>'Раздел 1'!P204</f>
        <v>52500</v>
      </c>
      <c r="O174" s="626">
        <v>52500</v>
      </c>
      <c r="P174" s="627">
        <f t="shared" si="8"/>
        <v>0</v>
      </c>
      <c r="Q174" s="628">
        <f>'Раздел 1'!Q204</f>
        <v>52500</v>
      </c>
      <c r="R174" s="629">
        <v>52500</v>
      </c>
      <c r="S174" s="630">
        <f t="shared" si="9"/>
        <v>0</v>
      </c>
      <c r="T174" s="631">
        <f>'Раздел 1'!R204</f>
        <v>52500</v>
      </c>
      <c r="U174" s="632">
        <v>52500</v>
      </c>
      <c r="V174" s="633">
        <f t="shared" si="10"/>
        <v>0</v>
      </c>
      <c r="W174" s="142"/>
      <c r="X174" s="634"/>
      <c r="Y174" s="635"/>
    </row>
    <row r="175" spans="1:25" s="636" customFormat="1" ht="24.75" customHeight="1">
      <c r="A175" s="622" t="str">
        <f>'Раздел 1'!C205</f>
        <v>925</v>
      </c>
      <c r="B175" s="623" t="str">
        <f>'Раздел 1'!D205</f>
        <v>07</v>
      </c>
      <c r="C175" s="623" t="str">
        <f>'Раздел 1'!E205</f>
        <v>02</v>
      </c>
      <c r="D175" s="623" t="str">
        <f>'Раздел 1'!F205</f>
        <v>02</v>
      </c>
      <c r="E175" s="623" t="str">
        <f>'Раздел 1'!G205</f>
        <v>1</v>
      </c>
      <c r="F175" s="623" t="str">
        <f>'Раздел 1'!H205</f>
        <v>02</v>
      </c>
      <c r="G175" s="623" t="str">
        <f>'Раздел 1'!I205</f>
        <v>60860</v>
      </c>
      <c r="H175" s="624" t="str">
        <f>'Раздел 1'!J205</f>
        <v>111</v>
      </c>
      <c r="I175" s="625" t="str">
        <f>'Раздел 1'!K205</f>
        <v>266.00.00</v>
      </c>
      <c r="J175" s="625" t="str">
        <f>'Раздел 1'!L205</f>
        <v>001</v>
      </c>
      <c r="K175" s="625" t="str">
        <f>'Раздел 1'!M205</f>
        <v>00.00.00</v>
      </c>
      <c r="L175" s="625" t="str">
        <f>'Раздел 1'!N205</f>
        <v>х</v>
      </c>
      <c r="M175" s="625" t="str">
        <f>'Раздел 1'!O205</f>
        <v>50.03.00</v>
      </c>
      <c r="N175" s="626">
        <f>'Раздел 1'!P205</f>
        <v>0</v>
      </c>
      <c r="O175" s="626">
        <v>0</v>
      </c>
      <c r="P175" s="627">
        <f t="shared" si="8"/>
        <v>0</v>
      </c>
      <c r="Q175" s="628">
        <f>'Раздел 1'!Q205</f>
        <v>0</v>
      </c>
      <c r="R175" s="629">
        <v>0</v>
      </c>
      <c r="S175" s="630">
        <f t="shared" si="9"/>
        <v>0</v>
      </c>
      <c r="T175" s="631">
        <f>'Раздел 1'!R205</f>
        <v>0</v>
      </c>
      <c r="U175" s="632">
        <v>0</v>
      </c>
      <c r="V175" s="633">
        <f t="shared" si="10"/>
        <v>0</v>
      </c>
      <c r="W175" s="142"/>
      <c r="X175" s="634"/>
      <c r="Y175" s="635"/>
    </row>
    <row r="176" spans="1:25" s="636" customFormat="1" ht="24.75" customHeight="1">
      <c r="A176" s="622" t="str">
        <f>'Раздел 1'!C206</f>
        <v>925</v>
      </c>
      <c r="B176" s="623" t="str">
        <f>'Раздел 1'!D206</f>
        <v>07</v>
      </c>
      <c r="C176" s="623" t="str">
        <f>'Раздел 1'!E206</f>
        <v>03</v>
      </c>
      <c r="D176" s="623" t="str">
        <f>'Раздел 1'!F206</f>
        <v>02</v>
      </c>
      <c r="E176" s="623" t="str">
        <f>'Раздел 1'!G206</f>
        <v>2</v>
      </c>
      <c r="F176" s="623" t="str">
        <f>'Раздел 1'!H206</f>
        <v>01</v>
      </c>
      <c r="G176" s="623" t="str">
        <f>'Раздел 1'!I206</f>
        <v>60860</v>
      </c>
      <c r="H176" s="624" t="str">
        <f>'Раздел 1'!J206</f>
        <v>111</v>
      </c>
      <c r="I176" s="625" t="str">
        <f>'Раздел 1'!K206</f>
        <v>266.00.00</v>
      </c>
      <c r="J176" s="625" t="str">
        <f>'Раздел 1'!L206</f>
        <v>000</v>
      </c>
      <c r="K176" s="625" t="str">
        <f>'Раздел 1'!M206</f>
        <v>00.00.00</v>
      </c>
      <c r="L176" s="625" t="str">
        <f>'Раздел 1'!N206</f>
        <v>001.07.0002</v>
      </c>
      <c r="M176" s="625" t="str">
        <f>'Раздел 1'!O206</f>
        <v>50.03.00</v>
      </c>
      <c r="N176" s="626">
        <f>'Раздел 1'!P206</f>
        <v>1500</v>
      </c>
      <c r="O176" s="626">
        <v>1500</v>
      </c>
      <c r="P176" s="627">
        <f t="shared" si="8"/>
        <v>0</v>
      </c>
      <c r="Q176" s="628">
        <f>'Раздел 1'!Q206</f>
        <v>0</v>
      </c>
      <c r="R176" s="629">
        <v>0</v>
      </c>
      <c r="S176" s="630">
        <f t="shared" si="9"/>
        <v>0</v>
      </c>
      <c r="T176" s="631">
        <f>'Раздел 1'!R206</f>
        <v>0</v>
      </c>
      <c r="U176" s="632">
        <v>0</v>
      </c>
      <c r="V176" s="633">
        <f t="shared" si="10"/>
        <v>0</v>
      </c>
      <c r="W176" s="142"/>
      <c r="X176" s="634"/>
      <c r="Y176" s="635"/>
    </row>
    <row r="177" spans="1:25" s="636" customFormat="1" ht="24.75" customHeight="1">
      <c r="A177" s="622" t="str">
        <f>'Раздел 1'!C207</f>
        <v>925</v>
      </c>
      <c r="B177" s="623" t="str">
        <f>'Раздел 1'!D207</f>
        <v>07</v>
      </c>
      <c r="C177" s="623" t="str">
        <f>'Раздел 1'!E207</f>
        <v>03</v>
      </c>
      <c r="D177" s="623" t="str">
        <f>'Раздел 1'!F207</f>
        <v>02</v>
      </c>
      <c r="E177" s="623" t="str">
        <f>'Раздел 1'!G207</f>
        <v>2</v>
      </c>
      <c r="F177" s="623" t="str">
        <f>'Раздел 1'!H207</f>
        <v>01</v>
      </c>
      <c r="G177" s="623" t="str">
        <f>'Раздел 1'!I207</f>
        <v>60860</v>
      </c>
      <c r="H177" s="624" t="str">
        <f>'Раздел 1'!J207</f>
        <v>111</v>
      </c>
      <c r="I177" s="625" t="str">
        <f>'Раздел 1'!K207</f>
        <v>266.00.00</v>
      </c>
      <c r="J177" s="625" t="str">
        <f>'Раздел 1'!L207</f>
        <v>001</v>
      </c>
      <c r="K177" s="625" t="str">
        <f>'Раздел 1'!M207</f>
        <v>00.00.00</v>
      </c>
      <c r="L177" s="625" t="str">
        <f>'Раздел 1'!N207</f>
        <v>х</v>
      </c>
      <c r="M177" s="625" t="str">
        <f>'Раздел 1'!O207</f>
        <v>50.03.00</v>
      </c>
      <c r="N177" s="626">
        <f>'Раздел 1'!P207</f>
        <v>0</v>
      </c>
      <c r="O177" s="626">
        <v>0</v>
      </c>
      <c r="P177" s="627">
        <f t="shared" si="8"/>
        <v>0</v>
      </c>
      <c r="Q177" s="628">
        <f>'Раздел 1'!Q207</f>
        <v>0</v>
      </c>
      <c r="R177" s="629">
        <v>0</v>
      </c>
      <c r="S177" s="630">
        <f t="shared" si="9"/>
        <v>0</v>
      </c>
      <c r="T177" s="631">
        <f>'Раздел 1'!R207</f>
        <v>0</v>
      </c>
      <c r="U177" s="632">
        <v>0</v>
      </c>
      <c r="V177" s="633">
        <f t="shared" si="10"/>
        <v>0</v>
      </c>
      <c r="W177" s="142"/>
      <c r="X177" s="634"/>
      <c r="Y177" s="635"/>
    </row>
    <row r="178" spans="1:25" s="636" customFormat="1" ht="24.75" customHeight="1">
      <c r="A178" s="622" t="str">
        <f>'Раздел 1'!C208</f>
        <v>925</v>
      </c>
      <c r="B178" s="623" t="str">
        <f>'Раздел 1'!D208</f>
        <v>07</v>
      </c>
      <c r="C178" s="623" t="str">
        <f>'Раздел 1'!E208</f>
        <v>02</v>
      </c>
      <c r="D178" s="623" t="str">
        <f>'Раздел 1'!F208</f>
        <v>02</v>
      </c>
      <c r="E178" s="623" t="str">
        <f>'Раздел 1'!G208</f>
        <v>1</v>
      </c>
      <c r="F178" s="623" t="str">
        <f>'Раздел 1'!H208</f>
        <v>02</v>
      </c>
      <c r="G178" s="623" t="str">
        <f>'Раздел 1'!I208</f>
        <v>53032</v>
      </c>
      <c r="H178" s="624" t="str">
        <f>'Раздел 1'!J208</f>
        <v>111</v>
      </c>
      <c r="I178" s="625" t="str">
        <f>'Раздел 1'!K208</f>
        <v>266.00.00</v>
      </c>
      <c r="J178" s="625" t="str">
        <f>'Раздел 1'!L208</f>
        <v>000</v>
      </c>
      <c r="K178" s="625" t="str">
        <f>'Раздел 1'!M208</f>
        <v>00.00.00</v>
      </c>
      <c r="L178" s="625" t="str">
        <f>'Раздел 1'!N208</f>
        <v>500.02.0006</v>
      </c>
      <c r="M178" s="625" t="str">
        <f>'Раздел 1'!O208</f>
        <v>60.02.00</v>
      </c>
      <c r="N178" s="626">
        <f>'Раздел 1'!P208</f>
        <v>10000</v>
      </c>
      <c r="O178" s="626">
        <v>10000</v>
      </c>
      <c r="P178" s="627">
        <f t="shared" si="8"/>
        <v>0</v>
      </c>
      <c r="Q178" s="628">
        <f>'Раздел 1'!Q208</f>
        <v>0</v>
      </c>
      <c r="R178" s="629">
        <v>0</v>
      </c>
      <c r="S178" s="630">
        <f t="shared" si="9"/>
        <v>0</v>
      </c>
      <c r="T178" s="631">
        <f>'Раздел 1'!R208</f>
        <v>0</v>
      </c>
      <c r="U178" s="632">
        <v>0</v>
      </c>
      <c r="V178" s="633">
        <f t="shared" si="10"/>
        <v>0</v>
      </c>
      <c r="W178" s="142"/>
      <c r="X178" s="634"/>
      <c r="Y178" s="635"/>
    </row>
    <row r="179" spans="1:25" s="636" customFormat="1" ht="24.75" customHeight="1">
      <c r="A179" s="622" t="str">
        <f>'Раздел 1'!C209</f>
        <v>х</v>
      </c>
      <c r="B179" s="623">
        <f>'Раздел 1'!D209</f>
        <v>0</v>
      </c>
      <c r="C179" s="623">
        <f>'Раздел 1'!E209</f>
        <v>0</v>
      </c>
      <c r="D179" s="623">
        <f>'Раздел 1'!F209</f>
        <v>0</v>
      </c>
      <c r="E179" s="623">
        <f>'Раздел 1'!G209</f>
        <v>0</v>
      </c>
      <c r="F179" s="623">
        <f>'Раздел 1'!H209</f>
        <v>0</v>
      </c>
      <c r="G179" s="623">
        <f>'Раздел 1'!I209</f>
        <v>0</v>
      </c>
      <c r="H179" s="624">
        <f>'Раздел 1'!J209</f>
        <v>0</v>
      </c>
      <c r="I179" s="625" t="str">
        <f>'Раздел 1'!K209</f>
        <v>х</v>
      </c>
      <c r="J179" s="625">
        <f>'Раздел 1'!L209</f>
        <v>0</v>
      </c>
      <c r="K179" s="625">
        <f>'Раздел 1'!M209</f>
        <v>0</v>
      </c>
      <c r="L179" s="625">
        <f>'Раздел 1'!N209</f>
        <v>0</v>
      </c>
      <c r="M179" s="625">
        <f>'Раздел 1'!O209</f>
        <v>0</v>
      </c>
      <c r="N179" s="626">
        <f>'Раздел 1'!P209</f>
        <v>510549.78</v>
      </c>
      <c r="O179" s="626">
        <v>510549.78</v>
      </c>
      <c r="P179" s="627">
        <f t="shared" si="8"/>
        <v>0</v>
      </c>
      <c r="Q179" s="628">
        <f>'Раздел 1'!Q209</f>
        <v>450126</v>
      </c>
      <c r="R179" s="629">
        <v>450126</v>
      </c>
      <c r="S179" s="630">
        <f t="shared" si="9"/>
        <v>0</v>
      </c>
      <c r="T179" s="631">
        <f>'Раздел 1'!R209</f>
        <v>461926</v>
      </c>
      <c r="U179" s="632">
        <v>461926</v>
      </c>
      <c r="V179" s="633">
        <f t="shared" si="10"/>
        <v>0</v>
      </c>
      <c r="W179" s="142"/>
      <c r="X179" s="634"/>
      <c r="Y179" s="635"/>
    </row>
    <row r="180" spans="1:25" s="636" customFormat="1" ht="24.75" customHeight="1">
      <c r="A180" s="622" t="str">
        <f>'Раздел 1'!C210</f>
        <v>925</v>
      </c>
      <c r="B180" s="623" t="str">
        <f>'Раздел 1'!D210</f>
        <v>07</v>
      </c>
      <c r="C180" s="623" t="str">
        <f>'Раздел 1'!E210</f>
        <v>02</v>
      </c>
      <c r="D180" s="623" t="str">
        <f>'Раздел 1'!F210</f>
        <v>02</v>
      </c>
      <c r="E180" s="623" t="str">
        <f>'Раздел 1'!G210</f>
        <v>1</v>
      </c>
      <c r="F180" s="623" t="str">
        <f>'Раздел 1'!H210</f>
        <v>02</v>
      </c>
      <c r="G180" s="623" t="str">
        <f>'Раздел 1'!I210</f>
        <v>00590</v>
      </c>
      <c r="H180" s="624" t="str">
        <f>'Раздел 1'!J210</f>
        <v>112</v>
      </c>
      <c r="I180" s="625" t="str">
        <f>'Раздел 1'!K210</f>
        <v>212.00.00</v>
      </c>
      <c r="J180" s="625" t="str">
        <f>'Раздел 1'!L210</f>
        <v>000</v>
      </c>
      <c r="K180" s="625" t="str">
        <f>'Раздел 1'!M210</f>
        <v>00.00.00</v>
      </c>
      <c r="L180" s="625" t="str">
        <f>'Раздел 1'!N210</f>
        <v>х</v>
      </c>
      <c r="M180" s="625" t="str">
        <f>'Раздел 1'!O210</f>
        <v>20.00.02</v>
      </c>
      <c r="N180" s="626">
        <f>'Раздел 1'!P210</f>
        <v>0</v>
      </c>
      <c r="O180" s="626">
        <v>0</v>
      </c>
      <c r="P180" s="627">
        <f t="shared" si="8"/>
        <v>0</v>
      </c>
      <c r="Q180" s="628">
        <f>'Раздел 1'!Q210</f>
        <v>0</v>
      </c>
      <c r="R180" s="629">
        <v>0</v>
      </c>
      <c r="S180" s="630">
        <f t="shared" si="9"/>
        <v>0</v>
      </c>
      <c r="T180" s="631">
        <f>'Раздел 1'!R210</f>
        <v>0</v>
      </c>
      <c r="U180" s="632">
        <v>0</v>
      </c>
      <c r="V180" s="633">
        <f t="shared" si="10"/>
        <v>0</v>
      </c>
      <c r="W180" s="142"/>
      <c r="X180" s="634"/>
      <c r="Y180" s="635"/>
    </row>
    <row r="181" spans="1:25" s="636" customFormat="1" ht="24.75" customHeight="1">
      <c r="A181" s="622" t="str">
        <f>'Раздел 1'!C211</f>
        <v>925</v>
      </c>
      <c r="B181" s="623" t="str">
        <f>'Раздел 1'!D211</f>
        <v>07</v>
      </c>
      <c r="C181" s="623" t="str">
        <f>'Раздел 1'!E211</f>
        <v>02</v>
      </c>
      <c r="D181" s="623" t="str">
        <f>'Раздел 1'!F211</f>
        <v>02</v>
      </c>
      <c r="E181" s="623" t="str">
        <f>'Раздел 1'!G211</f>
        <v>1</v>
      </c>
      <c r="F181" s="623" t="str">
        <f>'Раздел 1'!H211</f>
        <v>02</v>
      </c>
      <c r="G181" s="623" t="str">
        <f>'Раздел 1'!I211</f>
        <v>00590</v>
      </c>
      <c r="H181" s="624" t="str">
        <f>'Раздел 1'!J211</f>
        <v>112</v>
      </c>
      <c r="I181" s="625" t="str">
        <f>'Раздел 1'!K211</f>
        <v>212.00.00</v>
      </c>
      <c r="J181" s="625" t="str">
        <f>'Раздел 1'!L211</f>
        <v>001</v>
      </c>
      <c r="K181" s="625" t="str">
        <f>'Раздел 1'!M211</f>
        <v>00.00.00</v>
      </c>
      <c r="L181" s="625" t="str">
        <f>'Раздел 1'!N211</f>
        <v>х</v>
      </c>
      <c r="M181" s="625" t="str">
        <f>'Раздел 1'!O211</f>
        <v>20.00.02</v>
      </c>
      <c r="N181" s="626">
        <f>'Раздел 1'!P211</f>
        <v>0</v>
      </c>
      <c r="O181" s="626">
        <v>0</v>
      </c>
      <c r="P181" s="627">
        <f t="shared" si="8"/>
        <v>0</v>
      </c>
      <c r="Q181" s="628">
        <f>'Раздел 1'!Q211</f>
        <v>0</v>
      </c>
      <c r="R181" s="629">
        <v>0</v>
      </c>
      <c r="S181" s="630">
        <f t="shared" si="9"/>
        <v>0</v>
      </c>
      <c r="T181" s="631">
        <f>'Раздел 1'!R211</f>
        <v>0</v>
      </c>
      <c r="U181" s="632">
        <v>0</v>
      </c>
      <c r="V181" s="633">
        <f t="shared" si="10"/>
        <v>0</v>
      </c>
      <c r="W181" s="142"/>
      <c r="X181" s="634"/>
      <c r="Y181" s="635"/>
    </row>
    <row r="182" spans="1:25" s="636" customFormat="1" ht="24.75" customHeight="1">
      <c r="A182" s="622" t="str">
        <f>'Раздел 1'!C212</f>
        <v>925</v>
      </c>
      <c r="B182" s="623" t="str">
        <f>'Раздел 1'!D212</f>
        <v>07</v>
      </c>
      <c r="C182" s="623" t="str">
        <f>'Раздел 1'!E212</f>
        <v>02</v>
      </c>
      <c r="D182" s="623" t="str">
        <f>'Раздел 1'!F212</f>
        <v>02</v>
      </c>
      <c r="E182" s="623" t="str">
        <f>'Раздел 1'!G212</f>
        <v>1</v>
      </c>
      <c r="F182" s="623" t="str">
        <f>'Раздел 1'!H212</f>
        <v>02</v>
      </c>
      <c r="G182" s="623" t="str">
        <f>'Раздел 1'!I212</f>
        <v>00590</v>
      </c>
      <c r="H182" s="624" t="str">
        <f>'Раздел 1'!J212</f>
        <v>112</v>
      </c>
      <c r="I182" s="625" t="str">
        <f>'Раздел 1'!K212</f>
        <v>212.00.00</v>
      </c>
      <c r="J182" s="625" t="str">
        <f>'Раздел 1'!L212</f>
        <v>000</v>
      </c>
      <c r="K182" s="625" t="str">
        <f>'Раздел 1'!M212</f>
        <v>00.00.00</v>
      </c>
      <c r="L182" s="625" t="str">
        <f>'Раздел 1'!N212</f>
        <v>001.99.0001</v>
      </c>
      <c r="M182" s="625" t="str">
        <f>'Раздел 1'!O212</f>
        <v>50.01.00</v>
      </c>
      <c r="N182" s="626">
        <f>'Раздел 1'!P212</f>
        <v>0</v>
      </c>
      <c r="O182" s="626">
        <v>0</v>
      </c>
      <c r="P182" s="627">
        <f t="shared" si="8"/>
        <v>0</v>
      </c>
      <c r="Q182" s="628">
        <f>'Раздел 1'!Q212</f>
        <v>0</v>
      </c>
      <c r="R182" s="629">
        <v>0</v>
      </c>
      <c r="S182" s="630">
        <f t="shared" si="9"/>
        <v>0</v>
      </c>
      <c r="T182" s="631">
        <f>'Раздел 1'!R212</f>
        <v>0</v>
      </c>
      <c r="U182" s="632">
        <v>0</v>
      </c>
      <c r="V182" s="633">
        <f t="shared" si="10"/>
        <v>0</v>
      </c>
      <c r="W182" s="142"/>
      <c r="X182" s="634"/>
      <c r="Y182" s="635"/>
    </row>
    <row r="183" spans="1:25" s="636" customFormat="1" ht="24.75" customHeight="1">
      <c r="A183" s="622" t="str">
        <f>'Раздел 1'!C213</f>
        <v>925</v>
      </c>
      <c r="B183" s="623" t="str">
        <f>'Раздел 1'!D213</f>
        <v>07</v>
      </c>
      <c r="C183" s="623" t="str">
        <f>'Раздел 1'!E213</f>
        <v>02</v>
      </c>
      <c r="D183" s="623" t="str">
        <f>'Раздел 1'!F213</f>
        <v>02</v>
      </c>
      <c r="E183" s="623" t="str">
        <f>'Раздел 1'!G213</f>
        <v>1</v>
      </c>
      <c r="F183" s="623" t="str">
        <f>'Раздел 1'!H213</f>
        <v>02</v>
      </c>
      <c r="G183" s="623" t="str">
        <f>'Раздел 1'!I213</f>
        <v>00590</v>
      </c>
      <c r="H183" s="624" t="str">
        <f>'Раздел 1'!J213</f>
        <v>112</v>
      </c>
      <c r="I183" s="625" t="str">
        <f>'Раздел 1'!K213</f>
        <v>212.00.00</v>
      </c>
      <c r="J183" s="625" t="str">
        <f>'Раздел 1'!L213</f>
        <v>001</v>
      </c>
      <c r="K183" s="625" t="str">
        <f>'Раздел 1'!M213</f>
        <v>00.00.00</v>
      </c>
      <c r="L183" s="625" t="str">
        <f>'Раздел 1'!N213</f>
        <v>х</v>
      </c>
      <c r="M183" s="625" t="str">
        <f>'Раздел 1'!O213</f>
        <v>50.01.00</v>
      </c>
      <c r="N183" s="626">
        <f>'Раздел 1'!P213</f>
        <v>0</v>
      </c>
      <c r="O183" s="626">
        <v>0</v>
      </c>
      <c r="P183" s="627">
        <f t="shared" si="8"/>
        <v>0</v>
      </c>
      <c r="Q183" s="628">
        <f>'Раздел 1'!Q213</f>
        <v>0</v>
      </c>
      <c r="R183" s="629">
        <v>0</v>
      </c>
      <c r="S183" s="630">
        <f t="shared" si="9"/>
        <v>0</v>
      </c>
      <c r="T183" s="631">
        <f>'Раздел 1'!R213</f>
        <v>0</v>
      </c>
      <c r="U183" s="632">
        <v>0</v>
      </c>
      <c r="V183" s="633">
        <f t="shared" si="10"/>
        <v>0</v>
      </c>
      <c r="W183" s="142"/>
      <c r="X183" s="634"/>
      <c r="Y183" s="635"/>
    </row>
    <row r="184" spans="1:25" s="636" customFormat="1" ht="24.75" customHeight="1">
      <c r="A184" s="622" t="str">
        <f>'Раздел 1'!C214</f>
        <v>925</v>
      </c>
      <c r="B184" s="623" t="str">
        <f>'Раздел 1'!D214</f>
        <v>07</v>
      </c>
      <c r="C184" s="623" t="str">
        <f>'Раздел 1'!E214</f>
        <v>02</v>
      </c>
      <c r="D184" s="623" t="str">
        <f>'Раздел 1'!F214</f>
        <v>02</v>
      </c>
      <c r="E184" s="623" t="str">
        <f>'Раздел 1'!G214</f>
        <v>1</v>
      </c>
      <c r="F184" s="623" t="str">
        <f>'Раздел 1'!H214</f>
        <v>02</v>
      </c>
      <c r="G184" s="623" t="str">
        <f>'Раздел 1'!I214</f>
        <v>60860</v>
      </c>
      <c r="H184" s="624" t="str">
        <f>'Раздел 1'!J214</f>
        <v>112</v>
      </c>
      <c r="I184" s="625" t="str">
        <f>'Раздел 1'!K214</f>
        <v>212.00.00</v>
      </c>
      <c r="J184" s="625" t="str">
        <f>'Раздел 1'!L214</f>
        <v>000</v>
      </c>
      <c r="K184" s="625" t="str">
        <f>'Раздел 1'!M214</f>
        <v>00.00.00</v>
      </c>
      <c r="L184" s="625" t="str">
        <f>'Раздел 1'!N214</f>
        <v>001.07.0002</v>
      </c>
      <c r="M184" s="625" t="str">
        <f>'Раздел 1'!O214</f>
        <v>50.03.00</v>
      </c>
      <c r="N184" s="626">
        <f>'Раздел 1'!P214</f>
        <v>10000</v>
      </c>
      <c r="O184" s="626">
        <v>10000</v>
      </c>
      <c r="P184" s="627">
        <f t="shared" si="8"/>
        <v>0</v>
      </c>
      <c r="Q184" s="628">
        <f>'Раздел 1'!Q214</f>
        <v>20000</v>
      </c>
      <c r="R184" s="629">
        <v>20000</v>
      </c>
      <c r="S184" s="630">
        <f t="shared" si="9"/>
        <v>0</v>
      </c>
      <c r="T184" s="631">
        <f>'Раздел 1'!R214</f>
        <v>20000</v>
      </c>
      <c r="U184" s="632">
        <v>20000</v>
      </c>
      <c r="V184" s="633">
        <f t="shared" si="10"/>
        <v>0</v>
      </c>
      <c r="W184" s="142"/>
      <c r="X184" s="634"/>
      <c r="Y184" s="635"/>
    </row>
    <row r="185" spans="1:25" s="636" customFormat="1" ht="24.75" customHeight="1">
      <c r="A185" s="622" t="str">
        <f>'Раздел 1'!C215</f>
        <v>925</v>
      </c>
      <c r="B185" s="623" t="str">
        <f>'Раздел 1'!D215</f>
        <v>07</v>
      </c>
      <c r="C185" s="623" t="str">
        <f>'Раздел 1'!E215</f>
        <v>02</v>
      </c>
      <c r="D185" s="623" t="str">
        <f>'Раздел 1'!F215</f>
        <v>02</v>
      </c>
      <c r="E185" s="623" t="str">
        <f>'Раздел 1'!G215</f>
        <v>1</v>
      </c>
      <c r="F185" s="623" t="str">
        <f>'Раздел 1'!H215</f>
        <v>02</v>
      </c>
      <c r="G185" s="623" t="str">
        <f>'Раздел 1'!I215</f>
        <v>60860</v>
      </c>
      <c r="H185" s="624" t="str">
        <f>'Раздел 1'!J215</f>
        <v>112</v>
      </c>
      <c r="I185" s="625" t="str">
        <f>'Раздел 1'!K215</f>
        <v>212.00.00</v>
      </c>
      <c r="J185" s="625" t="str">
        <f>'Раздел 1'!L215</f>
        <v>001</v>
      </c>
      <c r="K185" s="625" t="str">
        <f>'Раздел 1'!M215</f>
        <v>00.00.00</v>
      </c>
      <c r="L185" s="625" t="str">
        <f>'Раздел 1'!N215</f>
        <v>х</v>
      </c>
      <c r="M185" s="625" t="str">
        <f>'Раздел 1'!O215</f>
        <v>50.03.00</v>
      </c>
      <c r="N185" s="626">
        <f>'Раздел 1'!P215</f>
        <v>0</v>
      </c>
      <c r="O185" s="626">
        <v>0</v>
      </c>
      <c r="P185" s="627">
        <f t="shared" si="8"/>
        <v>0</v>
      </c>
      <c r="Q185" s="628">
        <f>'Раздел 1'!Q215</f>
        <v>0</v>
      </c>
      <c r="R185" s="629">
        <v>0</v>
      </c>
      <c r="S185" s="630">
        <f t="shared" si="9"/>
        <v>0</v>
      </c>
      <c r="T185" s="631">
        <f>'Раздел 1'!R215</f>
        <v>0</v>
      </c>
      <c r="U185" s="632">
        <v>0</v>
      </c>
      <c r="V185" s="633">
        <f t="shared" si="10"/>
        <v>0</v>
      </c>
      <c r="W185" s="142"/>
      <c r="X185" s="634"/>
      <c r="Y185" s="635"/>
    </row>
    <row r="186" spans="1:25" s="636" customFormat="1" ht="24.75" customHeight="1">
      <c r="A186" s="622" t="str">
        <f>'Раздел 1'!C216</f>
        <v>925</v>
      </c>
      <c r="B186" s="623" t="str">
        <f>'Раздел 1'!D216</f>
        <v>07</v>
      </c>
      <c r="C186" s="623" t="str">
        <f>'Раздел 1'!E216</f>
        <v>02</v>
      </c>
      <c r="D186" s="623" t="str">
        <f>'Раздел 1'!F216</f>
        <v>02</v>
      </c>
      <c r="E186" s="623" t="str">
        <f>'Раздел 1'!G216</f>
        <v>1</v>
      </c>
      <c r="F186" s="623" t="str">
        <f>'Раздел 1'!H216</f>
        <v>02</v>
      </c>
      <c r="G186" s="623" t="str">
        <f>'Раздел 1'!I216</f>
        <v>00590</v>
      </c>
      <c r="H186" s="624" t="str">
        <f>'Раздел 1'!J216</f>
        <v>112</v>
      </c>
      <c r="I186" s="625" t="str">
        <f>'Раздел 1'!K216</f>
        <v>226.00.00</v>
      </c>
      <c r="J186" s="625" t="str">
        <f>'Раздел 1'!L216</f>
        <v>000</v>
      </c>
      <c r="K186" s="625" t="str">
        <f>'Раздел 1'!M216</f>
        <v>00.00.00</v>
      </c>
      <c r="L186" s="625" t="str">
        <f>'Раздел 1'!N216</f>
        <v>х</v>
      </c>
      <c r="M186" s="625" t="str">
        <f>'Раздел 1'!O216</f>
        <v>20.00.02</v>
      </c>
      <c r="N186" s="626">
        <f>'Раздел 1'!P216</f>
        <v>0</v>
      </c>
      <c r="O186" s="626">
        <v>0</v>
      </c>
      <c r="P186" s="627">
        <f t="shared" si="8"/>
        <v>0</v>
      </c>
      <c r="Q186" s="628">
        <f>'Раздел 1'!Q216</f>
        <v>0</v>
      </c>
      <c r="R186" s="629">
        <v>0</v>
      </c>
      <c r="S186" s="630">
        <f t="shared" si="9"/>
        <v>0</v>
      </c>
      <c r="T186" s="631">
        <f>'Раздел 1'!R216</f>
        <v>0</v>
      </c>
      <c r="U186" s="632">
        <v>0</v>
      </c>
      <c r="V186" s="633">
        <f t="shared" si="10"/>
        <v>0</v>
      </c>
      <c r="W186" s="142"/>
      <c r="X186" s="634"/>
      <c r="Y186" s="635"/>
    </row>
    <row r="187" spans="1:25" s="636" customFormat="1" ht="24.75" customHeight="1">
      <c r="A187" s="622" t="str">
        <f>'Раздел 1'!C217</f>
        <v>925</v>
      </c>
      <c r="B187" s="623" t="str">
        <f>'Раздел 1'!D217</f>
        <v>07</v>
      </c>
      <c r="C187" s="623" t="str">
        <f>'Раздел 1'!E217</f>
        <v>02</v>
      </c>
      <c r="D187" s="623" t="str">
        <f>'Раздел 1'!F217</f>
        <v>02</v>
      </c>
      <c r="E187" s="623" t="str">
        <f>'Раздел 1'!G217</f>
        <v>1</v>
      </c>
      <c r="F187" s="623" t="str">
        <f>'Раздел 1'!H217</f>
        <v>02</v>
      </c>
      <c r="G187" s="623" t="str">
        <f>'Раздел 1'!I217</f>
        <v>00590</v>
      </c>
      <c r="H187" s="624" t="str">
        <f>'Раздел 1'!J217</f>
        <v>112</v>
      </c>
      <c r="I187" s="625" t="str">
        <f>'Раздел 1'!K217</f>
        <v>226.00.00</v>
      </c>
      <c r="J187" s="625" t="str">
        <f>'Раздел 1'!L217</f>
        <v>001</v>
      </c>
      <c r="K187" s="625" t="str">
        <f>'Раздел 1'!M217</f>
        <v>00.00.00</v>
      </c>
      <c r="L187" s="625" t="str">
        <f>'Раздел 1'!N217</f>
        <v>х</v>
      </c>
      <c r="M187" s="625" t="str">
        <f>'Раздел 1'!O217</f>
        <v>20.00.02</v>
      </c>
      <c r="N187" s="626">
        <f>'Раздел 1'!P217</f>
        <v>0</v>
      </c>
      <c r="O187" s="626">
        <v>0</v>
      </c>
      <c r="P187" s="627">
        <f t="shared" si="8"/>
        <v>0</v>
      </c>
      <c r="Q187" s="628">
        <f>'Раздел 1'!Q217</f>
        <v>0</v>
      </c>
      <c r="R187" s="629">
        <v>0</v>
      </c>
      <c r="S187" s="630">
        <f t="shared" si="9"/>
        <v>0</v>
      </c>
      <c r="T187" s="631">
        <f>'Раздел 1'!R217</f>
        <v>0</v>
      </c>
      <c r="U187" s="632">
        <v>0</v>
      </c>
      <c r="V187" s="633">
        <f t="shared" si="10"/>
        <v>0</v>
      </c>
      <c r="W187" s="142"/>
      <c r="X187" s="634"/>
      <c r="Y187" s="635"/>
    </row>
    <row r="188" spans="1:25" s="636" customFormat="1" ht="24.75" customHeight="1">
      <c r="A188" s="622" t="str">
        <f>'Раздел 1'!C218</f>
        <v>925</v>
      </c>
      <c r="B188" s="623" t="str">
        <f>'Раздел 1'!D218</f>
        <v>07</v>
      </c>
      <c r="C188" s="623" t="str">
        <f>'Раздел 1'!E218</f>
        <v>02</v>
      </c>
      <c r="D188" s="623" t="str">
        <f>'Раздел 1'!F218</f>
        <v>02</v>
      </c>
      <c r="E188" s="623" t="str">
        <f>'Раздел 1'!G218</f>
        <v>1</v>
      </c>
      <c r="F188" s="623" t="str">
        <f>'Раздел 1'!H218</f>
        <v>02</v>
      </c>
      <c r="G188" s="623" t="str">
        <f>'Раздел 1'!I218</f>
        <v>00590</v>
      </c>
      <c r="H188" s="624" t="str">
        <f>'Раздел 1'!J218</f>
        <v>112</v>
      </c>
      <c r="I188" s="625" t="str">
        <f>'Раздел 1'!K218</f>
        <v>226.00.00</v>
      </c>
      <c r="J188" s="625" t="str">
        <f>'Раздел 1'!L218</f>
        <v>000</v>
      </c>
      <c r="K188" s="625" t="str">
        <f>'Раздел 1'!M218</f>
        <v>00.00.00</v>
      </c>
      <c r="L188" s="625" t="str">
        <f>'Раздел 1'!N218</f>
        <v>001.99.0001</v>
      </c>
      <c r="M188" s="625" t="str">
        <f>'Раздел 1'!O218</f>
        <v>50.01.00</v>
      </c>
      <c r="N188" s="626">
        <f>'Раздел 1'!P218</f>
        <v>0</v>
      </c>
      <c r="O188" s="626">
        <v>0</v>
      </c>
      <c r="P188" s="627">
        <f t="shared" si="8"/>
        <v>0</v>
      </c>
      <c r="Q188" s="628">
        <f>'Раздел 1'!Q218</f>
        <v>0</v>
      </c>
      <c r="R188" s="629">
        <v>0</v>
      </c>
      <c r="S188" s="630">
        <f t="shared" si="9"/>
        <v>0</v>
      </c>
      <c r="T188" s="631">
        <f>'Раздел 1'!R218</f>
        <v>0</v>
      </c>
      <c r="U188" s="632">
        <v>0</v>
      </c>
      <c r="V188" s="633">
        <f t="shared" si="10"/>
        <v>0</v>
      </c>
      <c r="W188" s="142"/>
      <c r="X188" s="634"/>
      <c r="Y188" s="635"/>
    </row>
    <row r="189" spans="1:25" s="636" customFormat="1" ht="24.75" customHeight="1">
      <c r="A189" s="622" t="str">
        <f>'Раздел 1'!C219</f>
        <v>925</v>
      </c>
      <c r="B189" s="623" t="str">
        <f>'Раздел 1'!D219</f>
        <v>07</v>
      </c>
      <c r="C189" s="623" t="str">
        <f>'Раздел 1'!E219</f>
        <v>02</v>
      </c>
      <c r="D189" s="623" t="str">
        <f>'Раздел 1'!F219</f>
        <v>02</v>
      </c>
      <c r="E189" s="623" t="str">
        <f>'Раздел 1'!G219</f>
        <v>1</v>
      </c>
      <c r="F189" s="623" t="str">
        <f>'Раздел 1'!H219</f>
        <v>02</v>
      </c>
      <c r="G189" s="623" t="str">
        <f>'Раздел 1'!I219</f>
        <v>00590</v>
      </c>
      <c r="H189" s="624" t="str">
        <f>'Раздел 1'!J219</f>
        <v>112</v>
      </c>
      <c r="I189" s="625" t="str">
        <f>'Раздел 1'!K219</f>
        <v>226.00.00</v>
      </c>
      <c r="J189" s="625" t="str">
        <f>'Раздел 1'!L219</f>
        <v>001</v>
      </c>
      <c r="K189" s="625" t="str">
        <f>'Раздел 1'!M219</f>
        <v>00.00.00</v>
      </c>
      <c r="L189" s="625" t="str">
        <f>'Раздел 1'!N219</f>
        <v>х</v>
      </c>
      <c r="M189" s="625" t="str">
        <f>'Раздел 1'!O219</f>
        <v>50.01.00</v>
      </c>
      <c r="N189" s="626">
        <f>'Раздел 1'!P219</f>
        <v>0</v>
      </c>
      <c r="O189" s="626">
        <v>0</v>
      </c>
      <c r="P189" s="627">
        <f t="shared" si="8"/>
        <v>0</v>
      </c>
      <c r="Q189" s="628">
        <f>'Раздел 1'!Q219</f>
        <v>0</v>
      </c>
      <c r="R189" s="629">
        <v>0</v>
      </c>
      <c r="S189" s="630">
        <f t="shared" si="9"/>
        <v>0</v>
      </c>
      <c r="T189" s="631">
        <f>'Раздел 1'!R219</f>
        <v>0</v>
      </c>
      <c r="U189" s="632">
        <v>0</v>
      </c>
      <c r="V189" s="633">
        <f t="shared" si="10"/>
        <v>0</v>
      </c>
      <c r="W189" s="142"/>
      <c r="X189" s="634"/>
      <c r="Y189" s="635"/>
    </row>
    <row r="190" spans="1:25" s="636" customFormat="1" ht="24.75" customHeight="1">
      <c r="A190" s="622" t="str">
        <f>'Раздел 1'!C220</f>
        <v>925</v>
      </c>
      <c r="B190" s="623" t="str">
        <f>'Раздел 1'!D220</f>
        <v>07</v>
      </c>
      <c r="C190" s="623" t="str">
        <f>'Раздел 1'!E220</f>
        <v>02</v>
      </c>
      <c r="D190" s="623" t="str">
        <f>'Раздел 1'!F220</f>
        <v>02</v>
      </c>
      <c r="E190" s="623" t="str">
        <f>'Раздел 1'!G220</f>
        <v>1</v>
      </c>
      <c r="F190" s="623" t="str">
        <f>'Раздел 1'!H220</f>
        <v>02</v>
      </c>
      <c r="G190" s="623" t="str">
        <f>'Раздел 1'!I220</f>
        <v>60860</v>
      </c>
      <c r="H190" s="624" t="str">
        <f>'Раздел 1'!J220</f>
        <v>112</v>
      </c>
      <c r="I190" s="625" t="str">
        <f>'Раздел 1'!K220</f>
        <v>226.00.00</v>
      </c>
      <c r="J190" s="625" t="str">
        <f>'Раздел 1'!L220</f>
        <v>000</v>
      </c>
      <c r="K190" s="625" t="str">
        <f>'Раздел 1'!M220</f>
        <v>00.00.00</v>
      </c>
      <c r="L190" s="625" t="str">
        <f>'Раздел 1'!N220</f>
        <v>001.07.0002</v>
      </c>
      <c r="M190" s="625" t="str">
        <f>'Раздел 1'!O220</f>
        <v>50.03.00</v>
      </c>
      <c r="N190" s="626">
        <f>'Раздел 1'!P220</f>
        <v>80000</v>
      </c>
      <c r="O190" s="626">
        <v>80000</v>
      </c>
      <c r="P190" s="627">
        <f t="shared" si="8"/>
        <v>0</v>
      </c>
      <c r="Q190" s="628">
        <f>'Раздел 1'!Q220</f>
        <v>10000</v>
      </c>
      <c r="R190" s="629">
        <v>10000</v>
      </c>
      <c r="S190" s="630">
        <f t="shared" si="9"/>
        <v>0</v>
      </c>
      <c r="T190" s="631">
        <f>'Раздел 1'!R220</f>
        <v>10000</v>
      </c>
      <c r="U190" s="632">
        <v>10000</v>
      </c>
      <c r="V190" s="633">
        <f t="shared" si="10"/>
        <v>0</v>
      </c>
      <c r="W190" s="142"/>
      <c r="X190" s="634"/>
      <c r="Y190" s="635"/>
    </row>
    <row r="191" spans="1:25" s="636" customFormat="1" ht="24.75" customHeight="1">
      <c r="A191" s="622" t="str">
        <f>'Раздел 1'!C221</f>
        <v>925</v>
      </c>
      <c r="B191" s="623" t="str">
        <f>'Раздел 1'!D221</f>
        <v>07</v>
      </c>
      <c r="C191" s="623" t="str">
        <f>'Раздел 1'!E221</f>
        <v>02</v>
      </c>
      <c r="D191" s="623" t="str">
        <f>'Раздел 1'!F221</f>
        <v>02</v>
      </c>
      <c r="E191" s="623" t="str">
        <f>'Раздел 1'!G221</f>
        <v>1</v>
      </c>
      <c r="F191" s="623" t="str">
        <f>'Раздел 1'!H221</f>
        <v>02</v>
      </c>
      <c r="G191" s="623" t="str">
        <f>'Раздел 1'!I221</f>
        <v>60860</v>
      </c>
      <c r="H191" s="624" t="str">
        <f>'Раздел 1'!J221</f>
        <v>112</v>
      </c>
      <c r="I191" s="625" t="str">
        <f>'Раздел 1'!K221</f>
        <v>226.00.00</v>
      </c>
      <c r="J191" s="625" t="str">
        <f>'Раздел 1'!L221</f>
        <v>001</v>
      </c>
      <c r="K191" s="625" t="str">
        <f>'Раздел 1'!M221</f>
        <v>00.00.00</v>
      </c>
      <c r="L191" s="625" t="str">
        <f>'Раздел 1'!N221</f>
        <v>х</v>
      </c>
      <c r="M191" s="625" t="str">
        <f>'Раздел 1'!O221</f>
        <v>50.03.00</v>
      </c>
      <c r="N191" s="626">
        <f>'Раздел 1'!P221</f>
        <v>0</v>
      </c>
      <c r="O191" s="626">
        <v>0</v>
      </c>
      <c r="P191" s="627">
        <f t="shared" si="8"/>
        <v>0</v>
      </c>
      <c r="Q191" s="628">
        <f>'Раздел 1'!Q221</f>
        <v>0</v>
      </c>
      <c r="R191" s="629">
        <v>0</v>
      </c>
      <c r="S191" s="630">
        <f t="shared" si="9"/>
        <v>0</v>
      </c>
      <c r="T191" s="631">
        <f>'Раздел 1'!R221</f>
        <v>0</v>
      </c>
      <c r="U191" s="632">
        <v>0</v>
      </c>
      <c r="V191" s="633">
        <f t="shared" si="10"/>
        <v>0</v>
      </c>
      <c r="W191" s="142"/>
      <c r="X191" s="634"/>
      <c r="Y191" s="635"/>
    </row>
    <row r="192" spans="1:25" s="636" customFormat="1" ht="24.75" customHeight="1">
      <c r="A192" s="622" t="str">
        <f>'Раздел 1'!C222</f>
        <v>925</v>
      </c>
      <c r="B192" s="623" t="str">
        <f>'Раздел 1'!D222</f>
        <v>07</v>
      </c>
      <c r="C192" s="623" t="str">
        <f>'Раздел 1'!E222</f>
        <v>02</v>
      </c>
      <c r="D192" s="623" t="str">
        <f>'Раздел 1'!F222</f>
        <v>02</v>
      </c>
      <c r="E192" s="623" t="str">
        <f>'Раздел 1'!G222</f>
        <v>1</v>
      </c>
      <c r="F192" s="623" t="str">
        <f>'Раздел 1'!H222</f>
        <v>02</v>
      </c>
      <c r="G192" s="623" t="str">
        <f>'Раздел 1'!I222</f>
        <v>00590</v>
      </c>
      <c r="H192" s="624" t="str">
        <f>'Раздел 1'!J222</f>
        <v>112</v>
      </c>
      <c r="I192" s="625" t="str">
        <f>'Раздел 1'!K222</f>
        <v>266.00.00</v>
      </c>
      <c r="J192" s="625" t="str">
        <f>'Раздел 1'!L222</f>
        <v>000</v>
      </c>
      <c r="K192" s="625" t="str">
        <f>'Раздел 1'!M222</f>
        <v>00.00.00</v>
      </c>
      <c r="L192" s="625" t="str">
        <f>'Раздел 1'!N222</f>
        <v>х</v>
      </c>
      <c r="M192" s="625" t="str">
        <f>'Раздел 1'!O222</f>
        <v>20.00.02</v>
      </c>
      <c r="N192" s="626">
        <f>'Раздел 1'!P222</f>
        <v>0</v>
      </c>
      <c r="O192" s="626">
        <v>0</v>
      </c>
      <c r="P192" s="627">
        <f t="shared" si="8"/>
        <v>0</v>
      </c>
      <c r="Q192" s="628">
        <f>'Раздел 1'!Q222</f>
        <v>0</v>
      </c>
      <c r="R192" s="629">
        <v>0</v>
      </c>
      <c r="S192" s="630">
        <f t="shared" si="9"/>
        <v>0</v>
      </c>
      <c r="T192" s="631">
        <f>'Раздел 1'!R222</f>
        <v>0</v>
      </c>
      <c r="U192" s="632">
        <v>0</v>
      </c>
      <c r="V192" s="633">
        <f t="shared" si="10"/>
        <v>0</v>
      </c>
      <c r="W192" s="142"/>
      <c r="X192" s="634"/>
      <c r="Y192" s="635"/>
    </row>
    <row r="193" spans="1:25" s="636" customFormat="1" ht="24.75" customHeight="1">
      <c r="A193" s="622" t="str">
        <f>'Раздел 1'!C223</f>
        <v>925</v>
      </c>
      <c r="B193" s="623" t="str">
        <f>'Раздел 1'!D223</f>
        <v>07</v>
      </c>
      <c r="C193" s="623" t="str">
        <f>'Раздел 1'!E223</f>
        <v>02</v>
      </c>
      <c r="D193" s="623" t="str">
        <f>'Раздел 1'!F223</f>
        <v>02</v>
      </c>
      <c r="E193" s="623" t="str">
        <f>'Раздел 1'!G223</f>
        <v>1</v>
      </c>
      <c r="F193" s="623" t="str">
        <f>'Раздел 1'!H223</f>
        <v>02</v>
      </c>
      <c r="G193" s="623" t="str">
        <f>'Раздел 1'!I223</f>
        <v>00590</v>
      </c>
      <c r="H193" s="624" t="str">
        <f>'Раздел 1'!J223</f>
        <v>112</v>
      </c>
      <c r="I193" s="625" t="str">
        <f>'Раздел 1'!K223</f>
        <v>266.00.00</v>
      </c>
      <c r="J193" s="625" t="str">
        <f>'Раздел 1'!L223</f>
        <v>001</v>
      </c>
      <c r="K193" s="625" t="str">
        <f>'Раздел 1'!M223</f>
        <v>00.00.00</v>
      </c>
      <c r="L193" s="625" t="str">
        <f>'Раздел 1'!N223</f>
        <v>х</v>
      </c>
      <c r="M193" s="625" t="str">
        <f>'Раздел 1'!O223</f>
        <v>20.00.02</v>
      </c>
      <c r="N193" s="626">
        <f>'Раздел 1'!P223</f>
        <v>0</v>
      </c>
      <c r="O193" s="626">
        <v>0</v>
      </c>
      <c r="P193" s="627">
        <f t="shared" si="8"/>
        <v>0</v>
      </c>
      <c r="Q193" s="628">
        <f>'Раздел 1'!Q223</f>
        <v>0</v>
      </c>
      <c r="R193" s="629">
        <v>0</v>
      </c>
      <c r="S193" s="630">
        <f t="shared" si="9"/>
        <v>0</v>
      </c>
      <c r="T193" s="631">
        <f>'Раздел 1'!R223</f>
        <v>0</v>
      </c>
      <c r="U193" s="632">
        <v>0</v>
      </c>
      <c r="V193" s="633">
        <f t="shared" si="10"/>
        <v>0</v>
      </c>
      <c r="W193" s="142"/>
      <c r="X193" s="634"/>
      <c r="Y193" s="635"/>
    </row>
    <row r="194" spans="1:25" s="636" customFormat="1" ht="24.75" customHeight="1">
      <c r="A194" s="622" t="str">
        <f>'Раздел 1'!C224</f>
        <v>925</v>
      </c>
      <c r="B194" s="623" t="str">
        <f>'Раздел 1'!D224</f>
        <v>07</v>
      </c>
      <c r="C194" s="623" t="str">
        <f>'Раздел 1'!E224</f>
        <v>02</v>
      </c>
      <c r="D194" s="623" t="str">
        <f>'Раздел 1'!F224</f>
        <v>02</v>
      </c>
      <c r="E194" s="623" t="str">
        <f>'Раздел 1'!G224</f>
        <v>1</v>
      </c>
      <c r="F194" s="623" t="str">
        <f>'Раздел 1'!H224</f>
        <v>02</v>
      </c>
      <c r="G194" s="623" t="str">
        <f>'Раздел 1'!I224</f>
        <v>00590</v>
      </c>
      <c r="H194" s="624" t="str">
        <f>'Раздел 1'!J224</f>
        <v>112</v>
      </c>
      <c r="I194" s="625" t="str">
        <f>'Раздел 1'!K224</f>
        <v>266.00.00</v>
      </c>
      <c r="J194" s="625" t="str">
        <f>'Раздел 1'!L224</f>
        <v>000</v>
      </c>
      <c r="K194" s="625" t="str">
        <f>'Раздел 1'!M224</f>
        <v>00.00.00</v>
      </c>
      <c r="L194" s="625" t="str">
        <f>'Раздел 1'!N224</f>
        <v>001.99.0001</v>
      </c>
      <c r="M194" s="625" t="str">
        <f>'Раздел 1'!O224</f>
        <v>50.01.00</v>
      </c>
      <c r="N194" s="626">
        <f>'Раздел 1'!P224</f>
        <v>0</v>
      </c>
      <c r="O194" s="626">
        <v>0</v>
      </c>
      <c r="P194" s="627">
        <f t="shared" si="8"/>
        <v>0</v>
      </c>
      <c r="Q194" s="628">
        <f>'Раздел 1'!Q224</f>
        <v>0</v>
      </c>
      <c r="R194" s="629">
        <v>0</v>
      </c>
      <c r="S194" s="630">
        <f t="shared" si="9"/>
        <v>0</v>
      </c>
      <c r="T194" s="631">
        <f>'Раздел 1'!R224</f>
        <v>0</v>
      </c>
      <c r="U194" s="632">
        <v>0</v>
      </c>
      <c r="V194" s="633">
        <f t="shared" si="10"/>
        <v>0</v>
      </c>
      <c r="W194" s="142"/>
      <c r="X194" s="634"/>
      <c r="Y194" s="635"/>
    </row>
    <row r="195" spans="1:25" s="636" customFormat="1" ht="24.75" customHeight="1">
      <c r="A195" s="622" t="str">
        <f>'Раздел 1'!C225</f>
        <v>925</v>
      </c>
      <c r="B195" s="623" t="str">
        <f>'Раздел 1'!D225</f>
        <v>07</v>
      </c>
      <c r="C195" s="623" t="str">
        <f>'Раздел 1'!E225</f>
        <v>02</v>
      </c>
      <c r="D195" s="623" t="str">
        <f>'Раздел 1'!F225</f>
        <v>02</v>
      </c>
      <c r="E195" s="623" t="str">
        <f>'Раздел 1'!G225</f>
        <v>1</v>
      </c>
      <c r="F195" s="623" t="str">
        <f>'Раздел 1'!H225</f>
        <v>02</v>
      </c>
      <c r="G195" s="623" t="str">
        <f>'Раздел 1'!I225</f>
        <v>00590</v>
      </c>
      <c r="H195" s="624" t="str">
        <f>'Раздел 1'!J225</f>
        <v>112</v>
      </c>
      <c r="I195" s="625" t="str">
        <f>'Раздел 1'!K225</f>
        <v>266.00.00</v>
      </c>
      <c r="J195" s="625" t="str">
        <f>'Раздел 1'!L225</f>
        <v>001</v>
      </c>
      <c r="K195" s="625" t="str">
        <f>'Раздел 1'!M225</f>
        <v>00.00.00</v>
      </c>
      <c r="L195" s="625" t="str">
        <f>'Раздел 1'!N225</f>
        <v>х</v>
      </c>
      <c r="M195" s="625" t="str">
        <f>'Раздел 1'!O225</f>
        <v>50.01.00</v>
      </c>
      <c r="N195" s="626">
        <f>'Раздел 1'!P225</f>
        <v>0</v>
      </c>
      <c r="O195" s="626">
        <v>0</v>
      </c>
      <c r="P195" s="627">
        <f t="shared" si="8"/>
        <v>0</v>
      </c>
      <c r="Q195" s="628">
        <f>'Раздел 1'!Q225</f>
        <v>0</v>
      </c>
      <c r="R195" s="629">
        <v>0</v>
      </c>
      <c r="S195" s="630">
        <f t="shared" si="9"/>
        <v>0</v>
      </c>
      <c r="T195" s="631">
        <f>'Раздел 1'!R225</f>
        <v>0</v>
      </c>
      <c r="U195" s="632">
        <v>0</v>
      </c>
      <c r="V195" s="633">
        <f t="shared" si="10"/>
        <v>0</v>
      </c>
      <c r="W195" s="142"/>
      <c r="X195" s="634"/>
      <c r="Y195" s="635"/>
    </row>
    <row r="196" spans="1:25" s="636" customFormat="1" ht="24.75" customHeight="1">
      <c r="A196" s="622" t="str">
        <f>'Раздел 1'!C226</f>
        <v>925</v>
      </c>
      <c r="B196" s="623" t="str">
        <f>'Раздел 1'!D226</f>
        <v>07</v>
      </c>
      <c r="C196" s="623" t="str">
        <f>'Раздел 1'!E226</f>
        <v>02</v>
      </c>
      <c r="D196" s="623" t="str">
        <f>'Раздел 1'!F226</f>
        <v>02</v>
      </c>
      <c r="E196" s="623" t="str">
        <f>'Раздел 1'!G226</f>
        <v>1</v>
      </c>
      <c r="F196" s="623" t="str">
        <f>'Раздел 1'!H226</f>
        <v>02</v>
      </c>
      <c r="G196" s="623" t="str">
        <f>'Раздел 1'!I226</f>
        <v>60860</v>
      </c>
      <c r="H196" s="624" t="str">
        <f>'Раздел 1'!J226</f>
        <v>112</v>
      </c>
      <c r="I196" s="625" t="str">
        <f>'Раздел 1'!K226</f>
        <v>266.00.00</v>
      </c>
      <c r="J196" s="625" t="str">
        <f>'Раздел 1'!L226</f>
        <v>000</v>
      </c>
      <c r="K196" s="625" t="str">
        <f>'Раздел 1'!M226</f>
        <v>00.00.00</v>
      </c>
      <c r="L196" s="625" t="str">
        <f>'Раздел 1'!N226</f>
        <v>001.07.0002</v>
      </c>
      <c r="M196" s="625" t="str">
        <f>'Раздел 1'!O226</f>
        <v>50.03.00</v>
      </c>
      <c r="N196" s="626">
        <f>'Раздел 1'!P226</f>
        <v>0</v>
      </c>
      <c r="O196" s="626">
        <v>0</v>
      </c>
      <c r="P196" s="627">
        <f t="shared" si="8"/>
        <v>0</v>
      </c>
      <c r="Q196" s="628">
        <f>'Раздел 1'!Q226</f>
        <v>0</v>
      </c>
      <c r="R196" s="629">
        <v>0</v>
      </c>
      <c r="S196" s="630">
        <f t="shared" si="9"/>
        <v>0</v>
      </c>
      <c r="T196" s="631">
        <f>'Раздел 1'!R226</f>
        <v>0</v>
      </c>
      <c r="U196" s="632">
        <v>0</v>
      </c>
      <c r="V196" s="633">
        <f t="shared" si="10"/>
        <v>0</v>
      </c>
      <c r="W196" s="142"/>
      <c r="X196" s="634"/>
      <c r="Y196" s="635"/>
    </row>
    <row r="197" spans="1:25" s="636" customFormat="1" ht="24.75" customHeight="1">
      <c r="A197" s="622" t="str">
        <f>'Раздел 1'!C227</f>
        <v>925</v>
      </c>
      <c r="B197" s="623" t="str">
        <f>'Раздел 1'!D227</f>
        <v>07</v>
      </c>
      <c r="C197" s="623" t="str">
        <f>'Раздел 1'!E227</f>
        <v>02</v>
      </c>
      <c r="D197" s="623" t="str">
        <f>'Раздел 1'!F227</f>
        <v>02</v>
      </c>
      <c r="E197" s="623" t="str">
        <f>'Раздел 1'!G227</f>
        <v>1</v>
      </c>
      <c r="F197" s="623" t="str">
        <f>'Раздел 1'!H227</f>
        <v>02</v>
      </c>
      <c r="G197" s="623" t="str">
        <f>'Раздел 1'!I227</f>
        <v>60860</v>
      </c>
      <c r="H197" s="624" t="str">
        <f>'Раздел 1'!J227</f>
        <v>112</v>
      </c>
      <c r="I197" s="625" t="str">
        <f>'Раздел 1'!K227</f>
        <v>266.00.00</v>
      </c>
      <c r="J197" s="625" t="str">
        <f>'Раздел 1'!L227</f>
        <v>001</v>
      </c>
      <c r="K197" s="625" t="str">
        <f>'Раздел 1'!M227</f>
        <v>00.00.00</v>
      </c>
      <c r="L197" s="625" t="str">
        <f>'Раздел 1'!N227</f>
        <v>х</v>
      </c>
      <c r="M197" s="625" t="str">
        <f>'Раздел 1'!O227</f>
        <v>50.03.00</v>
      </c>
      <c r="N197" s="626">
        <f>'Раздел 1'!P227</f>
        <v>0</v>
      </c>
      <c r="O197" s="626">
        <v>0</v>
      </c>
      <c r="P197" s="627">
        <f t="shared" si="8"/>
        <v>0</v>
      </c>
      <c r="Q197" s="628">
        <f>'Раздел 1'!Q227</f>
        <v>0</v>
      </c>
      <c r="R197" s="629">
        <v>0</v>
      </c>
      <c r="S197" s="630">
        <f t="shared" si="9"/>
        <v>0</v>
      </c>
      <c r="T197" s="631">
        <f>'Раздел 1'!R227</f>
        <v>0</v>
      </c>
      <c r="U197" s="632">
        <v>0</v>
      </c>
      <c r="V197" s="633">
        <f t="shared" si="10"/>
        <v>0</v>
      </c>
      <c r="W197" s="142"/>
      <c r="X197" s="634"/>
      <c r="Y197" s="635"/>
    </row>
    <row r="198" spans="1:25" s="636" customFormat="1" ht="24.75" customHeight="1">
      <c r="A198" s="622" t="str">
        <f>'Раздел 1'!C228</f>
        <v>925</v>
      </c>
      <c r="B198" s="623" t="str">
        <f>'Раздел 1'!D228</f>
        <v>07</v>
      </c>
      <c r="C198" s="623" t="str">
        <f>'Раздел 1'!E228</f>
        <v>02</v>
      </c>
      <c r="D198" s="623" t="str">
        <f>'Раздел 1'!F228</f>
        <v>02</v>
      </c>
      <c r="E198" s="623" t="str">
        <f>'Раздел 1'!G228</f>
        <v>1</v>
      </c>
      <c r="F198" s="623" t="str">
        <f>'Раздел 1'!H228</f>
        <v>02</v>
      </c>
      <c r="G198" s="623" t="str">
        <f>'Раздел 1'!I228</f>
        <v>60820</v>
      </c>
      <c r="H198" s="624" t="str">
        <f>'Раздел 1'!J228</f>
        <v>112</v>
      </c>
      <c r="I198" s="625" t="str">
        <f>'Раздел 1'!K228</f>
        <v>267.00.00</v>
      </c>
      <c r="J198" s="625" t="str">
        <f>'Раздел 1'!L228</f>
        <v>000</v>
      </c>
      <c r="K198" s="625" t="str">
        <f>'Раздел 1'!M228</f>
        <v>00.00.00</v>
      </c>
      <c r="L198" s="625" t="str">
        <f>'Раздел 1'!N228</f>
        <v>006.00.0000</v>
      </c>
      <c r="M198" s="625" t="str">
        <f>'Раздел 1'!O228</f>
        <v>60.03.00</v>
      </c>
      <c r="N198" s="626">
        <f>'Раздел 1'!P228</f>
        <v>420549.78</v>
      </c>
      <c r="O198" s="626">
        <v>420549.78</v>
      </c>
      <c r="P198" s="627">
        <f t="shared" si="8"/>
        <v>0</v>
      </c>
      <c r="Q198" s="628">
        <f>'Раздел 1'!Q228</f>
        <v>420126</v>
      </c>
      <c r="R198" s="629">
        <v>420126</v>
      </c>
      <c r="S198" s="630">
        <f t="shared" si="9"/>
        <v>0</v>
      </c>
      <c r="T198" s="631">
        <f>'Раздел 1'!R228</f>
        <v>431926</v>
      </c>
      <c r="U198" s="632">
        <v>431926</v>
      </c>
      <c r="V198" s="633">
        <f t="shared" si="10"/>
        <v>0</v>
      </c>
      <c r="W198" s="142"/>
      <c r="X198" s="634"/>
      <c r="Y198" s="635"/>
    </row>
    <row r="199" spans="1:25" s="636" customFormat="1" ht="24.75" customHeight="1">
      <c r="A199" s="622" t="str">
        <f>'Раздел 1'!C229</f>
        <v>х</v>
      </c>
      <c r="B199" s="623">
        <f>'Раздел 1'!D229</f>
        <v>0</v>
      </c>
      <c r="C199" s="623">
        <f>'Раздел 1'!E229</f>
        <v>0</v>
      </c>
      <c r="D199" s="623">
        <f>'Раздел 1'!F229</f>
        <v>0</v>
      </c>
      <c r="E199" s="623">
        <f>'Раздел 1'!G229</f>
        <v>0</v>
      </c>
      <c r="F199" s="623">
        <f>'Раздел 1'!H229</f>
        <v>0</v>
      </c>
      <c r="G199" s="623">
        <f>'Раздел 1'!I229</f>
        <v>0</v>
      </c>
      <c r="H199" s="624">
        <f>'Раздел 1'!J229</f>
        <v>0</v>
      </c>
      <c r="I199" s="625" t="str">
        <f>'Раздел 1'!K229</f>
        <v>х</v>
      </c>
      <c r="J199" s="625">
        <f>'Раздел 1'!L229</f>
        <v>0</v>
      </c>
      <c r="K199" s="625">
        <f>'Раздел 1'!M229</f>
        <v>0</v>
      </c>
      <c r="L199" s="625">
        <f>'Раздел 1'!N229</f>
        <v>0</v>
      </c>
      <c r="M199" s="625">
        <f>'Раздел 1'!O229</f>
        <v>0</v>
      </c>
      <c r="N199" s="626">
        <f>'Раздел 1'!P229</f>
        <v>42120</v>
      </c>
      <c r="O199" s="626">
        <v>42120</v>
      </c>
      <c r="P199" s="627">
        <f t="shared" si="8"/>
        <v>0</v>
      </c>
      <c r="Q199" s="628">
        <f>'Раздел 1'!Q229</f>
        <v>37960</v>
      </c>
      <c r="R199" s="629">
        <v>37960</v>
      </c>
      <c r="S199" s="630">
        <f t="shared" si="9"/>
        <v>0</v>
      </c>
      <c r="T199" s="631">
        <f>'Раздел 1'!R229</f>
        <v>37960</v>
      </c>
      <c r="U199" s="632">
        <v>37960</v>
      </c>
      <c r="V199" s="633">
        <f t="shared" si="10"/>
        <v>0</v>
      </c>
      <c r="W199" s="142"/>
      <c r="X199" s="634"/>
      <c r="Y199" s="635"/>
    </row>
    <row r="200" spans="1:25" s="636" customFormat="1" ht="24.75" customHeight="1">
      <c r="A200" s="622" t="str">
        <f>'Раздел 1'!C230</f>
        <v>925</v>
      </c>
      <c r="B200" s="623" t="str">
        <f>'Раздел 1'!D230</f>
        <v>07</v>
      </c>
      <c r="C200" s="623" t="str">
        <f>'Раздел 1'!E230</f>
        <v>02</v>
      </c>
      <c r="D200" s="623" t="str">
        <f>'Раздел 1'!F230</f>
        <v>02</v>
      </c>
      <c r="E200" s="623" t="str">
        <f>'Раздел 1'!G230</f>
        <v>3</v>
      </c>
      <c r="F200" s="623" t="str">
        <f>'Раздел 1'!H230</f>
        <v>01</v>
      </c>
      <c r="G200" s="623" t="str">
        <f>'Раздел 1'!I230</f>
        <v>62500</v>
      </c>
      <c r="H200" s="624" t="str">
        <f>'Раздел 1'!J230</f>
        <v>113</v>
      </c>
      <c r="I200" s="625" t="str">
        <f>'Раздел 1'!K230</f>
        <v>226.00.00</v>
      </c>
      <c r="J200" s="625" t="str">
        <f>'Раздел 1'!L230</f>
        <v>000</v>
      </c>
      <c r="K200" s="625" t="str">
        <f>'Раздел 1'!M230</f>
        <v>00.00.00</v>
      </c>
      <c r="L200" s="625" t="str">
        <f>'Раздел 1'!N230</f>
        <v>500.02.0003</v>
      </c>
      <c r="M200" s="625" t="str">
        <f>'Раздел 1'!O230</f>
        <v>60.03.00</v>
      </c>
      <c r="N200" s="626">
        <f>'Раздел 1'!P230</f>
        <v>42120</v>
      </c>
      <c r="O200" s="626">
        <v>42120</v>
      </c>
      <c r="P200" s="627">
        <f t="shared" si="8"/>
        <v>0</v>
      </c>
      <c r="Q200" s="628">
        <f>'Раздел 1'!Q230</f>
        <v>37960</v>
      </c>
      <c r="R200" s="629">
        <v>37960</v>
      </c>
      <c r="S200" s="630">
        <f t="shared" si="9"/>
        <v>0</v>
      </c>
      <c r="T200" s="631">
        <f>'Раздел 1'!R230</f>
        <v>37960</v>
      </c>
      <c r="U200" s="632">
        <v>37960</v>
      </c>
      <c r="V200" s="633">
        <f t="shared" si="10"/>
        <v>0</v>
      </c>
      <c r="W200" s="142"/>
      <c r="X200" s="634"/>
      <c r="Y200" s="635"/>
    </row>
    <row r="201" spans="1:25" s="636" customFormat="1" ht="24.75" customHeight="1">
      <c r="A201" s="622" t="str">
        <f>'Раздел 1'!C231</f>
        <v>925</v>
      </c>
      <c r="B201" s="623" t="str">
        <f>'Раздел 1'!D231</f>
        <v>07</v>
      </c>
      <c r="C201" s="623" t="str">
        <f>'Раздел 1'!E231</f>
        <v>02</v>
      </c>
      <c r="D201" s="623" t="str">
        <f>'Раздел 1'!F231</f>
        <v>02</v>
      </c>
      <c r="E201" s="623" t="str">
        <f>'Раздел 1'!G231</f>
        <v>1</v>
      </c>
      <c r="F201" s="623" t="str">
        <f>'Раздел 1'!H231</f>
        <v>02</v>
      </c>
      <c r="G201" s="623" t="str">
        <f>'Раздел 1'!I231</f>
        <v>00590</v>
      </c>
      <c r="H201" s="624" t="str">
        <f>'Раздел 1'!J231</f>
        <v>113</v>
      </c>
      <c r="I201" s="625" t="str">
        <f>'Раздел 1'!K231</f>
        <v>226.00.00</v>
      </c>
      <c r="J201" s="625" t="str">
        <f>'Раздел 1'!L231</f>
        <v>001</v>
      </c>
      <c r="K201" s="625" t="str">
        <f>'Раздел 1'!M231</f>
        <v>00.00.00</v>
      </c>
      <c r="L201" s="625" t="str">
        <f>'Раздел 1'!N231</f>
        <v>х</v>
      </c>
      <c r="M201" s="625" t="str">
        <f>'Раздел 1'!O231</f>
        <v>20.00.02</v>
      </c>
      <c r="N201" s="626">
        <f>'Раздел 1'!P231</f>
        <v>0</v>
      </c>
      <c r="O201" s="626">
        <v>0</v>
      </c>
      <c r="P201" s="627">
        <f t="shared" si="8"/>
        <v>0</v>
      </c>
      <c r="Q201" s="628">
        <f>'Раздел 1'!Q231</f>
        <v>0</v>
      </c>
      <c r="R201" s="629">
        <v>0</v>
      </c>
      <c r="S201" s="630">
        <f t="shared" si="9"/>
        <v>0</v>
      </c>
      <c r="T201" s="631">
        <f>'Раздел 1'!R231</f>
        <v>0</v>
      </c>
      <c r="U201" s="632">
        <v>0</v>
      </c>
      <c r="V201" s="633">
        <f t="shared" si="10"/>
        <v>0</v>
      </c>
      <c r="W201" s="142"/>
      <c r="X201" s="634"/>
      <c r="Y201" s="635"/>
    </row>
    <row r="202" spans="1:25" s="636" customFormat="1" ht="24.75" customHeight="1">
      <c r="A202" s="622" t="str">
        <f>'Раздел 1'!C232</f>
        <v>925</v>
      </c>
      <c r="B202" s="623" t="str">
        <f>'Раздел 1'!D232</f>
        <v>07</v>
      </c>
      <c r="C202" s="623" t="str">
        <f>'Раздел 1'!E232</f>
        <v>02</v>
      </c>
      <c r="D202" s="623" t="str">
        <f>'Раздел 1'!F232</f>
        <v>02</v>
      </c>
      <c r="E202" s="623" t="str">
        <f>'Раздел 1'!G232</f>
        <v>1</v>
      </c>
      <c r="F202" s="623" t="str">
        <f>'Раздел 1'!H232</f>
        <v>02</v>
      </c>
      <c r="G202" s="623" t="str">
        <f>'Раздел 1'!I232</f>
        <v>00590</v>
      </c>
      <c r="H202" s="624" t="str">
        <f>'Раздел 1'!J232</f>
        <v>113</v>
      </c>
      <c r="I202" s="625" t="str">
        <f>'Раздел 1'!K232</f>
        <v>226.00.00</v>
      </c>
      <c r="J202" s="625" t="str">
        <f>'Раздел 1'!L232</f>
        <v>000</v>
      </c>
      <c r="K202" s="625" t="str">
        <f>'Раздел 1'!M232</f>
        <v>00.00.00</v>
      </c>
      <c r="L202" s="625" t="str">
        <f>'Раздел 1'!N232</f>
        <v>001.99.0001</v>
      </c>
      <c r="M202" s="625" t="str">
        <f>'Раздел 1'!O232</f>
        <v>50.01.00</v>
      </c>
      <c r="N202" s="626">
        <f>'Раздел 1'!P232</f>
        <v>0</v>
      </c>
      <c r="O202" s="626">
        <v>0</v>
      </c>
      <c r="P202" s="627">
        <f t="shared" ref="P202:P265" si="11">N202-O202</f>
        <v>0</v>
      </c>
      <c r="Q202" s="628">
        <f>'Раздел 1'!Q232</f>
        <v>0</v>
      </c>
      <c r="R202" s="629">
        <v>0</v>
      </c>
      <c r="S202" s="630">
        <f t="shared" ref="S202:S265" si="12">Q202-R202</f>
        <v>0</v>
      </c>
      <c r="T202" s="631">
        <f>'Раздел 1'!R232</f>
        <v>0</v>
      </c>
      <c r="U202" s="632">
        <v>0</v>
      </c>
      <c r="V202" s="633">
        <f t="shared" ref="V202:V265" si="13">T202-U202</f>
        <v>0</v>
      </c>
      <c r="W202" s="142"/>
      <c r="X202" s="634"/>
      <c r="Y202" s="635"/>
    </row>
    <row r="203" spans="1:25" s="636" customFormat="1" ht="24.75" customHeight="1">
      <c r="A203" s="622" t="str">
        <f>'Раздел 1'!C233</f>
        <v>925</v>
      </c>
      <c r="B203" s="623" t="str">
        <f>'Раздел 1'!D233</f>
        <v>07</v>
      </c>
      <c r="C203" s="623" t="str">
        <f>'Раздел 1'!E233</f>
        <v>02</v>
      </c>
      <c r="D203" s="623" t="str">
        <f>'Раздел 1'!F233</f>
        <v>02</v>
      </c>
      <c r="E203" s="623" t="str">
        <f>'Раздел 1'!G233</f>
        <v>1</v>
      </c>
      <c r="F203" s="623" t="str">
        <f>'Раздел 1'!H233</f>
        <v>02</v>
      </c>
      <c r="G203" s="623" t="str">
        <f>'Раздел 1'!I233</f>
        <v>00590</v>
      </c>
      <c r="H203" s="624" t="str">
        <f>'Раздел 1'!J233</f>
        <v>113</v>
      </c>
      <c r="I203" s="625" t="str">
        <f>'Раздел 1'!K233</f>
        <v>226.00.00</v>
      </c>
      <c r="J203" s="625" t="str">
        <f>'Раздел 1'!L233</f>
        <v>001</v>
      </c>
      <c r="K203" s="625" t="str">
        <f>'Раздел 1'!M233</f>
        <v>00.00.00</v>
      </c>
      <c r="L203" s="625" t="str">
        <f>'Раздел 1'!N233</f>
        <v>х</v>
      </c>
      <c r="M203" s="625" t="str">
        <f>'Раздел 1'!O233</f>
        <v>50.01.00</v>
      </c>
      <c r="N203" s="626">
        <f>'Раздел 1'!P233</f>
        <v>0</v>
      </c>
      <c r="O203" s="626">
        <v>0</v>
      </c>
      <c r="P203" s="627">
        <f t="shared" si="11"/>
        <v>0</v>
      </c>
      <c r="Q203" s="628">
        <f>'Раздел 1'!Q233</f>
        <v>0</v>
      </c>
      <c r="R203" s="629">
        <v>0</v>
      </c>
      <c r="S203" s="630">
        <f t="shared" si="12"/>
        <v>0</v>
      </c>
      <c r="T203" s="631">
        <f>'Раздел 1'!R233</f>
        <v>0</v>
      </c>
      <c r="U203" s="632">
        <v>0</v>
      </c>
      <c r="V203" s="633">
        <f t="shared" si="13"/>
        <v>0</v>
      </c>
      <c r="W203" s="142"/>
      <c r="X203" s="634"/>
      <c r="Y203" s="635"/>
    </row>
    <row r="204" spans="1:25" s="636" customFormat="1" ht="24.75" customHeight="1">
      <c r="A204" s="622" t="str">
        <f>'Раздел 1'!C234</f>
        <v>925</v>
      </c>
      <c r="B204" s="623" t="str">
        <f>'Раздел 1'!D234</f>
        <v>07</v>
      </c>
      <c r="C204" s="623" t="str">
        <f>'Раздел 1'!E234</f>
        <v>02</v>
      </c>
      <c r="D204" s="623" t="str">
        <f>'Раздел 1'!F234</f>
        <v>02</v>
      </c>
      <c r="E204" s="623" t="str">
        <f>'Раздел 1'!G234</f>
        <v>1</v>
      </c>
      <c r="F204" s="623" t="str">
        <f>'Раздел 1'!H234</f>
        <v>02</v>
      </c>
      <c r="G204" s="623" t="str">
        <f>'Раздел 1'!I234</f>
        <v>60860</v>
      </c>
      <c r="H204" s="624" t="str">
        <f>'Раздел 1'!J234</f>
        <v>113</v>
      </c>
      <c r="I204" s="625" t="str">
        <f>'Раздел 1'!K234</f>
        <v>226.00.00</v>
      </c>
      <c r="J204" s="625" t="str">
        <f>'Раздел 1'!L234</f>
        <v>000</v>
      </c>
      <c r="K204" s="625" t="str">
        <f>'Раздел 1'!M234</f>
        <v>00.00.00</v>
      </c>
      <c r="L204" s="625" t="str">
        <f>'Раздел 1'!N234</f>
        <v>001.07.0002</v>
      </c>
      <c r="M204" s="625" t="str">
        <f>'Раздел 1'!O234</f>
        <v>50.03.00</v>
      </c>
      <c r="N204" s="626">
        <f>'Раздел 1'!P234</f>
        <v>0</v>
      </c>
      <c r="O204" s="626">
        <v>0</v>
      </c>
      <c r="P204" s="627">
        <f t="shared" si="11"/>
        <v>0</v>
      </c>
      <c r="Q204" s="628">
        <f>'Раздел 1'!Q234</f>
        <v>0</v>
      </c>
      <c r="R204" s="629">
        <v>0</v>
      </c>
      <c r="S204" s="630">
        <f t="shared" si="12"/>
        <v>0</v>
      </c>
      <c r="T204" s="631">
        <f>'Раздел 1'!R234</f>
        <v>0</v>
      </c>
      <c r="U204" s="632">
        <v>0</v>
      </c>
      <c r="V204" s="633">
        <f t="shared" si="13"/>
        <v>0</v>
      </c>
      <c r="W204" s="142"/>
      <c r="X204" s="634"/>
      <c r="Y204" s="635"/>
    </row>
    <row r="205" spans="1:25" s="636" customFormat="1" ht="24.75" customHeight="1">
      <c r="A205" s="622" t="str">
        <f>'Раздел 1'!C235</f>
        <v>925</v>
      </c>
      <c r="B205" s="623" t="str">
        <f>'Раздел 1'!D235</f>
        <v>07</v>
      </c>
      <c r="C205" s="623" t="str">
        <f>'Раздел 1'!E235</f>
        <v>02</v>
      </c>
      <c r="D205" s="623" t="str">
        <f>'Раздел 1'!F235</f>
        <v>02</v>
      </c>
      <c r="E205" s="623" t="str">
        <f>'Раздел 1'!G235</f>
        <v>1</v>
      </c>
      <c r="F205" s="623" t="str">
        <f>'Раздел 1'!H235</f>
        <v>02</v>
      </c>
      <c r="G205" s="623" t="str">
        <f>'Раздел 1'!I235</f>
        <v>60860</v>
      </c>
      <c r="H205" s="624" t="str">
        <f>'Раздел 1'!J235</f>
        <v>113</v>
      </c>
      <c r="I205" s="625" t="str">
        <f>'Раздел 1'!K235</f>
        <v>226.00.00</v>
      </c>
      <c r="J205" s="625" t="str">
        <f>'Раздел 1'!L235</f>
        <v>001</v>
      </c>
      <c r="K205" s="625" t="str">
        <f>'Раздел 1'!M235</f>
        <v>00.00.00</v>
      </c>
      <c r="L205" s="625" t="str">
        <f>'Раздел 1'!N235</f>
        <v>х</v>
      </c>
      <c r="M205" s="625" t="str">
        <f>'Раздел 1'!O235</f>
        <v>50.03.00</v>
      </c>
      <c r="N205" s="626">
        <f>'Раздел 1'!P235</f>
        <v>0</v>
      </c>
      <c r="O205" s="626">
        <v>0</v>
      </c>
      <c r="P205" s="627">
        <f t="shared" si="11"/>
        <v>0</v>
      </c>
      <c r="Q205" s="628">
        <f>'Раздел 1'!Q235</f>
        <v>0</v>
      </c>
      <c r="R205" s="629">
        <v>0</v>
      </c>
      <c r="S205" s="630">
        <f t="shared" si="12"/>
        <v>0</v>
      </c>
      <c r="T205" s="631">
        <f>'Раздел 1'!R235</f>
        <v>0</v>
      </c>
      <c r="U205" s="632">
        <v>0</v>
      </c>
      <c r="V205" s="633">
        <f t="shared" si="13"/>
        <v>0</v>
      </c>
      <c r="W205" s="142"/>
      <c r="X205" s="634"/>
      <c r="Y205" s="635"/>
    </row>
    <row r="206" spans="1:25" s="636" customFormat="1" ht="24.75" customHeight="1">
      <c r="A206" s="622" t="str">
        <f>'Раздел 1'!C236</f>
        <v>х</v>
      </c>
      <c r="B206" s="623">
        <f>'Раздел 1'!D236</f>
        <v>0</v>
      </c>
      <c r="C206" s="623">
        <f>'Раздел 1'!E236</f>
        <v>0</v>
      </c>
      <c r="D206" s="623">
        <f>'Раздел 1'!F236</f>
        <v>0</v>
      </c>
      <c r="E206" s="623">
        <f>'Раздел 1'!G236</f>
        <v>0</v>
      </c>
      <c r="F206" s="623">
        <f>'Раздел 1'!H236</f>
        <v>0</v>
      </c>
      <c r="G206" s="623">
        <f>'Раздел 1'!I236</f>
        <v>0</v>
      </c>
      <c r="H206" s="624">
        <f>'Раздел 1'!J236</f>
        <v>0</v>
      </c>
      <c r="I206" s="625" t="str">
        <f>'Раздел 1'!K236</f>
        <v>х</v>
      </c>
      <c r="J206" s="625">
        <f>'Раздел 1'!L236</f>
        <v>0</v>
      </c>
      <c r="K206" s="625">
        <f>'Раздел 1'!M236</f>
        <v>0</v>
      </c>
      <c r="L206" s="625">
        <f>'Раздел 1'!N236</f>
        <v>0</v>
      </c>
      <c r="M206" s="625">
        <f>'Раздел 1'!O236</f>
        <v>0</v>
      </c>
      <c r="N206" s="626">
        <f>'Раздел 1'!P236</f>
        <v>4215781.1100000003</v>
      </c>
      <c r="O206" s="626">
        <v>4215781.1100000003</v>
      </c>
      <c r="P206" s="627">
        <f t="shared" si="11"/>
        <v>0</v>
      </c>
      <c r="Q206" s="628">
        <f>'Раздел 1'!Q236</f>
        <v>4178367.92</v>
      </c>
      <c r="R206" s="629">
        <v>4178367.92</v>
      </c>
      <c r="S206" s="630">
        <f t="shared" si="12"/>
        <v>0</v>
      </c>
      <c r="T206" s="631">
        <f>'Раздел 1'!R236</f>
        <v>4196492.5600000005</v>
      </c>
      <c r="U206" s="632">
        <v>4196492.5600000005</v>
      </c>
      <c r="V206" s="633">
        <f t="shared" si="13"/>
        <v>0</v>
      </c>
      <c r="W206" s="142"/>
      <c r="X206" s="634"/>
      <c r="Y206" s="635"/>
    </row>
    <row r="207" spans="1:25" s="636" customFormat="1" ht="24.75" customHeight="1">
      <c r="A207" s="622" t="str">
        <f>'Раздел 1'!C237</f>
        <v>925</v>
      </c>
      <c r="B207" s="623" t="str">
        <f>'Раздел 1'!D237</f>
        <v>07</v>
      </c>
      <c r="C207" s="623" t="str">
        <f>'Раздел 1'!E237</f>
        <v>02</v>
      </c>
      <c r="D207" s="623" t="str">
        <f>'Раздел 1'!F237</f>
        <v>02</v>
      </c>
      <c r="E207" s="623" t="str">
        <f>'Раздел 1'!G237</f>
        <v>1</v>
      </c>
      <c r="F207" s="623" t="str">
        <f>'Раздел 1'!H237</f>
        <v>02</v>
      </c>
      <c r="G207" s="623" t="str">
        <f>'Раздел 1'!I237</f>
        <v>00590</v>
      </c>
      <c r="H207" s="624" t="str">
        <f>'Раздел 1'!J237</f>
        <v>119</v>
      </c>
      <c r="I207" s="625" t="str">
        <f>'Раздел 1'!K237</f>
        <v>213.00.00</v>
      </c>
      <c r="J207" s="625" t="str">
        <f>'Раздел 1'!L237</f>
        <v>000</v>
      </c>
      <c r="K207" s="625" t="str">
        <f>'Раздел 1'!M237</f>
        <v>00.00.00</v>
      </c>
      <c r="L207" s="625" t="str">
        <f>'Раздел 1'!N237</f>
        <v>х</v>
      </c>
      <c r="M207" s="625" t="str">
        <f>'Раздел 1'!O237</f>
        <v>20.00.02</v>
      </c>
      <c r="N207" s="626">
        <f>'Раздел 1'!P237</f>
        <v>0</v>
      </c>
      <c r="O207" s="626">
        <v>0</v>
      </c>
      <c r="P207" s="627">
        <f t="shared" si="11"/>
        <v>0</v>
      </c>
      <c r="Q207" s="628">
        <f>'Раздел 1'!Q237</f>
        <v>0</v>
      </c>
      <c r="R207" s="629">
        <v>0</v>
      </c>
      <c r="S207" s="630">
        <f t="shared" si="12"/>
        <v>0</v>
      </c>
      <c r="T207" s="631">
        <f>'Раздел 1'!R237</f>
        <v>0</v>
      </c>
      <c r="U207" s="632">
        <v>0</v>
      </c>
      <c r="V207" s="633">
        <f t="shared" si="13"/>
        <v>0</v>
      </c>
      <c r="W207" s="142"/>
      <c r="X207" s="634"/>
      <c r="Y207" s="635"/>
    </row>
    <row r="208" spans="1:25" s="636" customFormat="1" ht="24.75" customHeight="1">
      <c r="A208" s="622" t="str">
        <f>'Раздел 1'!C238</f>
        <v>925</v>
      </c>
      <c r="B208" s="623" t="str">
        <f>'Раздел 1'!D238</f>
        <v>07</v>
      </c>
      <c r="C208" s="623" t="str">
        <f>'Раздел 1'!E238</f>
        <v>02</v>
      </c>
      <c r="D208" s="623" t="str">
        <f>'Раздел 1'!F238</f>
        <v>02</v>
      </c>
      <c r="E208" s="623" t="str">
        <f>'Раздел 1'!G238</f>
        <v>1</v>
      </c>
      <c r="F208" s="623" t="str">
        <f>'Раздел 1'!H238</f>
        <v>02</v>
      </c>
      <c r="G208" s="623" t="str">
        <f>'Раздел 1'!I238</f>
        <v>00590</v>
      </c>
      <c r="H208" s="624" t="str">
        <f>'Раздел 1'!J238</f>
        <v>119</v>
      </c>
      <c r="I208" s="625" t="str">
        <f>'Раздел 1'!K238</f>
        <v>213.00.00</v>
      </c>
      <c r="J208" s="625" t="str">
        <f>'Раздел 1'!L238</f>
        <v>001</v>
      </c>
      <c r="K208" s="625" t="str">
        <f>'Раздел 1'!M238</f>
        <v>00.00.00</v>
      </c>
      <c r="L208" s="625" t="str">
        <f>'Раздел 1'!N238</f>
        <v>х</v>
      </c>
      <c r="M208" s="625" t="str">
        <f>'Раздел 1'!O238</f>
        <v>20.00.02</v>
      </c>
      <c r="N208" s="626">
        <f>'Раздел 1'!P238</f>
        <v>0</v>
      </c>
      <c r="O208" s="626">
        <v>0</v>
      </c>
      <c r="P208" s="627">
        <f t="shared" si="11"/>
        <v>0</v>
      </c>
      <c r="Q208" s="628">
        <f>'Раздел 1'!Q238</f>
        <v>0</v>
      </c>
      <c r="R208" s="629">
        <v>0</v>
      </c>
      <c r="S208" s="630">
        <f t="shared" si="12"/>
        <v>0</v>
      </c>
      <c r="T208" s="631">
        <f>'Раздел 1'!R238</f>
        <v>0</v>
      </c>
      <c r="U208" s="632">
        <v>0</v>
      </c>
      <c r="V208" s="633">
        <f t="shared" si="13"/>
        <v>0</v>
      </c>
      <c r="W208" s="142"/>
      <c r="X208" s="634"/>
      <c r="Y208" s="635"/>
    </row>
    <row r="209" spans="1:25" s="636" customFormat="1" ht="24.75" customHeight="1">
      <c r="A209" s="622" t="str">
        <f>'Раздел 1'!C239</f>
        <v>925</v>
      </c>
      <c r="B209" s="623" t="str">
        <f>'Раздел 1'!D239</f>
        <v>07</v>
      </c>
      <c r="C209" s="623" t="str">
        <f>'Раздел 1'!E239</f>
        <v>02</v>
      </c>
      <c r="D209" s="623" t="str">
        <f>'Раздел 1'!F239</f>
        <v>02</v>
      </c>
      <c r="E209" s="623" t="str">
        <f>'Раздел 1'!G239</f>
        <v>1</v>
      </c>
      <c r="F209" s="623" t="str">
        <f>'Раздел 1'!H239</f>
        <v>02</v>
      </c>
      <c r="G209" s="623" t="str">
        <f>'Раздел 1'!I239</f>
        <v>00590</v>
      </c>
      <c r="H209" s="624" t="str">
        <f>'Раздел 1'!J239</f>
        <v>119</v>
      </c>
      <c r="I209" s="625" t="str">
        <f>'Раздел 1'!K239</f>
        <v>213.00.00</v>
      </c>
      <c r="J209" s="625" t="str">
        <f>'Раздел 1'!L239</f>
        <v>000</v>
      </c>
      <c r="K209" s="625" t="str">
        <f>'Раздел 1'!M239</f>
        <v>71.02.00</v>
      </c>
      <c r="L209" s="625" t="str">
        <f>'Раздел 1'!N239</f>
        <v>001.01.0001</v>
      </c>
      <c r="M209" s="625" t="str">
        <f>'Раздел 1'!O239</f>
        <v>50.01.00</v>
      </c>
      <c r="N209" s="626">
        <f>'Раздел 1'!P239</f>
        <v>55575.42</v>
      </c>
      <c r="O209" s="626">
        <v>55575.42</v>
      </c>
      <c r="P209" s="627">
        <f t="shared" si="11"/>
        <v>0</v>
      </c>
      <c r="Q209" s="628">
        <f>'Раздел 1'!Q239</f>
        <v>49496</v>
      </c>
      <c r="R209" s="629">
        <v>49496</v>
      </c>
      <c r="S209" s="630">
        <f t="shared" si="12"/>
        <v>0</v>
      </c>
      <c r="T209" s="631">
        <f>'Раздел 1'!R239</f>
        <v>49496</v>
      </c>
      <c r="U209" s="632">
        <v>49496</v>
      </c>
      <c r="V209" s="633">
        <f t="shared" si="13"/>
        <v>0</v>
      </c>
      <c r="W209" s="142"/>
      <c r="X209" s="634"/>
      <c r="Y209" s="635"/>
    </row>
    <row r="210" spans="1:25" s="636" customFormat="1" ht="24.75" customHeight="1">
      <c r="A210" s="622" t="str">
        <f>'Раздел 1'!C240</f>
        <v>925</v>
      </c>
      <c r="B210" s="623" t="str">
        <f>'Раздел 1'!D240</f>
        <v>07</v>
      </c>
      <c r="C210" s="623" t="str">
        <f>'Раздел 1'!E240</f>
        <v>02</v>
      </c>
      <c r="D210" s="623" t="str">
        <f>'Раздел 1'!F240</f>
        <v>02</v>
      </c>
      <c r="E210" s="623" t="str">
        <f>'Раздел 1'!G240</f>
        <v>1</v>
      </c>
      <c r="F210" s="623" t="str">
        <f>'Раздел 1'!H240</f>
        <v>02</v>
      </c>
      <c r="G210" s="623" t="str">
        <f>'Раздел 1'!I240</f>
        <v>00590</v>
      </c>
      <c r="H210" s="624" t="str">
        <f>'Раздел 1'!J240</f>
        <v>119</v>
      </c>
      <c r="I210" s="625" t="str">
        <f>'Раздел 1'!K240</f>
        <v>213.00.00</v>
      </c>
      <c r="J210" s="625" t="str">
        <f>'Раздел 1'!L240</f>
        <v>001</v>
      </c>
      <c r="K210" s="625" t="str">
        <f>'Раздел 1'!M240</f>
        <v>00.00.00</v>
      </c>
      <c r="L210" s="625" t="str">
        <f>'Раздел 1'!N240</f>
        <v>х</v>
      </c>
      <c r="M210" s="625" t="str">
        <f>'Раздел 1'!O240</f>
        <v>50.01.00</v>
      </c>
      <c r="N210" s="626">
        <f>'Раздел 1'!P240</f>
        <v>3376.76</v>
      </c>
      <c r="O210" s="626">
        <v>3376.76</v>
      </c>
      <c r="P210" s="627">
        <f t="shared" si="11"/>
        <v>0</v>
      </c>
      <c r="Q210" s="628">
        <f>'Раздел 1'!Q240</f>
        <v>0</v>
      </c>
      <c r="R210" s="629">
        <v>0</v>
      </c>
      <c r="S210" s="630">
        <f t="shared" si="12"/>
        <v>0</v>
      </c>
      <c r="T210" s="631">
        <f>'Раздел 1'!R240</f>
        <v>0</v>
      </c>
      <c r="U210" s="632">
        <v>0</v>
      </c>
      <c r="V210" s="633">
        <f t="shared" si="13"/>
        <v>0</v>
      </c>
      <c r="W210" s="142"/>
      <c r="X210" s="634"/>
      <c r="Y210" s="635"/>
    </row>
    <row r="211" spans="1:25" s="636" customFormat="1" ht="24.75" customHeight="1">
      <c r="A211" s="622" t="str">
        <f>'Раздел 1'!C241</f>
        <v>925</v>
      </c>
      <c r="B211" s="623" t="str">
        <f>'Раздел 1'!D241</f>
        <v>07</v>
      </c>
      <c r="C211" s="623" t="str">
        <f>'Раздел 1'!E241</f>
        <v>02</v>
      </c>
      <c r="D211" s="623" t="str">
        <f>'Раздел 1'!F241</f>
        <v>02</v>
      </c>
      <c r="E211" s="623" t="str">
        <f>'Раздел 1'!G241</f>
        <v>1</v>
      </c>
      <c r="F211" s="623" t="str">
        <f>'Раздел 1'!H241</f>
        <v>02</v>
      </c>
      <c r="G211" s="623" t="str">
        <f>'Раздел 1'!I241</f>
        <v>60860</v>
      </c>
      <c r="H211" s="624" t="str">
        <f>'Раздел 1'!J241</f>
        <v>119</v>
      </c>
      <c r="I211" s="625" t="str">
        <f>'Раздел 1'!K241</f>
        <v>213.00.00</v>
      </c>
      <c r="J211" s="625" t="str">
        <f>'Раздел 1'!L241</f>
        <v>000</v>
      </c>
      <c r="K211" s="625" t="str">
        <f>'Раздел 1'!M241</f>
        <v>00.00.00</v>
      </c>
      <c r="L211" s="625" t="str">
        <f>'Раздел 1'!N241</f>
        <v>001.07.0002</v>
      </c>
      <c r="M211" s="625" t="str">
        <f>'Раздел 1'!O241</f>
        <v>50.03.00</v>
      </c>
      <c r="N211" s="626">
        <f>'Раздел 1'!P241</f>
        <v>3753148.12</v>
      </c>
      <c r="O211" s="626">
        <v>3753148.12</v>
      </c>
      <c r="P211" s="627">
        <f t="shared" si="11"/>
        <v>0</v>
      </c>
      <c r="Q211" s="628">
        <f>'Раздел 1'!Q241</f>
        <v>3741900</v>
      </c>
      <c r="R211" s="629">
        <v>3741900</v>
      </c>
      <c r="S211" s="630">
        <f t="shared" si="12"/>
        <v>0</v>
      </c>
      <c r="T211" s="631">
        <f>'Раздел 1'!R241</f>
        <v>3741900</v>
      </c>
      <c r="U211" s="632">
        <v>3741900</v>
      </c>
      <c r="V211" s="633">
        <f t="shared" si="13"/>
        <v>0</v>
      </c>
      <c r="W211" s="142"/>
      <c r="X211" s="634"/>
      <c r="Y211" s="635"/>
    </row>
    <row r="212" spans="1:25" s="636" customFormat="1" ht="24.75" customHeight="1">
      <c r="A212" s="622" t="str">
        <f>'Раздел 1'!C242</f>
        <v>925</v>
      </c>
      <c r="B212" s="623" t="str">
        <f>'Раздел 1'!D242</f>
        <v>07</v>
      </c>
      <c r="C212" s="623" t="str">
        <f>'Раздел 1'!E242</f>
        <v>02</v>
      </c>
      <c r="D212" s="623" t="str">
        <f>'Раздел 1'!F242</f>
        <v>02</v>
      </c>
      <c r="E212" s="623" t="str">
        <f>'Раздел 1'!G242</f>
        <v>1</v>
      </c>
      <c r="F212" s="623" t="str">
        <f>'Раздел 1'!H242</f>
        <v>02</v>
      </c>
      <c r="G212" s="623" t="str">
        <f>'Раздел 1'!I242</f>
        <v>60860</v>
      </c>
      <c r="H212" s="624" t="str">
        <f>'Раздел 1'!J242</f>
        <v>119</v>
      </c>
      <c r="I212" s="625" t="str">
        <f>'Раздел 1'!K242</f>
        <v>213.00.00</v>
      </c>
      <c r="J212" s="625" t="str">
        <f>'Раздел 1'!L242</f>
        <v>001</v>
      </c>
      <c r="K212" s="625" t="str">
        <f>'Раздел 1'!M242</f>
        <v>00.00.00</v>
      </c>
      <c r="L212" s="625" t="str">
        <f>'Раздел 1'!N242</f>
        <v>х</v>
      </c>
      <c r="M212" s="625" t="str">
        <f>'Раздел 1'!O242</f>
        <v>50.03.00</v>
      </c>
      <c r="N212" s="626">
        <f>'Раздел 1'!P242</f>
        <v>0</v>
      </c>
      <c r="O212" s="626">
        <v>0</v>
      </c>
      <c r="P212" s="627">
        <f t="shared" si="11"/>
        <v>0</v>
      </c>
      <c r="Q212" s="628">
        <f>'Раздел 1'!Q242</f>
        <v>0</v>
      </c>
      <c r="R212" s="629">
        <v>0</v>
      </c>
      <c r="S212" s="630">
        <f t="shared" si="12"/>
        <v>0</v>
      </c>
      <c r="T212" s="631">
        <f>'Раздел 1'!R242</f>
        <v>0</v>
      </c>
      <c r="U212" s="632">
        <v>0</v>
      </c>
      <c r="V212" s="633">
        <f t="shared" si="13"/>
        <v>0</v>
      </c>
      <c r="W212" s="142"/>
      <c r="X212" s="634"/>
      <c r="Y212" s="635"/>
    </row>
    <row r="213" spans="1:25" s="636" customFormat="1" ht="24.75" customHeight="1">
      <c r="A213" s="622" t="str">
        <f>'Раздел 1'!C243</f>
        <v>925</v>
      </c>
      <c r="B213" s="623" t="str">
        <f>'Раздел 1'!D243</f>
        <v>07</v>
      </c>
      <c r="C213" s="623" t="str">
        <f>'Раздел 1'!E243</f>
        <v>03</v>
      </c>
      <c r="D213" s="623" t="str">
        <f>'Раздел 1'!F243</f>
        <v>02</v>
      </c>
      <c r="E213" s="623" t="str">
        <f>'Раздел 1'!G243</f>
        <v>2</v>
      </c>
      <c r="F213" s="623" t="str">
        <f>'Раздел 1'!H243</f>
        <v>01</v>
      </c>
      <c r="G213" s="623" t="str">
        <f>'Раздел 1'!I243</f>
        <v>60860</v>
      </c>
      <c r="H213" s="624" t="str">
        <f>'Раздел 1'!J243</f>
        <v>119</v>
      </c>
      <c r="I213" s="625" t="str">
        <f>'Раздел 1'!K243</f>
        <v>213.00.00</v>
      </c>
      <c r="J213" s="625" t="str">
        <f>'Раздел 1'!L243</f>
        <v>000</v>
      </c>
      <c r="K213" s="625" t="str">
        <f>'Раздел 1'!M243</f>
        <v>00.00.00</v>
      </c>
      <c r="L213" s="625" t="str">
        <f>'Раздел 1'!N243</f>
        <v>001.07.0002</v>
      </c>
      <c r="M213" s="625" t="str">
        <f>'Раздел 1'!O243</f>
        <v>50.03.00</v>
      </c>
      <c r="N213" s="626">
        <f>'Раздел 1'!P243</f>
        <v>49000.08</v>
      </c>
      <c r="O213" s="626">
        <v>49000.08</v>
      </c>
      <c r="P213" s="627">
        <f t="shared" si="11"/>
        <v>0</v>
      </c>
      <c r="Q213" s="628">
        <f>'Раздел 1'!Q243</f>
        <v>49348</v>
      </c>
      <c r="R213" s="629">
        <v>49348</v>
      </c>
      <c r="S213" s="630">
        <f t="shared" si="12"/>
        <v>0</v>
      </c>
      <c r="T213" s="631">
        <f>'Раздел 1'!R243</f>
        <v>49348</v>
      </c>
      <c r="U213" s="632">
        <v>49348</v>
      </c>
      <c r="V213" s="633">
        <f t="shared" si="13"/>
        <v>0</v>
      </c>
      <c r="W213" s="142"/>
      <c r="X213" s="634"/>
      <c r="Y213" s="635"/>
    </row>
    <row r="214" spans="1:25" s="636" customFormat="1" ht="24.75" customHeight="1">
      <c r="A214" s="622" t="str">
        <f>'Раздел 1'!C244</f>
        <v>925</v>
      </c>
      <c r="B214" s="623" t="str">
        <f>'Раздел 1'!D244</f>
        <v>07</v>
      </c>
      <c r="C214" s="623" t="str">
        <f>'Раздел 1'!E244</f>
        <v>03</v>
      </c>
      <c r="D214" s="623" t="str">
        <f>'Раздел 1'!F244</f>
        <v>02</v>
      </c>
      <c r="E214" s="623" t="str">
        <f>'Раздел 1'!G244</f>
        <v>2</v>
      </c>
      <c r="F214" s="623" t="str">
        <f>'Раздел 1'!H244</f>
        <v>01</v>
      </c>
      <c r="G214" s="623" t="str">
        <f>'Раздел 1'!I244</f>
        <v>60860</v>
      </c>
      <c r="H214" s="624" t="str">
        <f>'Раздел 1'!J244</f>
        <v>119</v>
      </c>
      <c r="I214" s="625" t="str">
        <f>'Раздел 1'!K244</f>
        <v>213.00.00</v>
      </c>
      <c r="J214" s="625" t="str">
        <f>'Раздел 1'!L244</f>
        <v>001</v>
      </c>
      <c r="K214" s="625" t="str">
        <f>'Раздел 1'!M244</f>
        <v>00.00.00</v>
      </c>
      <c r="L214" s="625" t="str">
        <f>'Раздел 1'!N244</f>
        <v>х</v>
      </c>
      <c r="M214" s="625" t="str">
        <f>'Раздел 1'!O244</f>
        <v>50.03.00</v>
      </c>
      <c r="N214" s="626">
        <f>'Раздел 1'!P244</f>
        <v>0</v>
      </c>
      <c r="O214" s="626">
        <v>0</v>
      </c>
      <c r="P214" s="627">
        <f t="shared" si="11"/>
        <v>0</v>
      </c>
      <c r="Q214" s="628">
        <f>'Раздел 1'!Q244</f>
        <v>0</v>
      </c>
      <c r="R214" s="629">
        <v>0</v>
      </c>
      <c r="S214" s="630">
        <f t="shared" si="12"/>
        <v>0</v>
      </c>
      <c r="T214" s="631">
        <f>'Раздел 1'!R244</f>
        <v>0</v>
      </c>
      <c r="U214" s="632">
        <v>0</v>
      </c>
      <c r="V214" s="633">
        <f t="shared" si="13"/>
        <v>0</v>
      </c>
      <c r="W214" s="142"/>
      <c r="X214" s="634"/>
      <c r="Y214" s="635"/>
    </row>
    <row r="215" spans="1:25" s="636" customFormat="1" ht="24.75" customHeight="1">
      <c r="A215" s="622" t="str">
        <f>'Раздел 1'!C245</f>
        <v>925</v>
      </c>
      <c r="B215" s="623" t="str">
        <f>'Раздел 1'!D245</f>
        <v>07</v>
      </c>
      <c r="C215" s="623" t="str">
        <f>'Раздел 1'!E245</f>
        <v>02</v>
      </c>
      <c r="D215" s="623" t="str">
        <f>'Раздел 1'!F245</f>
        <v>02</v>
      </c>
      <c r="E215" s="623" t="str">
        <f>'Раздел 1'!G245</f>
        <v>3</v>
      </c>
      <c r="F215" s="623" t="str">
        <f>'Раздел 1'!H245</f>
        <v>01</v>
      </c>
      <c r="G215" s="623" t="str">
        <f>'Раздел 1'!I245</f>
        <v>62500</v>
      </c>
      <c r="H215" s="624" t="str">
        <f>'Раздел 1'!J245</f>
        <v>119</v>
      </c>
      <c r="I215" s="625" t="str">
        <f>'Раздел 1'!K245</f>
        <v>213.00.00</v>
      </c>
      <c r="J215" s="625" t="str">
        <f>'Раздел 1'!L245</f>
        <v>000</v>
      </c>
      <c r="K215" s="625" t="str">
        <f>'Раздел 1'!M245</f>
        <v>00.00.00</v>
      </c>
      <c r="L215" s="625" t="str">
        <f>'Раздел 1'!N245</f>
        <v>500.02.0003</v>
      </c>
      <c r="M215" s="625" t="str">
        <f>'Раздел 1'!O245</f>
        <v>60.03.00</v>
      </c>
      <c r="N215" s="626">
        <f>'Раздел 1'!P245</f>
        <v>0</v>
      </c>
      <c r="O215" s="626">
        <v>0</v>
      </c>
      <c r="P215" s="627">
        <f t="shared" si="11"/>
        <v>0</v>
      </c>
      <c r="Q215" s="628">
        <f>'Раздел 1'!Q245</f>
        <v>0</v>
      </c>
      <c r="R215" s="629">
        <v>0</v>
      </c>
      <c r="S215" s="630">
        <f t="shared" si="12"/>
        <v>0</v>
      </c>
      <c r="T215" s="631">
        <f>'Раздел 1'!R245</f>
        <v>0</v>
      </c>
      <c r="U215" s="632">
        <v>0</v>
      </c>
      <c r="V215" s="633">
        <f t="shared" si="13"/>
        <v>0</v>
      </c>
      <c r="W215" s="142"/>
      <c r="X215" s="634"/>
      <c r="Y215" s="635"/>
    </row>
    <row r="216" spans="1:25" s="636" customFormat="1" ht="24.75" customHeight="1">
      <c r="A216" s="622" t="str">
        <f>'Раздел 1'!C246</f>
        <v>925</v>
      </c>
      <c r="B216" s="623" t="str">
        <f>'Раздел 1'!D246</f>
        <v>07</v>
      </c>
      <c r="C216" s="623" t="str">
        <f>'Раздел 1'!E246</f>
        <v>02</v>
      </c>
      <c r="D216" s="623" t="str">
        <f>'Раздел 1'!F246</f>
        <v>02</v>
      </c>
      <c r="E216" s="623" t="str">
        <f>'Раздел 1'!G246</f>
        <v>1</v>
      </c>
      <c r="F216" s="623" t="str">
        <f>'Раздел 1'!H246</f>
        <v>02</v>
      </c>
      <c r="G216" s="623" t="str">
        <f>'Раздел 1'!I246</f>
        <v>53032</v>
      </c>
      <c r="H216" s="624" t="str">
        <f>'Раздел 1'!J246</f>
        <v>119</v>
      </c>
      <c r="I216" s="625" t="str">
        <f>'Раздел 1'!K246</f>
        <v>213.00.00</v>
      </c>
      <c r="J216" s="625" t="str">
        <f>'Раздел 1'!L246</f>
        <v>000</v>
      </c>
      <c r="K216" s="625" t="str">
        <f>'Раздел 1'!M246</f>
        <v>00.00.00</v>
      </c>
      <c r="L216" s="625" t="str">
        <f>'Раздел 1'!N246</f>
        <v>500.02.0006</v>
      </c>
      <c r="M216" s="625" t="str">
        <f>'Раздел 1'!O246</f>
        <v>60.02.00</v>
      </c>
      <c r="N216" s="626">
        <f>'Раздел 1'!P246</f>
        <v>341960.49</v>
      </c>
      <c r="O216" s="626">
        <v>341960.49</v>
      </c>
      <c r="P216" s="627">
        <f t="shared" si="11"/>
        <v>0</v>
      </c>
      <c r="Q216" s="628">
        <f>'Раздел 1'!Q246</f>
        <v>326160</v>
      </c>
      <c r="R216" s="629">
        <v>326160</v>
      </c>
      <c r="S216" s="630">
        <f t="shared" si="12"/>
        <v>0</v>
      </c>
      <c r="T216" s="631">
        <f>'Раздел 1'!R246</f>
        <v>344284.64</v>
      </c>
      <c r="U216" s="632">
        <v>344284.64</v>
      </c>
      <c r="V216" s="633">
        <f t="shared" si="13"/>
        <v>0</v>
      </c>
      <c r="W216" s="142"/>
      <c r="X216" s="634"/>
      <c r="Y216" s="635"/>
    </row>
    <row r="217" spans="1:25" s="636" customFormat="1" ht="24.75" customHeight="1">
      <c r="A217" s="622" t="str">
        <f>'Раздел 1'!C247</f>
        <v>925</v>
      </c>
      <c r="B217" s="623" t="str">
        <f>'Раздел 1'!D247</f>
        <v>07</v>
      </c>
      <c r="C217" s="623" t="str">
        <f>'Раздел 1'!E247</f>
        <v>02</v>
      </c>
      <c r="D217" s="623" t="str">
        <f>'Раздел 1'!F247</f>
        <v>02</v>
      </c>
      <c r="E217" s="623" t="str">
        <f>'Раздел 1'!G247</f>
        <v>1</v>
      </c>
      <c r="F217" s="623" t="str">
        <f>'Раздел 1'!H247</f>
        <v>02</v>
      </c>
      <c r="G217" s="623" t="str">
        <f>'Раздел 1'!I247</f>
        <v>00590</v>
      </c>
      <c r="H217" s="624" t="str">
        <f>'Раздел 1'!J247</f>
        <v>119</v>
      </c>
      <c r="I217" s="625" t="str">
        <f>'Раздел 1'!K247</f>
        <v>225.00.00</v>
      </c>
      <c r="J217" s="625" t="str">
        <f>'Раздел 1'!L247</f>
        <v>000</v>
      </c>
      <c r="K217" s="625" t="str">
        <f>'Раздел 1'!M247</f>
        <v>00.00.00</v>
      </c>
      <c r="L217" s="625" t="str">
        <f>'Раздел 1'!N247</f>
        <v>х</v>
      </c>
      <c r="M217" s="625" t="str">
        <f>'Раздел 1'!O247</f>
        <v>20.00.02</v>
      </c>
      <c r="N217" s="626">
        <f>'Раздел 1'!P247</f>
        <v>0</v>
      </c>
      <c r="O217" s="626">
        <v>0</v>
      </c>
      <c r="P217" s="627">
        <f t="shared" si="11"/>
        <v>0</v>
      </c>
      <c r="Q217" s="628">
        <f>'Раздел 1'!Q247</f>
        <v>0</v>
      </c>
      <c r="R217" s="629">
        <v>0</v>
      </c>
      <c r="S217" s="630">
        <f t="shared" si="12"/>
        <v>0</v>
      </c>
      <c r="T217" s="631">
        <f>'Раздел 1'!R247</f>
        <v>0</v>
      </c>
      <c r="U217" s="632">
        <v>0</v>
      </c>
      <c r="V217" s="633">
        <f t="shared" si="13"/>
        <v>0</v>
      </c>
      <c r="W217" s="142"/>
      <c r="X217" s="634"/>
      <c r="Y217" s="635"/>
    </row>
    <row r="218" spans="1:25" s="636" customFormat="1" ht="24.75" customHeight="1">
      <c r="A218" s="622" t="str">
        <f>'Раздел 1'!C248</f>
        <v>925</v>
      </c>
      <c r="B218" s="623" t="str">
        <f>'Раздел 1'!D248</f>
        <v>07</v>
      </c>
      <c r="C218" s="623" t="str">
        <f>'Раздел 1'!E248</f>
        <v>02</v>
      </c>
      <c r="D218" s="623" t="str">
        <f>'Раздел 1'!F248</f>
        <v>02</v>
      </c>
      <c r="E218" s="623" t="str">
        <f>'Раздел 1'!G248</f>
        <v>1</v>
      </c>
      <c r="F218" s="623" t="str">
        <f>'Раздел 1'!H248</f>
        <v>02</v>
      </c>
      <c r="G218" s="623" t="str">
        <f>'Раздел 1'!I248</f>
        <v>00590</v>
      </c>
      <c r="H218" s="624" t="str">
        <f>'Раздел 1'!J248</f>
        <v>119</v>
      </c>
      <c r="I218" s="625" t="str">
        <f>'Раздел 1'!K248</f>
        <v>225.00.00</v>
      </c>
      <c r="J218" s="625" t="str">
        <f>'Раздел 1'!L248</f>
        <v>000</v>
      </c>
      <c r="K218" s="625" t="str">
        <f>'Раздел 1'!M248</f>
        <v>71.02.00</v>
      </c>
      <c r="L218" s="625" t="str">
        <f>'Раздел 1'!N248</f>
        <v>001.01.0001</v>
      </c>
      <c r="M218" s="625" t="str">
        <f>'Раздел 1'!O248</f>
        <v>50.01.00</v>
      </c>
      <c r="N218" s="626">
        <f>'Раздел 1'!P248</f>
        <v>0</v>
      </c>
      <c r="O218" s="626">
        <v>0</v>
      </c>
      <c r="P218" s="627">
        <f t="shared" si="11"/>
        <v>0</v>
      </c>
      <c r="Q218" s="628">
        <f>'Раздел 1'!Q248</f>
        <v>0</v>
      </c>
      <c r="R218" s="629">
        <v>0</v>
      </c>
      <c r="S218" s="630">
        <f t="shared" si="12"/>
        <v>0</v>
      </c>
      <c r="T218" s="631">
        <f>'Раздел 1'!R248</f>
        <v>0</v>
      </c>
      <c r="U218" s="632">
        <v>0</v>
      </c>
      <c r="V218" s="633">
        <f t="shared" si="13"/>
        <v>0</v>
      </c>
      <c r="W218" s="142"/>
      <c r="X218" s="634"/>
      <c r="Y218" s="635"/>
    </row>
    <row r="219" spans="1:25" s="636" customFormat="1" ht="24.75" customHeight="1">
      <c r="A219" s="622" t="str">
        <f>'Раздел 1'!C249</f>
        <v>925</v>
      </c>
      <c r="B219" s="623" t="str">
        <f>'Раздел 1'!D249</f>
        <v>07</v>
      </c>
      <c r="C219" s="623" t="str">
        <f>'Раздел 1'!E249</f>
        <v>02</v>
      </c>
      <c r="D219" s="623" t="str">
        <f>'Раздел 1'!F249</f>
        <v>02</v>
      </c>
      <c r="E219" s="623" t="str">
        <f>'Раздел 1'!G249</f>
        <v>1</v>
      </c>
      <c r="F219" s="623" t="str">
        <f>'Раздел 1'!H249</f>
        <v>02</v>
      </c>
      <c r="G219" s="623" t="str">
        <f>'Раздел 1'!I249</f>
        <v>60860</v>
      </c>
      <c r="H219" s="624" t="str">
        <f>'Раздел 1'!J249</f>
        <v>119</v>
      </c>
      <c r="I219" s="625" t="str">
        <f>'Раздел 1'!K249</f>
        <v>225.00.00</v>
      </c>
      <c r="J219" s="625" t="str">
        <f>'Раздел 1'!L249</f>
        <v>000</v>
      </c>
      <c r="K219" s="625" t="str">
        <f>'Раздел 1'!M249</f>
        <v>00.00.00</v>
      </c>
      <c r="L219" s="625" t="str">
        <f>'Раздел 1'!N249</f>
        <v>001.07.0002</v>
      </c>
      <c r="M219" s="625" t="str">
        <f>'Раздел 1'!O249</f>
        <v>50.03.00</v>
      </c>
      <c r="N219" s="626">
        <f>'Раздел 1'!P249</f>
        <v>0</v>
      </c>
      <c r="O219" s="626">
        <v>0</v>
      </c>
      <c r="P219" s="627">
        <f t="shared" si="11"/>
        <v>0</v>
      </c>
      <c r="Q219" s="628">
        <f>'Раздел 1'!Q249</f>
        <v>0</v>
      </c>
      <c r="R219" s="629">
        <v>0</v>
      </c>
      <c r="S219" s="630">
        <f t="shared" si="12"/>
        <v>0</v>
      </c>
      <c r="T219" s="631">
        <f>'Раздел 1'!R249</f>
        <v>0</v>
      </c>
      <c r="U219" s="632">
        <v>0</v>
      </c>
      <c r="V219" s="633">
        <f t="shared" si="13"/>
        <v>0</v>
      </c>
      <c r="W219" s="142"/>
      <c r="X219" s="634"/>
      <c r="Y219" s="635"/>
    </row>
    <row r="220" spans="1:25" s="636" customFormat="1" ht="24.75" customHeight="1">
      <c r="A220" s="622" t="str">
        <f>'Раздел 1'!C250</f>
        <v>925</v>
      </c>
      <c r="B220" s="623" t="str">
        <f>'Раздел 1'!D250</f>
        <v>07</v>
      </c>
      <c r="C220" s="623" t="str">
        <f>'Раздел 1'!E250</f>
        <v>03</v>
      </c>
      <c r="D220" s="623" t="str">
        <f>'Раздел 1'!F250</f>
        <v>02</v>
      </c>
      <c r="E220" s="623" t="str">
        <f>'Раздел 1'!G250</f>
        <v>2</v>
      </c>
      <c r="F220" s="623" t="str">
        <f>'Раздел 1'!H250</f>
        <v>01</v>
      </c>
      <c r="G220" s="623" t="str">
        <f>'Раздел 1'!I250</f>
        <v>60860</v>
      </c>
      <c r="H220" s="624" t="str">
        <f>'Раздел 1'!J250</f>
        <v>119</v>
      </c>
      <c r="I220" s="625" t="str">
        <f>'Раздел 1'!K250</f>
        <v>225.00.00</v>
      </c>
      <c r="J220" s="625" t="str">
        <f>'Раздел 1'!L250</f>
        <v>000</v>
      </c>
      <c r="K220" s="625" t="str">
        <f>'Раздел 1'!M250</f>
        <v>00.00.00</v>
      </c>
      <c r="L220" s="625" t="str">
        <f>'Раздел 1'!N250</f>
        <v>001.07.0002</v>
      </c>
      <c r="M220" s="625" t="str">
        <f>'Раздел 1'!O250</f>
        <v>50.03.00</v>
      </c>
      <c r="N220" s="626">
        <f>'Раздел 1'!P250</f>
        <v>0</v>
      </c>
      <c r="O220" s="626">
        <v>0</v>
      </c>
      <c r="P220" s="627">
        <f t="shared" si="11"/>
        <v>0</v>
      </c>
      <c r="Q220" s="628">
        <f>'Раздел 1'!Q250</f>
        <v>0</v>
      </c>
      <c r="R220" s="629">
        <v>0</v>
      </c>
      <c r="S220" s="630">
        <f t="shared" si="12"/>
        <v>0</v>
      </c>
      <c r="T220" s="631">
        <f>'Раздел 1'!R250</f>
        <v>0</v>
      </c>
      <c r="U220" s="632">
        <v>0</v>
      </c>
      <c r="V220" s="633">
        <f t="shared" si="13"/>
        <v>0</v>
      </c>
      <c r="W220" s="142"/>
      <c r="X220" s="634"/>
      <c r="Y220" s="635"/>
    </row>
    <row r="221" spans="1:25" s="636" customFormat="1" ht="24.75" customHeight="1">
      <c r="A221" s="622" t="str">
        <f>'Раздел 1'!C251</f>
        <v>925</v>
      </c>
      <c r="B221" s="623" t="str">
        <f>'Раздел 1'!D251</f>
        <v>07</v>
      </c>
      <c r="C221" s="623" t="str">
        <f>'Раздел 1'!E251</f>
        <v>02</v>
      </c>
      <c r="D221" s="623" t="str">
        <f>'Раздел 1'!F251</f>
        <v>02</v>
      </c>
      <c r="E221" s="623" t="str">
        <f>'Раздел 1'!G251</f>
        <v>3</v>
      </c>
      <c r="F221" s="623" t="str">
        <f>'Раздел 1'!H251</f>
        <v>01</v>
      </c>
      <c r="G221" s="623" t="str">
        <f>'Раздел 1'!I251</f>
        <v>62500</v>
      </c>
      <c r="H221" s="624" t="str">
        <f>'Раздел 1'!J251</f>
        <v>119</v>
      </c>
      <c r="I221" s="625" t="str">
        <f>'Раздел 1'!K251</f>
        <v>226.00.00</v>
      </c>
      <c r="J221" s="625" t="str">
        <f>'Раздел 1'!L251</f>
        <v>000</v>
      </c>
      <c r="K221" s="625" t="str">
        <f>'Раздел 1'!M251</f>
        <v>00.00.00</v>
      </c>
      <c r="L221" s="625" t="str">
        <f>'Раздел 1'!N251</f>
        <v>500.02.0003</v>
      </c>
      <c r="M221" s="625" t="str">
        <f>'Раздел 1'!O251</f>
        <v>60.03.00</v>
      </c>
      <c r="N221" s="626">
        <f>'Раздел 1'!P251</f>
        <v>12720.239999999998</v>
      </c>
      <c r="O221" s="626">
        <v>12720.239999999998</v>
      </c>
      <c r="P221" s="627">
        <f t="shared" si="11"/>
        <v>0</v>
      </c>
      <c r="Q221" s="628">
        <f>'Раздел 1'!Q251</f>
        <v>11463.92</v>
      </c>
      <c r="R221" s="629">
        <v>11463.92</v>
      </c>
      <c r="S221" s="630">
        <f t="shared" si="12"/>
        <v>0</v>
      </c>
      <c r="T221" s="631">
        <f>'Раздел 1'!R251</f>
        <v>11463.92</v>
      </c>
      <c r="U221" s="632">
        <v>11463.92</v>
      </c>
      <c r="V221" s="633">
        <f t="shared" si="13"/>
        <v>0</v>
      </c>
      <c r="W221" s="142"/>
      <c r="X221" s="634"/>
      <c r="Y221" s="635"/>
    </row>
    <row r="222" spans="1:25" s="636" customFormat="1" ht="24.75" customHeight="1">
      <c r="A222" s="622" t="str">
        <f>'Раздел 1'!C252</f>
        <v>925</v>
      </c>
      <c r="B222" s="623" t="str">
        <f>'Раздел 1'!D252</f>
        <v>07</v>
      </c>
      <c r="C222" s="623" t="str">
        <f>'Раздел 1'!E252</f>
        <v>02</v>
      </c>
      <c r="D222" s="623" t="str">
        <f>'Раздел 1'!F252</f>
        <v>02</v>
      </c>
      <c r="E222" s="623" t="str">
        <f>'Раздел 1'!G252</f>
        <v>1</v>
      </c>
      <c r="F222" s="623" t="str">
        <f>'Раздел 1'!H252</f>
        <v>02</v>
      </c>
      <c r="G222" s="623" t="str">
        <f>'Раздел 1'!I252</f>
        <v>00590</v>
      </c>
      <c r="H222" s="624" t="str">
        <f>'Раздел 1'!J252</f>
        <v>119</v>
      </c>
      <c r="I222" s="625" t="str">
        <f>'Раздел 1'!K252</f>
        <v>226.00.00</v>
      </c>
      <c r="J222" s="625" t="str">
        <f>'Раздел 1'!L252</f>
        <v>000</v>
      </c>
      <c r="K222" s="625" t="str">
        <f>'Раздел 1'!M252</f>
        <v>71.02.00</v>
      </c>
      <c r="L222" s="625" t="str">
        <f>'Раздел 1'!N252</f>
        <v>001.01.0001</v>
      </c>
      <c r="M222" s="625" t="str">
        <f>'Раздел 1'!O252</f>
        <v>50.01.00</v>
      </c>
      <c r="N222" s="626">
        <f>'Раздел 1'!P252</f>
        <v>0</v>
      </c>
      <c r="O222" s="626">
        <v>0</v>
      </c>
      <c r="P222" s="627">
        <f t="shared" si="11"/>
        <v>0</v>
      </c>
      <c r="Q222" s="628">
        <f>'Раздел 1'!Q252</f>
        <v>0</v>
      </c>
      <c r="R222" s="629">
        <v>0</v>
      </c>
      <c r="S222" s="630">
        <f t="shared" si="12"/>
        <v>0</v>
      </c>
      <c r="T222" s="631">
        <f>'Раздел 1'!R252</f>
        <v>0</v>
      </c>
      <c r="U222" s="632">
        <v>0</v>
      </c>
      <c r="V222" s="633">
        <f t="shared" si="13"/>
        <v>0</v>
      </c>
      <c r="W222" s="142"/>
      <c r="X222" s="634"/>
      <c r="Y222" s="635"/>
    </row>
    <row r="223" spans="1:25" s="636" customFormat="1" ht="24.75" customHeight="1">
      <c r="A223" s="622" t="str">
        <f>'Раздел 1'!C253</f>
        <v>925</v>
      </c>
      <c r="B223" s="623" t="str">
        <f>'Раздел 1'!D253</f>
        <v>07</v>
      </c>
      <c r="C223" s="623" t="str">
        <f>'Раздел 1'!E253</f>
        <v>02</v>
      </c>
      <c r="D223" s="623" t="str">
        <f>'Раздел 1'!F253</f>
        <v>02</v>
      </c>
      <c r="E223" s="623" t="str">
        <f>'Раздел 1'!G253</f>
        <v>1</v>
      </c>
      <c r="F223" s="623" t="str">
        <f>'Раздел 1'!H253</f>
        <v>02</v>
      </c>
      <c r="G223" s="623" t="str">
        <f>'Раздел 1'!I253</f>
        <v>60860</v>
      </c>
      <c r="H223" s="624" t="str">
        <f>'Раздел 1'!J253</f>
        <v>119</v>
      </c>
      <c r="I223" s="625" t="str">
        <f>'Раздел 1'!K253</f>
        <v>226.00.00</v>
      </c>
      <c r="J223" s="625" t="str">
        <f>'Раздел 1'!L253</f>
        <v>000</v>
      </c>
      <c r="K223" s="625" t="str">
        <f>'Раздел 1'!M253</f>
        <v>00.00.00</v>
      </c>
      <c r="L223" s="625" t="str">
        <f>'Раздел 1'!N253</f>
        <v>001.07.0002</v>
      </c>
      <c r="M223" s="625" t="str">
        <f>'Раздел 1'!O253</f>
        <v>50.03.00</v>
      </c>
      <c r="N223" s="626">
        <f>'Раздел 1'!P253</f>
        <v>0</v>
      </c>
      <c r="O223" s="626">
        <v>0</v>
      </c>
      <c r="P223" s="627">
        <f t="shared" si="11"/>
        <v>0</v>
      </c>
      <c r="Q223" s="628">
        <f>'Раздел 1'!Q253</f>
        <v>0</v>
      </c>
      <c r="R223" s="629">
        <v>0</v>
      </c>
      <c r="S223" s="630">
        <f t="shared" si="12"/>
        <v>0</v>
      </c>
      <c r="T223" s="631">
        <f>'Раздел 1'!R253</f>
        <v>0</v>
      </c>
      <c r="U223" s="632">
        <v>0</v>
      </c>
      <c r="V223" s="633">
        <f t="shared" si="13"/>
        <v>0</v>
      </c>
      <c r="W223" s="142"/>
      <c r="X223" s="634"/>
      <c r="Y223" s="635"/>
    </row>
    <row r="224" spans="1:25" s="636" customFormat="1" ht="24.75" customHeight="1">
      <c r="A224" s="622" t="str">
        <f>'Раздел 1'!C254</f>
        <v>925</v>
      </c>
      <c r="B224" s="623" t="str">
        <f>'Раздел 1'!D254</f>
        <v>07</v>
      </c>
      <c r="C224" s="623" t="str">
        <f>'Раздел 1'!E254</f>
        <v>03</v>
      </c>
      <c r="D224" s="623" t="str">
        <f>'Раздел 1'!F254</f>
        <v>02</v>
      </c>
      <c r="E224" s="623" t="str">
        <f>'Раздел 1'!G254</f>
        <v>2</v>
      </c>
      <c r="F224" s="623" t="str">
        <f>'Раздел 1'!H254</f>
        <v>01</v>
      </c>
      <c r="G224" s="623" t="str">
        <f>'Раздел 1'!I254</f>
        <v>60860</v>
      </c>
      <c r="H224" s="624" t="str">
        <f>'Раздел 1'!J254</f>
        <v>119</v>
      </c>
      <c r="I224" s="625" t="str">
        <f>'Раздел 1'!K254</f>
        <v>226.00.00</v>
      </c>
      <c r="J224" s="625" t="str">
        <f>'Раздел 1'!L254</f>
        <v>000</v>
      </c>
      <c r="K224" s="625" t="str">
        <f>'Раздел 1'!M254</f>
        <v>00.00.00</v>
      </c>
      <c r="L224" s="625" t="str">
        <f>'Раздел 1'!N254</f>
        <v>001.07.0002</v>
      </c>
      <c r="M224" s="625" t="str">
        <f>'Раздел 1'!O254</f>
        <v>50.03.00</v>
      </c>
      <c r="N224" s="626">
        <f>'Раздел 1'!P254</f>
        <v>0</v>
      </c>
      <c r="O224" s="626">
        <v>0</v>
      </c>
      <c r="P224" s="627">
        <f t="shared" si="11"/>
        <v>0</v>
      </c>
      <c r="Q224" s="628">
        <f>'Раздел 1'!Q254</f>
        <v>0</v>
      </c>
      <c r="R224" s="629">
        <v>0</v>
      </c>
      <c r="S224" s="630">
        <f t="shared" si="12"/>
        <v>0</v>
      </c>
      <c r="T224" s="631">
        <f>'Раздел 1'!R254</f>
        <v>0</v>
      </c>
      <c r="U224" s="632">
        <v>0</v>
      </c>
      <c r="V224" s="633">
        <f t="shared" si="13"/>
        <v>0</v>
      </c>
      <c r="W224" s="142"/>
      <c r="X224" s="634"/>
      <c r="Y224" s="635"/>
    </row>
    <row r="225" spans="1:25" s="636" customFormat="1" ht="24.75" customHeight="1">
      <c r="A225" s="622" t="str">
        <f>'Раздел 1'!C255</f>
        <v>925</v>
      </c>
      <c r="B225" s="623" t="str">
        <f>'Раздел 1'!D255</f>
        <v>07</v>
      </c>
      <c r="C225" s="623" t="str">
        <f>'Раздел 1'!E255</f>
        <v>02</v>
      </c>
      <c r="D225" s="623" t="str">
        <f>'Раздел 1'!F255</f>
        <v>02</v>
      </c>
      <c r="E225" s="623" t="str">
        <f>'Раздел 1'!G255</f>
        <v>1</v>
      </c>
      <c r="F225" s="623" t="str">
        <f>'Раздел 1'!H255</f>
        <v>02</v>
      </c>
      <c r="G225" s="623" t="str">
        <f>'Раздел 1'!I255</f>
        <v>00590</v>
      </c>
      <c r="H225" s="624" t="str">
        <f>'Раздел 1'!J255</f>
        <v>119</v>
      </c>
      <c r="I225" s="625" t="str">
        <f>'Раздел 1'!K255</f>
        <v>265.00.00</v>
      </c>
      <c r="J225" s="625" t="str">
        <f>'Раздел 1'!L255</f>
        <v>000</v>
      </c>
      <c r="K225" s="625" t="str">
        <f>'Раздел 1'!M255</f>
        <v>00.00.00</v>
      </c>
      <c r="L225" s="625" t="str">
        <f>'Раздел 1'!N255</f>
        <v>х</v>
      </c>
      <c r="M225" s="625" t="str">
        <f>'Раздел 1'!O255</f>
        <v>20.00.02</v>
      </c>
      <c r="N225" s="626">
        <f>'Раздел 1'!P255</f>
        <v>0</v>
      </c>
      <c r="O225" s="626">
        <v>0</v>
      </c>
      <c r="P225" s="627">
        <f t="shared" si="11"/>
        <v>0</v>
      </c>
      <c r="Q225" s="628">
        <f>'Раздел 1'!Q255</f>
        <v>0</v>
      </c>
      <c r="R225" s="629">
        <v>0</v>
      </c>
      <c r="S225" s="630">
        <f t="shared" si="12"/>
        <v>0</v>
      </c>
      <c r="T225" s="631">
        <f>'Раздел 1'!R255</f>
        <v>0</v>
      </c>
      <c r="U225" s="632">
        <v>0</v>
      </c>
      <c r="V225" s="633">
        <f t="shared" si="13"/>
        <v>0</v>
      </c>
      <c r="W225" s="142"/>
      <c r="X225" s="634"/>
      <c r="Y225" s="635"/>
    </row>
    <row r="226" spans="1:25" s="636" customFormat="1" ht="24.75" customHeight="1">
      <c r="A226" s="622" t="str">
        <f>'Раздел 1'!C256</f>
        <v>925</v>
      </c>
      <c r="B226" s="623" t="str">
        <f>'Раздел 1'!D256</f>
        <v>07</v>
      </c>
      <c r="C226" s="623" t="str">
        <f>'Раздел 1'!E256</f>
        <v>02</v>
      </c>
      <c r="D226" s="623" t="str">
        <f>'Раздел 1'!F256</f>
        <v>02</v>
      </c>
      <c r="E226" s="623" t="str">
        <f>'Раздел 1'!G256</f>
        <v>1</v>
      </c>
      <c r="F226" s="623" t="str">
        <f>'Раздел 1'!H256</f>
        <v>02</v>
      </c>
      <c r="G226" s="623" t="str">
        <f>'Раздел 1'!I256</f>
        <v>00590</v>
      </c>
      <c r="H226" s="624" t="str">
        <f>'Раздел 1'!J256</f>
        <v>119</v>
      </c>
      <c r="I226" s="625" t="str">
        <f>'Раздел 1'!K256</f>
        <v>265.00.00</v>
      </c>
      <c r="J226" s="625" t="str">
        <f>'Раздел 1'!L256</f>
        <v>001</v>
      </c>
      <c r="K226" s="625" t="str">
        <f>'Раздел 1'!M256</f>
        <v>00.00.00</v>
      </c>
      <c r="L226" s="625" t="str">
        <f>'Раздел 1'!N256</f>
        <v>х</v>
      </c>
      <c r="M226" s="625" t="str">
        <f>'Раздел 1'!O256</f>
        <v>20.00.02</v>
      </c>
      <c r="N226" s="626">
        <f>'Раздел 1'!P256</f>
        <v>0</v>
      </c>
      <c r="O226" s="626">
        <v>0</v>
      </c>
      <c r="P226" s="627">
        <f t="shared" si="11"/>
        <v>0</v>
      </c>
      <c r="Q226" s="628">
        <f>'Раздел 1'!Q256</f>
        <v>0</v>
      </c>
      <c r="R226" s="629">
        <v>0</v>
      </c>
      <c r="S226" s="630">
        <f t="shared" si="12"/>
        <v>0</v>
      </c>
      <c r="T226" s="631">
        <f>'Раздел 1'!R256</f>
        <v>0</v>
      </c>
      <c r="U226" s="632">
        <v>0</v>
      </c>
      <c r="V226" s="633">
        <f t="shared" si="13"/>
        <v>0</v>
      </c>
      <c r="W226" s="142"/>
      <c r="X226" s="634"/>
      <c r="Y226" s="635"/>
    </row>
    <row r="227" spans="1:25" s="636" customFormat="1" ht="24.75" customHeight="1">
      <c r="A227" s="622" t="str">
        <f>'Раздел 1'!C257</f>
        <v>925</v>
      </c>
      <c r="B227" s="623" t="str">
        <f>'Раздел 1'!D257</f>
        <v>07</v>
      </c>
      <c r="C227" s="623" t="str">
        <f>'Раздел 1'!E257</f>
        <v>02</v>
      </c>
      <c r="D227" s="623" t="str">
        <f>'Раздел 1'!F257</f>
        <v>02</v>
      </c>
      <c r="E227" s="623" t="str">
        <f>'Раздел 1'!G257</f>
        <v>1</v>
      </c>
      <c r="F227" s="623" t="str">
        <f>'Раздел 1'!H257</f>
        <v>02</v>
      </c>
      <c r="G227" s="623" t="str">
        <f>'Раздел 1'!I257</f>
        <v>00590</v>
      </c>
      <c r="H227" s="624" t="str">
        <f>'Раздел 1'!J257</f>
        <v>119</v>
      </c>
      <c r="I227" s="625" t="str">
        <f>'Раздел 1'!K257</f>
        <v>265.00.00</v>
      </c>
      <c r="J227" s="625" t="str">
        <f>'Раздел 1'!L257</f>
        <v>000</v>
      </c>
      <c r="K227" s="625" t="str">
        <f>'Раздел 1'!M257</f>
        <v>71.02.00</v>
      </c>
      <c r="L227" s="625" t="str">
        <f>'Раздел 1'!N257</f>
        <v>001.01.0001</v>
      </c>
      <c r="M227" s="625" t="str">
        <f>'Раздел 1'!O257</f>
        <v>50.01.00</v>
      </c>
      <c r="N227" s="626">
        <f>'Раздел 1'!P257</f>
        <v>0</v>
      </c>
      <c r="O227" s="626">
        <v>0</v>
      </c>
      <c r="P227" s="627">
        <f t="shared" si="11"/>
        <v>0</v>
      </c>
      <c r="Q227" s="628">
        <f>'Раздел 1'!Q257</f>
        <v>0</v>
      </c>
      <c r="R227" s="629">
        <v>0</v>
      </c>
      <c r="S227" s="630">
        <f t="shared" si="12"/>
        <v>0</v>
      </c>
      <c r="T227" s="631">
        <f>'Раздел 1'!R257</f>
        <v>0</v>
      </c>
      <c r="U227" s="632">
        <v>0</v>
      </c>
      <c r="V227" s="633">
        <f t="shared" si="13"/>
        <v>0</v>
      </c>
      <c r="W227" s="142"/>
      <c r="X227" s="634"/>
      <c r="Y227" s="635"/>
    </row>
    <row r="228" spans="1:25" s="636" customFormat="1" ht="24.75" customHeight="1">
      <c r="A228" s="622" t="str">
        <f>'Раздел 1'!C258</f>
        <v>925</v>
      </c>
      <c r="B228" s="623" t="str">
        <f>'Раздел 1'!D258</f>
        <v>07</v>
      </c>
      <c r="C228" s="623" t="str">
        <f>'Раздел 1'!E258</f>
        <v>02</v>
      </c>
      <c r="D228" s="623" t="str">
        <f>'Раздел 1'!F258</f>
        <v>02</v>
      </c>
      <c r="E228" s="623" t="str">
        <f>'Раздел 1'!G258</f>
        <v>1</v>
      </c>
      <c r="F228" s="623" t="str">
        <f>'Раздел 1'!H258</f>
        <v>02</v>
      </c>
      <c r="G228" s="623" t="str">
        <f>'Раздел 1'!I258</f>
        <v>00590</v>
      </c>
      <c r="H228" s="624" t="str">
        <f>'Раздел 1'!J258</f>
        <v>119</v>
      </c>
      <c r="I228" s="625" t="str">
        <f>'Раздел 1'!K258</f>
        <v>265.00.00</v>
      </c>
      <c r="J228" s="625" t="str">
        <f>'Раздел 1'!L258</f>
        <v>001</v>
      </c>
      <c r="K228" s="625" t="str">
        <f>'Раздел 1'!M258</f>
        <v>00.00.00</v>
      </c>
      <c r="L228" s="625" t="str">
        <f>'Раздел 1'!N258</f>
        <v>х</v>
      </c>
      <c r="M228" s="625" t="str">
        <f>'Раздел 1'!O258</f>
        <v>50.01.00</v>
      </c>
      <c r="N228" s="626">
        <f>'Раздел 1'!P258</f>
        <v>0</v>
      </c>
      <c r="O228" s="626">
        <v>0</v>
      </c>
      <c r="P228" s="627">
        <f t="shared" si="11"/>
        <v>0</v>
      </c>
      <c r="Q228" s="628">
        <f>'Раздел 1'!Q258</f>
        <v>0</v>
      </c>
      <c r="R228" s="629">
        <v>0</v>
      </c>
      <c r="S228" s="630">
        <f t="shared" si="12"/>
        <v>0</v>
      </c>
      <c r="T228" s="631">
        <f>'Раздел 1'!R258</f>
        <v>0</v>
      </c>
      <c r="U228" s="632">
        <v>0</v>
      </c>
      <c r="V228" s="633">
        <f t="shared" si="13"/>
        <v>0</v>
      </c>
      <c r="W228" s="142"/>
      <c r="X228" s="634"/>
      <c r="Y228" s="635"/>
    </row>
    <row r="229" spans="1:25" s="636" customFormat="1" ht="24.75" customHeight="1">
      <c r="A229" s="622" t="str">
        <f>'Раздел 1'!C259</f>
        <v>925</v>
      </c>
      <c r="B229" s="623" t="str">
        <f>'Раздел 1'!D259</f>
        <v>07</v>
      </c>
      <c r="C229" s="623" t="str">
        <f>'Раздел 1'!E259</f>
        <v>02</v>
      </c>
      <c r="D229" s="623" t="str">
        <f>'Раздел 1'!F259</f>
        <v>02</v>
      </c>
      <c r="E229" s="623" t="str">
        <f>'Раздел 1'!G259</f>
        <v>1</v>
      </c>
      <c r="F229" s="623" t="str">
        <f>'Раздел 1'!H259</f>
        <v>02</v>
      </c>
      <c r="G229" s="623" t="str">
        <f>'Раздел 1'!I259</f>
        <v>60860</v>
      </c>
      <c r="H229" s="624" t="str">
        <f>'Раздел 1'!J259</f>
        <v>119</v>
      </c>
      <c r="I229" s="625" t="str">
        <f>'Раздел 1'!K259</f>
        <v>265.00.00</v>
      </c>
      <c r="J229" s="625" t="str">
        <f>'Раздел 1'!L259</f>
        <v>000</v>
      </c>
      <c r="K229" s="625" t="str">
        <f>'Раздел 1'!M259</f>
        <v>00.00.00</v>
      </c>
      <c r="L229" s="625" t="str">
        <f>'Раздел 1'!N259</f>
        <v>001.07.0002</v>
      </c>
      <c r="M229" s="625" t="str">
        <f>'Раздел 1'!O259</f>
        <v>50.03.00</v>
      </c>
      <c r="N229" s="626">
        <f>'Раздел 1'!P259</f>
        <v>0</v>
      </c>
      <c r="O229" s="626">
        <v>0</v>
      </c>
      <c r="P229" s="627">
        <f t="shared" si="11"/>
        <v>0</v>
      </c>
      <c r="Q229" s="628">
        <f>'Раздел 1'!Q259</f>
        <v>0</v>
      </c>
      <c r="R229" s="629">
        <v>0</v>
      </c>
      <c r="S229" s="630">
        <f t="shared" si="12"/>
        <v>0</v>
      </c>
      <c r="T229" s="631">
        <f>'Раздел 1'!R259</f>
        <v>0</v>
      </c>
      <c r="U229" s="632">
        <v>0</v>
      </c>
      <c r="V229" s="633">
        <f t="shared" si="13"/>
        <v>0</v>
      </c>
      <c r="W229" s="142"/>
      <c r="X229" s="634"/>
      <c r="Y229" s="635"/>
    </row>
    <row r="230" spans="1:25" s="636" customFormat="1" ht="24.75" customHeight="1">
      <c r="A230" s="622" t="str">
        <f>'Раздел 1'!C260</f>
        <v>925</v>
      </c>
      <c r="B230" s="623" t="str">
        <f>'Раздел 1'!D260</f>
        <v>07</v>
      </c>
      <c r="C230" s="623" t="str">
        <f>'Раздел 1'!E260</f>
        <v>02</v>
      </c>
      <c r="D230" s="623" t="str">
        <f>'Раздел 1'!F260</f>
        <v>02</v>
      </c>
      <c r="E230" s="623" t="str">
        <f>'Раздел 1'!G260</f>
        <v>1</v>
      </c>
      <c r="F230" s="623" t="str">
        <f>'Раздел 1'!H260</f>
        <v>02</v>
      </c>
      <c r="G230" s="623" t="str">
        <f>'Раздел 1'!I260</f>
        <v>60860</v>
      </c>
      <c r="H230" s="624" t="str">
        <f>'Раздел 1'!J260</f>
        <v>119</v>
      </c>
      <c r="I230" s="625" t="str">
        <f>'Раздел 1'!K260</f>
        <v>265.00.00</v>
      </c>
      <c r="J230" s="625" t="str">
        <f>'Раздел 1'!L260</f>
        <v>001</v>
      </c>
      <c r="K230" s="625" t="str">
        <f>'Раздел 1'!M260</f>
        <v>00.00.00</v>
      </c>
      <c r="L230" s="625" t="str">
        <f>'Раздел 1'!N260</f>
        <v>х</v>
      </c>
      <c r="M230" s="625" t="str">
        <f>'Раздел 1'!O260</f>
        <v>50.03.00</v>
      </c>
      <c r="N230" s="626">
        <f>'Раздел 1'!P260</f>
        <v>0</v>
      </c>
      <c r="O230" s="626">
        <v>0</v>
      </c>
      <c r="P230" s="627">
        <f t="shared" si="11"/>
        <v>0</v>
      </c>
      <c r="Q230" s="628">
        <f>'Раздел 1'!Q260</f>
        <v>0</v>
      </c>
      <c r="R230" s="629">
        <v>0</v>
      </c>
      <c r="S230" s="630">
        <f t="shared" si="12"/>
        <v>0</v>
      </c>
      <c r="T230" s="631">
        <f>'Раздел 1'!R260</f>
        <v>0</v>
      </c>
      <c r="U230" s="632">
        <v>0</v>
      </c>
      <c r="V230" s="633">
        <f t="shared" si="13"/>
        <v>0</v>
      </c>
      <c r="W230" s="142"/>
      <c r="X230" s="634"/>
      <c r="Y230" s="635"/>
    </row>
    <row r="231" spans="1:25" s="636" customFormat="1" ht="24.75" customHeight="1">
      <c r="A231" s="622" t="str">
        <f>'Раздел 1'!C261</f>
        <v>925</v>
      </c>
      <c r="B231" s="623" t="str">
        <f>'Раздел 1'!D261</f>
        <v>07</v>
      </c>
      <c r="C231" s="623" t="str">
        <f>'Раздел 1'!E261</f>
        <v>03</v>
      </c>
      <c r="D231" s="623" t="str">
        <f>'Раздел 1'!F261</f>
        <v>02</v>
      </c>
      <c r="E231" s="623" t="str">
        <f>'Раздел 1'!G261</f>
        <v>2</v>
      </c>
      <c r="F231" s="623" t="str">
        <f>'Раздел 1'!H261</f>
        <v>01</v>
      </c>
      <c r="G231" s="623" t="str">
        <f>'Раздел 1'!I261</f>
        <v>60860</v>
      </c>
      <c r="H231" s="624" t="str">
        <f>'Раздел 1'!J261</f>
        <v>119</v>
      </c>
      <c r="I231" s="625" t="str">
        <f>'Раздел 1'!K261</f>
        <v>265.00.00</v>
      </c>
      <c r="J231" s="625" t="str">
        <f>'Раздел 1'!L261</f>
        <v>000</v>
      </c>
      <c r="K231" s="625" t="str">
        <f>'Раздел 1'!M261</f>
        <v>00.00.00</v>
      </c>
      <c r="L231" s="625" t="str">
        <f>'Раздел 1'!N261</f>
        <v>001.07.0002</v>
      </c>
      <c r="M231" s="625" t="str">
        <f>'Раздел 1'!O261</f>
        <v>50.03.00</v>
      </c>
      <c r="N231" s="626">
        <f>'Раздел 1'!P261</f>
        <v>0</v>
      </c>
      <c r="O231" s="626">
        <v>0</v>
      </c>
      <c r="P231" s="627">
        <f t="shared" si="11"/>
        <v>0</v>
      </c>
      <c r="Q231" s="628">
        <f>'Раздел 1'!Q261</f>
        <v>0</v>
      </c>
      <c r="R231" s="629">
        <v>0</v>
      </c>
      <c r="S231" s="630">
        <f t="shared" si="12"/>
        <v>0</v>
      </c>
      <c r="T231" s="631">
        <f>'Раздел 1'!R261</f>
        <v>0</v>
      </c>
      <c r="U231" s="632">
        <v>0</v>
      </c>
      <c r="V231" s="633">
        <f t="shared" si="13"/>
        <v>0</v>
      </c>
      <c r="W231" s="142"/>
      <c r="X231" s="634"/>
      <c r="Y231" s="635"/>
    </row>
    <row r="232" spans="1:25" s="636" customFormat="1" ht="24.75" customHeight="1">
      <c r="A232" s="622" t="str">
        <f>'Раздел 1'!C262</f>
        <v>925</v>
      </c>
      <c r="B232" s="623" t="str">
        <f>'Раздел 1'!D262</f>
        <v>07</v>
      </c>
      <c r="C232" s="623" t="str">
        <f>'Раздел 1'!E262</f>
        <v>03</v>
      </c>
      <c r="D232" s="623" t="str">
        <f>'Раздел 1'!F262</f>
        <v>02</v>
      </c>
      <c r="E232" s="623" t="str">
        <f>'Раздел 1'!G262</f>
        <v>2</v>
      </c>
      <c r="F232" s="623" t="str">
        <f>'Раздел 1'!H262</f>
        <v>01</v>
      </c>
      <c r="G232" s="623" t="str">
        <f>'Раздел 1'!I262</f>
        <v>60860</v>
      </c>
      <c r="H232" s="624" t="str">
        <f>'Раздел 1'!J262</f>
        <v>119</v>
      </c>
      <c r="I232" s="625" t="str">
        <f>'Раздел 1'!K262</f>
        <v>265.00.00</v>
      </c>
      <c r="J232" s="625" t="str">
        <f>'Раздел 1'!L262</f>
        <v>001</v>
      </c>
      <c r="K232" s="625" t="str">
        <f>'Раздел 1'!M262</f>
        <v>00.00.00</v>
      </c>
      <c r="L232" s="625" t="str">
        <f>'Раздел 1'!N262</f>
        <v>х</v>
      </c>
      <c r="M232" s="625" t="str">
        <f>'Раздел 1'!O262</f>
        <v>50.03.00</v>
      </c>
      <c r="N232" s="626">
        <f>'Раздел 1'!P262</f>
        <v>0</v>
      </c>
      <c r="O232" s="626">
        <v>0</v>
      </c>
      <c r="P232" s="627">
        <f t="shared" si="11"/>
        <v>0</v>
      </c>
      <c r="Q232" s="628">
        <f>'Раздел 1'!Q262</f>
        <v>0</v>
      </c>
      <c r="R232" s="629">
        <v>0</v>
      </c>
      <c r="S232" s="630">
        <f t="shared" si="12"/>
        <v>0</v>
      </c>
      <c r="T232" s="631">
        <f>'Раздел 1'!R262</f>
        <v>0</v>
      </c>
      <c r="U232" s="632">
        <v>0</v>
      </c>
      <c r="V232" s="633">
        <f t="shared" si="13"/>
        <v>0</v>
      </c>
      <c r="W232" s="142"/>
      <c r="X232" s="634"/>
      <c r="Y232" s="635"/>
    </row>
    <row r="233" spans="1:25" s="636" customFormat="1" ht="24.75" customHeight="1">
      <c r="A233" s="622" t="str">
        <f>'Раздел 1'!C263</f>
        <v>925</v>
      </c>
      <c r="B233" s="623" t="str">
        <f>'Раздел 1'!D263</f>
        <v>07</v>
      </c>
      <c r="C233" s="623" t="str">
        <f>'Раздел 1'!E263</f>
        <v>02</v>
      </c>
      <c r="D233" s="623" t="str">
        <f>'Раздел 1'!F263</f>
        <v>02</v>
      </c>
      <c r="E233" s="623" t="str">
        <f>'Раздел 1'!G263</f>
        <v>1</v>
      </c>
      <c r="F233" s="623" t="str">
        <f>'Раздел 1'!H263</f>
        <v>02</v>
      </c>
      <c r="G233" s="623" t="str">
        <f>'Раздел 1'!I263</f>
        <v>53032</v>
      </c>
      <c r="H233" s="624" t="str">
        <f>'Раздел 1'!J263</f>
        <v>119</v>
      </c>
      <c r="I233" s="625" t="str">
        <f>'Раздел 1'!K263</f>
        <v>265.00.00</v>
      </c>
      <c r="J233" s="625" t="str">
        <f>'Раздел 1'!L263</f>
        <v>000</v>
      </c>
      <c r="K233" s="625" t="str">
        <f>'Раздел 1'!M263</f>
        <v>00.00.00</v>
      </c>
      <c r="L233" s="625" t="str">
        <f>'Раздел 1'!N263</f>
        <v>500.02.0006</v>
      </c>
      <c r="M233" s="625" t="str">
        <f>'Раздел 1'!O263</f>
        <v>60.02.00</v>
      </c>
      <c r="N233" s="626">
        <f>'Раздел 1'!P263</f>
        <v>0</v>
      </c>
      <c r="O233" s="626">
        <v>0</v>
      </c>
      <c r="P233" s="627">
        <f t="shared" si="11"/>
        <v>0</v>
      </c>
      <c r="Q233" s="628">
        <f>'Раздел 1'!Q263</f>
        <v>0</v>
      </c>
      <c r="R233" s="629">
        <v>0</v>
      </c>
      <c r="S233" s="630">
        <f t="shared" si="12"/>
        <v>0</v>
      </c>
      <c r="T233" s="631">
        <f>'Раздел 1'!R263</f>
        <v>0</v>
      </c>
      <c r="U233" s="632">
        <v>0</v>
      </c>
      <c r="V233" s="633">
        <f t="shared" si="13"/>
        <v>0</v>
      </c>
      <c r="W233" s="142"/>
      <c r="X233" s="634"/>
      <c r="Y233" s="635"/>
    </row>
    <row r="234" spans="1:25" s="636" customFormat="1" ht="24.75" customHeight="1">
      <c r="A234" s="622" t="str">
        <f>'Раздел 1'!C264</f>
        <v>925</v>
      </c>
      <c r="B234" s="623" t="str">
        <f>'Раздел 1'!D264</f>
        <v>07</v>
      </c>
      <c r="C234" s="623" t="str">
        <f>'Раздел 1'!E264</f>
        <v>02</v>
      </c>
      <c r="D234" s="623" t="str">
        <f>'Раздел 1'!F264</f>
        <v>02</v>
      </c>
      <c r="E234" s="623" t="str">
        <f>'Раздел 1'!G264</f>
        <v>1</v>
      </c>
      <c r="F234" s="623" t="str">
        <f>'Раздел 1'!H264</f>
        <v>02</v>
      </c>
      <c r="G234" s="623" t="str">
        <f>'Раздел 1'!I264</f>
        <v>00590</v>
      </c>
      <c r="H234" s="624" t="str">
        <f>'Раздел 1'!J264</f>
        <v>119</v>
      </c>
      <c r="I234" s="625" t="str">
        <f>'Раздел 1'!K264</f>
        <v>266.00.00</v>
      </c>
      <c r="J234" s="625" t="str">
        <f>'Раздел 1'!L264</f>
        <v>000</v>
      </c>
      <c r="K234" s="625" t="str">
        <f>'Раздел 1'!M264</f>
        <v>00.00.00</v>
      </c>
      <c r="L234" s="625" t="str">
        <f>'Раздел 1'!N264</f>
        <v>х</v>
      </c>
      <c r="M234" s="625" t="str">
        <f>'Раздел 1'!O264</f>
        <v>20.00.02</v>
      </c>
      <c r="N234" s="626">
        <f>'Раздел 1'!P264</f>
        <v>0</v>
      </c>
      <c r="O234" s="626">
        <v>0</v>
      </c>
      <c r="P234" s="627">
        <f t="shared" si="11"/>
        <v>0</v>
      </c>
      <c r="Q234" s="628">
        <f>'Раздел 1'!Q264</f>
        <v>0</v>
      </c>
      <c r="R234" s="629">
        <v>0</v>
      </c>
      <c r="S234" s="630">
        <f t="shared" si="12"/>
        <v>0</v>
      </c>
      <c r="T234" s="631">
        <f>'Раздел 1'!R264</f>
        <v>0</v>
      </c>
      <c r="U234" s="632">
        <v>0</v>
      </c>
      <c r="V234" s="633">
        <f t="shared" si="13"/>
        <v>0</v>
      </c>
      <c r="W234" s="142"/>
      <c r="X234" s="634"/>
      <c r="Y234" s="635"/>
    </row>
    <row r="235" spans="1:25" s="636" customFormat="1" ht="24.75" customHeight="1">
      <c r="A235" s="622" t="str">
        <f>'Раздел 1'!C265</f>
        <v>925</v>
      </c>
      <c r="B235" s="623" t="str">
        <f>'Раздел 1'!D265</f>
        <v>07</v>
      </c>
      <c r="C235" s="623" t="str">
        <f>'Раздел 1'!E265</f>
        <v>02</v>
      </c>
      <c r="D235" s="623" t="str">
        <f>'Раздел 1'!F265</f>
        <v>02</v>
      </c>
      <c r="E235" s="623" t="str">
        <f>'Раздел 1'!G265</f>
        <v>1</v>
      </c>
      <c r="F235" s="623" t="str">
        <f>'Раздел 1'!H265</f>
        <v>02</v>
      </c>
      <c r="G235" s="623" t="str">
        <f>'Раздел 1'!I265</f>
        <v>00590</v>
      </c>
      <c r="H235" s="624" t="str">
        <f>'Раздел 1'!J265</f>
        <v>119</v>
      </c>
      <c r="I235" s="625" t="str">
        <f>'Раздел 1'!K265</f>
        <v>266.00.00</v>
      </c>
      <c r="J235" s="625" t="str">
        <f>'Раздел 1'!L265</f>
        <v>001</v>
      </c>
      <c r="K235" s="625" t="str">
        <f>'Раздел 1'!M265</f>
        <v>00.00.00</v>
      </c>
      <c r="L235" s="625" t="str">
        <f>'Раздел 1'!N265</f>
        <v>х</v>
      </c>
      <c r="M235" s="625" t="str">
        <f>'Раздел 1'!O265</f>
        <v>20.00.02</v>
      </c>
      <c r="N235" s="626">
        <f>'Раздел 1'!P265</f>
        <v>0</v>
      </c>
      <c r="O235" s="626">
        <v>0</v>
      </c>
      <c r="P235" s="627">
        <f t="shared" si="11"/>
        <v>0</v>
      </c>
      <c r="Q235" s="628">
        <f>'Раздел 1'!Q265</f>
        <v>0</v>
      </c>
      <c r="R235" s="629">
        <v>0</v>
      </c>
      <c r="S235" s="630">
        <f t="shared" si="12"/>
        <v>0</v>
      </c>
      <c r="T235" s="631">
        <f>'Раздел 1'!R265</f>
        <v>0</v>
      </c>
      <c r="U235" s="632">
        <v>0</v>
      </c>
      <c r="V235" s="633">
        <f t="shared" si="13"/>
        <v>0</v>
      </c>
      <c r="W235" s="142"/>
      <c r="X235" s="634"/>
      <c r="Y235" s="635"/>
    </row>
    <row r="236" spans="1:25" s="636" customFormat="1" ht="24.75" customHeight="1">
      <c r="A236" s="622" t="str">
        <f>'Раздел 1'!C266</f>
        <v>925</v>
      </c>
      <c r="B236" s="623" t="str">
        <f>'Раздел 1'!D266</f>
        <v>07</v>
      </c>
      <c r="C236" s="623" t="str">
        <f>'Раздел 1'!E266</f>
        <v>02</v>
      </c>
      <c r="D236" s="623" t="str">
        <f>'Раздел 1'!F266</f>
        <v>02</v>
      </c>
      <c r="E236" s="623" t="str">
        <f>'Раздел 1'!G266</f>
        <v>1</v>
      </c>
      <c r="F236" s="623" t="str">
        <f>'Раздел 1'!H266</f>
        <v>02</v>
      </c>
      <c r="G236" s="623" t="str">
        <f>'Раздел 1'!I266</f>
        <v>00590</v>
      </c>
      <c r="H236" s="624" t="str">
        <f>'Раздел 1'!J266</f>
        <v>119</v>
      </c>
      <c r="I236" s="625" t="str">
        <f>'Раздел 1'!K266</f>
        <v>266.00.00</v>
      </c>
      <c r="J236" s="625" t="str">
        <f>'Раздел 1'!L266</f>
        <v>000</v>
      </c>
      <c r="K236" s="625" t="str">
        <f>'Раздел 1'!M266</f>
        <v>71.02.00</v>
      </c>
      <c r="L236" s="625" t="str">
        <f>'Раздел 1'!N266</f>
        <v>001.01.0001</v>
      </c>
      <c r="M236" s="625" t="str">
        <f>'Раздел 1'!O266</f>
        <v>50.01.00</v>
      </c>
      <c r="N236" s="626">
        <f>'Раздел 1'!P266</f>
        <v>0</v>
      </c>
      <c r="O236" s="626">
        <v>0</v>
      </c>
      <c r="P236" s="627">
        <f t="shared" si="11"/>
        <v>0</v>
      </c>
      <c r="Q236" s="628">
        <f>'Раздел 1'!Q266</f>
        <v>0</v>
      </c>
      <c r="R236" s="629">
        <v>0</v>
      </c>
      <c r="S236" s="630">
        <f t="shared" si="12"/>
        <v>0</v>
      </c>
      <c r="T236" s="631">
        <f>'Раздел 1'!R266</f>
        <v>0</v>
      </c>
      <c r="U236" s="632">
        <v>0</v>
      </c>
      <c r="V236" s="633">
        <f t="shared" si="13"/>
        <v>0</v>
      </c>
      <c r="W236" s="142"/>
      <c r="X236" s="634"/>
      <c r="Y236" s="635"/>
    </row>
    <row r="237" spans="1:25" s="636" customFormat="1" ht="24.75" customHeight="1">
      <c r="A237" s="622" t="str">
        <f>'Раздел 1'!C267</f>
        <v>925</v>
      </c>
      <c r="B237" s="623" t="str">
        <f>'Раздел 1'!D267</f>
        <v>07</v>
      </c>
      <c r="C237" s="623" t="str">
        <f>'Раздел 1'!E267</f>
        <v>02</v>
      </c>
      <c r="D237" s="623" t="str">
        <f>'Раздел 1'!F267</f>
        <v>02</v>
      </c>
      <c r="E237" s="623" t="str">
        <f>'Раздел 1'!G267</f>
        <v>1</v>
      </c>
      <c r="F237" s="623" t="str">
        <f>'Раздел 1'!H267</f>
        <v>02</v>
      </c>
      <c r="G237" s="623" t="str">
        <f>'Раздел 1'!I267</f>
        <v>00590</v>
      </c>
      <c r="H237" s="624" t="str">
        <f>'Раздел 1'!J267</f>
        <v>119</v>
      </c>
      <c r="I237" s="625" t="str">
        <f>'Раздел 1'!K267</f>
        <v>266.00.00</v>
      </c>
      <c r="J237" s="625" t="str">
        <f>'Раздел 1'!L267</f>
        <v>001</v>
      </c>
      <c r="K237" s="625" t="str">
        <f>'Раздел 1'!M267</f>
        <v>00.00.00</v>
      </c>
      <c r="L237" s="625" t="str">
        <f>'Раздел 1'!N267</f>
        <v>х</v>
      </c>
      <c r="M237" s="625" t="str">
        <f>'Раздел 1'!O267</f>
        <v>50.01.00</v>
      </c>
      <c r="N237" s="626">
        <f>'Раздел 1'!P267</f>
        <v>0</v>
      </c>
      <c r="O237" s="626">
        <v>0</v>
      </c>
      <c r="P237" s="627">
        <f t="shared" si="11"/>
        <v>0</v>
      </c>
      <c r="Q237" s="628">
        <f>'Раздел 1'!Q267</f>
        <v>0</v>
      </c>
      <c r="R237" s="629">
        <v>0</v>
      </c>
      <c r="S237" s="630">
        <f t="shared" si="12"/>
        <v>0</v>
      </c>
      <c r="T237" s="631">
        <f>'Раздел 1'!R267</f>
        <v>0</v>
      </c>
      <c r="U237" s="632">
        <v>0</v>
      </c>
      <c r="V237" s="633">
        <f t="shared" si="13"/>
        <v>0</v>
      </c>
      <c r="W237" s="142"/>
      <c r="X237" s="634"/>
      <c r="Y237" s="635"/>
    </row>
    <row r="238" spans="1:25" s="636" customFormat="1" ht="24.75" customHeight="1">
      <c r="A238" s="622" t="str">
        <f>'Раздел 1'!C268</f>
        <v>925</v>
      </c>
      <c r="B238" s="623" t="str">
        <f>'Раздел 1'!D268</f>
        <v>07</v>
      </c>
      <c r="C238" s="623" t="str">
        <f>'Раздел 1'!E268</f>
        <v>02</v>
      </c>
      <c r="D238" s="623" t="str">
        <f>'Раздел 1'!F268</f>
        <v>02</v>
      </c>
      <c r="E238" s="623" t="str">
        <f>'Раздел 1'!G268</f>
        <v>1</v>
      </c>
      <c r="F238" s="623" t="str">
        <f>'Раздел 1'!H268</f>
        <v>02</v>
      </c>
      <c r="G238" s="623" t="str">
        <f>'Раздел 1'!I268</f>
        <v>60860</v>
      </c>
      <c r="H238" s="624" t="str">
        <f>'Раздел 1'!J268</f>
        <v>119</v>
      </c>
      <c r="I238" s="625" t="str">
        <f>'Раздел 1'!K268</f>
        <v>266.00.00</v>
      </c>
      <c r="J238" s="625" t="str">
        <f>'Раздел 1'!L268</f>
        <v>000</v>
      </c>
      <c r="K238" s="625" t="str">
        <f>'Раздел 1'!M268</f>
        <v>00.00.00</v>
      </c>
      <c r="L238" s="625" t="str">
        <f>'Раздел 1'!N268</f>
        <v>001.07.0002</v>
      </c>
      <c r="M238" s="625" t="str">
        <f>'Раздел 1'!O268</f>
        <v>50.03.00</v>
      </c>
      <c r="N238" s="626">
        <f>'Раздел 1'!P268</f>
        <v>0</v>
      </c>
      <c r="O238" s="626">
        <v>0</v>
      </c>
      <c r="P238" s="627">
        <f t="shared" si="11"/>
        <v>0</v>
      </c>
      <c r="Q238" s="628">
        <f>'Раздел 1'!Q268</f>
        <v>0</v>
      </c>
      <c r="R238" s="629">
        <v>0</v>
      </c>
      <c r="S238" s="630">
        <f t="shared" si="12"/>
        <v>0</v>
      </c>
      <c r="T238" s="631">
        <f>'Раздел 1'!R268</f>
        <v>0</v>
      </c>
      <c r="U238" s="632">
        <v>0</v>
      </c>
      <c r="V238" s="633">
        <f t="shared" si="13"/>
        <v>0</v>
      </c>
      <c r="W238" s="142"/>
      <c r="X238" s="634"/>
      <c r="Y238" s="635"/>
    </row>
    <row r="239" spans="1:25" s="636" customFormat="1" ht="24.75" customHeight="1">
      <c r="A239" s="622" t="str">
        <f>'Раздел 1'!C269</f>
        <v>925</v>
      </c>
      <c r="B239" s="623" t="str">
        <f>'Раздел 1'!D269</f>
        <v>07</v>
      </c>
      <c r="C239" s="623" t="str">
        <f>'Раздел 1'!E269</f>
        <v>02</v>
      </c>
      <c r="D239" s="623" t="str">
        <f>'Раздел 1'!F269</f>
        <v>02</v>
      </c>
      <c r="E239" s="623" t="str">
        <f>'Раздел 1'!G269</f>
        <v>1</v>
      </c>
      <c r="F239" s="623" t="str">
        <f>'Раздел 1'!H269</f>
        <v>02</v>
      </c>
      <c r="G239" s="623" t="str">
        <f>'Раздел 1'!I269</f>
        <v>60860</v>
      </c>
      <c r="H239" s="624" t="str">
        <f>'Раздел 1'!J269</f>
        <v>119</v>
      </c>
      <c r="I239" s="625" t="str">
        <f>'Раздел 1'!K269</f>
        <v>266.00.00</v>
      </c>
      <c r="J239" s="625" t="str">
        <f>'Раздел 1'!L269</f>
        <v>001</v>
      </c>
      <c r="K239" s="625" t="str">
        <f>'Раздел 1'!M269</f>
        <v>00.00.00</v>
      </c>
      <c r="L239" s="625" t="str">
        <f>'Раздел 1'!N269</f>
        <v>х</v>
      </c>
      <c r="M239" s="625" t="str">
        <f>'Раздел 1'!O269</f>
        <v>50.03.00</v>
      </c>
      <c r="N239" s="626">
        <f>'Раздел 1'!P269</f>
        <v>0</v>
      </c>
      <c r="O239" s="626">
        <v>0</v>
      </c>
      <c r="P239" s="627">
        <f t="shared" si="11"/>
        <v>0</v>
      </c>
      <c r="Q239" s="628">
        <f>'Раздел 1'!Q269</f>
        <v>0</v>
      </c>
      <c r="R239" s="629">
        <v>0</v>
      </c>
      <c r="S239" s="630">
        <f t="shared" si="12"/>
        <v>0</v>
      </c>
      <c r="T239" s="631">
        <f>'Раздел 1'!R269</f>
        <v>0</v>
      </c>
      <c r="U239" s="632">
        <v>0</v>
      </c>
      <c r="V239" s="633">
        <f t="shared" si="13"/>
        <v>0</v>
      </c>
      <c r="W239" s="142"/>
      <c r="X239" s="634"/>
      <c r="Y239" s="635"/>
    </row>
    <row r="240" spans="1:25" s="636" customFormat="1" ht="24.75" customHeight="1">
      <c r="A240" s="622" t="str">
        <f>'Раздел 1'!C270</f>
        <v>925</v>
      </c>
      <c r="B240" s="623" t="str">
        <f>'Раздел 1'!D270</f>
        <v>07</v>
      </c>
      <c r="C240" s="623" t="str">
        <f>'Раздел 1'!E270</f>
        <v>03</v>
      </c>
      <c r="D240" s="623" t="str">
        <f>'Раздел 1'!F270</f>
        <v>02</v>
      </c>
      <c r="E240" s="623" t="str">
        <f>'Раздел 1'!G270</f>
        <v>2</v>
      </c>
      <c r="F240" s="623" t="str">
        <f>'Раздел 1'!H270</f>
        <v>01</v>
      </c>
      <c r="G240" s="623" t="str">
        <f>'Раздел 1'!I270</f>
        <v>60860</v>
      </c>
      <c r="H240" s="624" t="str">
        <f>'Раздел 1'!J270</f>
        <v>119</v>
      </c>
      <c r="I240" s="625" t="str">
        <f>'Раздел 1'!K270</f>
        <v>266.00.00</v>
      </c>
      <c r="J240" s="625" t="str">
        <f>'Раздел 1'!L270</f>
        <v>000</v>
      </c>
      <c r="K240" s="625" t="str">
        <f>'Раздел 1'!M270</f>
        <v>00.00.00</v>
      </c>
      <c r="L240" s="625" t="str">
        <f>'Раздел 1'!N270</f>
        <v>001.07.0002</v>
      </c>
      <c r="M240" s="625" t="str">
        <f>'Раздел 1'!O270</f>
        <v>50.03.00</v>
      </c>
      <c r="N240" s="626">
        <f>'Раздел 1'!P270</f>
        <v>0</v>
      </c>
      <c r="O240" s="626">
        <v>0</v>
      </c>
      <c r="P240" s="627">
        <f t="shared" si="11"/>
        <v>0</v>
      </c>
      <c r="Q240" s="628">
        <f>'Раздел 1'!Q270</f>
        <v>0</v>
      </c>
      <c r="R240" s="629">
        <v>0</v>
      </c>
      <c r="S240" s="630">
        <f t="shared" si="12"/>
        <v>0</v>
      </c>
      <c r="T240" s="631">
        <f>'Раздел 1'!R270</f>
        <v>0</v>
      </c>
      <c r="U240" s="632">
        <v>0</v>
      </c>
      <c r="V240" s="633">
        <f t="shared" si="13"/>
        <v>0</v>
      </c>
      <c r="W240" s="142"/>
      <c r="X240" s="634"/>
      <c r="Y240" s="635"/>
    </row>
    <row r="241" spans="1:25" s="636" customFormat="1" ht="24.75" customHeight="1">
      <c r="A241" s="622" t="str">
        <f>'Раздел 1'!C271</f>
        <v>925</v>
      </c>
      <c r="B241" s="623" t="str">
        <f>'Раздел 1'!D271</f>
        <v>07</v>
      </c>
      <c r="C241" s="623" t="str">
        <f>'Раздел 1'!E271</f>
        <v>03</v>
      </c>
      <c r="D241" s="623" t="str">
        <f>'Раздел 1'!F271</f>
        <v>02</v>
      </c>
      <c r="E241" s="623" t="str">
        <f>'Раздел 1'!G271</f>
        <v>2</v>
      </c>
      <c r="F241" s="623" t="str">
        <f>'Раздел 1'!H271</f>
        <v>01</v>
      </c>
      <c r="G241" s="623" t="str">
        <f>'Раздел 1'!I271</f>
        <v>60860</v>
      </c>
      <c r="H241" s="624" t="str">
        <f>'Раздел 1'!J271</f>
        <v>119</v>
      </c>
      <c r="I241" s="625" t="str">
        <f>'Раздел 1'!K271</f>
        <v>266.00.00</v>
      </c>
      <c r="J241" s="625" t="str">
        <f>'Раздел 1'!L271</f>
        <v>001</v>
      </c>
      <c r="K241" s="625" t="str">
        <f>'Раздел 1'!M271</f>
        <v>00.00.00</v>
      </c>
      <c r="L241" s="625" t="str">
        <f>'Раздел 1'!N271</f>
        <v>х</v>
      </c>
      <c r="M241" s="625" t="str">
        <f>'Раздел 1'!O271</f>
        <v>50.03.00</v>
      </c>
      <c r="N241" s="626">
        <f>'Раздел 1'!P271</f>
        <v>0</v>
      </c>
      <c r="O241" s="626">
        <v>0</v>
      </c>
      <c r="P241" s="627">
        <f t="shared" si="11"/>
        <v>0</v>
      </c>
      <c r="Q241" s="628">
        <f>'Раздел 1'!Q271</f>
        <v>0</v>
      </c>
      <c r="R241" s="629">
        <v>0</v>
      </c>
      <c r="S241" s="630">
        <f t="shared" si="12"/>
        <v>0</v>
      </c>
      <c r="T241" s="631">
        <f>'Раздел 1'!R271</f>
        <v>0</v>
      </c>
      <c r="U241" s="632">
        <v>0</v>
      </c>
      <c r="V241" s="633">
        <f t="shared" si="13"/>
        <v>0</v>
      </c>
      <c r="W241" s="142"/>
      <c r="X241" s="634"/>
      <c r="Y241" s="635"/>
    </row>
    <row r="242" spans="1:25" s="636" customFormat="1" ht="24.75" customHeight="1">
      <c r="A242" s="622" t="str">
        <f>'Раздел 1'!C272</f>
        <v>925</v>
      </c>
      <c r="B242" s="623" t="str">
        <f>'Раздел 1'!D272</f>
        <v>07</v>
      </c>
      <c r="C242" s="623" t="str">
        <f>'Раздел 1'!E272</f>
        <v>02</v>
      </c>
      <c r="D242" s="623" t="str">
        <f>'Раздел 1'!F272</f>
        <v>02</v>
      </c>
      <c r="E242" s="623" t="str">
        <f>'Раздел 1'!G272</f>
        <v>1</v>
      </c>
      <c r="F242" s="623" t="str">
        <f>'Раздел 1'!H272</f>
        <v>02</v>
      </c>
      <c r="G242" s="623" t="str">
        <f>'Раздел 1'!I272</f>
        <v>53032</v>
      </c>
      <c r="H242" s="624" t="str">
        <f>'Раздел 1'!J272</f>
        <v>119</v>
      </c>
      <c r="I242" s="625" t="str">
        <f>'Раздел 1'!K272</f>
        <v>266.00.00</v>
      </c>
      <c r="J242" s="625" t="str">
        <f>'Раздел 1'!L272</f>
        <v>000</v>
      </c>
      <c r="K242" s="625" t="str">
        <f>'Раздел 1'!M272</f>
        <v>00.00.00</v>
      </c>
      <c r="L242" s="625" t="str">
        <f>'Раздел 1'!N272</f>
        <v>500.02.0006</v>
      </c>
      <c r="M242" s="625" t="str">
        <f>'Раздел 1'!O272</f>
        <v>60.02.00</v>
      </c>
      <c r="N242" s="626">
        <f>'Раздел 1'!P272</f>
        <v>0</v>
      </c>
      <c r="O242" s="626">
        <v>0</v>
      </c>
      <c r="P242" s="627">
        <f t="shared" si="11"/>
        <v>0</v>
      </c>
      <c r="Q242" s="628">
        <f>'Раздел 1'!Q272</f>
        <v>0</v>
      </c>
      <c r="R242" s="629">
        <v>0</v>
      </c>
      <c r="S242" s="630">
        <f t="shared" si="12"/>
        <v>0</v>
      </c>
      <c r="T242" s="631">
        <f>'Раздел 1'!R272</f>
        <v>0</v>
      </c>
      <c r="U242" s="632">
        <v>0</v>
      </c>
      <c r="V242" s="633">
        <f t="shared" si="13"/>
        <v>0</v>
      </c>
      <c r="W242" s="142"/>
      <c r="X242" s="634"/>
      <c r="Y242" s="635"/>
    </row>
    <row r="243" spans="1:25" s="636" customFormat="1" ht="24.75" customHeight="1">
      <c r="A243" s="622" t="str">
        <f>'Раздел 1'!C273</f>
        <v>925</v>
      </c>
      <c r="B243" s="623" t="str">
        <f>'Раздел 1'!D273</f>
        <v>07</v>
      </c>
      <c r="C243" s="623" t="str">
        <f>'Раздел 1'!E273</f>
        <v>02</v>
      </c>
      <c r="D243" s="623" t="str">
        <f>'Раздел 1'!F273</f>
        <v>02</v>
      </c>
      <c r="E243" s="623" t="str">
        <f>'Раздел 1'!G273</f>
        <v>1</v>
      </c>
      <c r="F243" s="623" t="str">
        <f>'Раздел 1'!H273</f>
        <v>02</v>
      </c>
      <c r="G243" s="623" t="str">
        <f>'Раздел 1'!I273</f>
        <v>00590</v>
      </c>
      <c r="H243" s="624" t="str">
        <f>'Раздел 1'!J273</f>
        <v>119</v>
      </c>
      <c r="I243" s="625" t="str">
        <f>'Раздел 1'!K273</f>
        <v>310.00.00</v>
      </c>
      <c r="J243" s="625" t="str">
        <f>'Раздел 1'!L273</f>
        <v>000</v>
      </c>
      <c r="K243" s="625" t="str">
        <f>'Раздел 1'!M273</f>
        <v>00.00.00</v>
      </c>
      <c r="L243" s="625" t="str">
        <f>'Раздел 1'!N273</f>
        <v>х</v>
      </c>
      <c r="M243" s="625" t="str">
        <f>'Раздел 1'!O273</f>
        <v>20.00.02</v>
      </c>
      <c r="N243" s="626">
        <f>'Раздел 1'!P273</f>
        <v>0</v>
      </c>
      <c r="O243" s="626">
        <v>0</v>
      </c>
      <c r="P243" s="627">
        <f t="shared" si="11"/>
        <v>0</v>
      </c>
      <c r="Q243" s="628">
        <f>'Раздел 1'!Q273</f>
        <v>0</v>
      </c>
      <c r="R243" s="629">
        <v>0</v>
      </c>
      <c r="S243" s="630">
        <f t="shared" si="12"/>
        <v>0</v>
      </c>
      <c r="T243" s="631">
        <f>'Раздел 1'!R273</f>
        <v>0</v>
      </c>
      <c r="U243" s="632">
        <v>0</v>
      </c>
      <c r="V243" s="633">
        <f t="shared" si="13"/>
        <v>0</v>
      </c>
      <c r="W243" s="142"/>
      <c r="X243" s="634"/>
      <c r="Y243" s="635"/>
    </row>
    <row r="244" spans="1:25" s="636" customFormat="1" ht="24.75" customHeight="1">
      <c r="A244" s="622" t="str">
        <f>'Раздел 1'!C274</f>
        <v>925</v>
      </c>
      <c r="B244" s="623" t="str">
        <f>'Раздел 1'!D274</f>
        <v>07</v>
      </c>
      <c r="C244" s="623" t="str">
        <f>'Раздел 1'!E274</f>
        <v>02</v>
      </c>
      <c r="D244" s="623" t="str">
        <f>'Раздел 1'!F274</f>
        <v>02</v>
      </c>
      <c r="E244" s="623" t="str">
        <f>'Раздел 1'!G274</f>
        <v>1</v>
      </c>
      <c r="F244" s="623" t="str">
        <f>'Раздел 1'!H274</f>
        <v>02</v>
      </c>
      <c r="G244" s="623" t="str">
        <f>'Раздел 1'!I274</f>
        <v>00590</v>
      </c>
      <c r="H244" s="624" t="str">
        <f>'Раздел 1'!J274</f>
        <v>119</v>
      </c>
      <c r="I244" s="625" t="str">
        <f>'Раздел 1'!K274</f>
        <v>310.00.00</v>
      </c>
      <c r="J244" s="625" t="str">
        <f>'Раздел 1'!L274</f>
        <v>000</v>
      </c>
      <c r="K244" s="625" t="str">
        <f>'Раздел 1'!M274</f>
        <v>71.02.00</v>
      </c>
      <c r="L244" s="625" t="str">
        <f>'Раздел 1'!N274</f>
        <v>001.01.0001</v>
      </c>
      <c r="M244" s="625" t="str">
        <f>'Раздел 1'!O274</f>
        <v>50.01.00</v>
      </c>
      <c r="N244" s="626">
        <f>'Раздел 1'!P274</f>
        <v>0</v>
      </c>
      <c r="O244" s="626">
        <v>0</v>
      </c>
      <c r="P244" s="627">
        <f t="shared" si="11"/>
        <v>0</v>
      </c>
      <c r="Q244" s="628">
        <f>'Раздел 1'!Q274</f>
        <v>0</v>
      </c>
      <c r="R244" s="629">
        <v>0</v>
      </c>
      <c r="S244" s="630">
        <f t="shared" si="12"/>
        <v>0</v>
      </c>
      <c r="T244" s="631">
        <f>'Раздел 1'!R274</f>
        <v>0</v>
      </c>
      <c r="U244" s="632">
        <v>0</v>
      </c>
      <c r="V244" s="633">
        <f t="shared" si="13"/>
        <v>0</v>
      </c>
      <c r="W244" s="142"/>
      <c r="X244" s="634"/>
      <c r="Y244" s="635"/>
    </row>
    <row r="245" spans="1:25" s="636" customFormat="1" ht="24.75" customHeight="1">
      <c r="A245" s="622" t="str">
        <f>'Раздел 1'!C275</f>
        <v>925</v>
      </c>
      <c r="B245" s="623" t="str">
        <f>'Раздел 1'!D275</f>
        <v>07</v>
      </c>
      <c r="C245" s="623" t="str">
        <f>'Раздел 1'!E275</f>
        <v>02</v>
      </c>
      <c r="D245" s="623" t="str">
        <f>'Раздел 1'!F275</f>
        <v>02</v>
      </c>
      <c r="E245" s="623" t="str">
        <f>'Раздел 1'!G275</f>
        <v>1</v>
      </c>
      <c r="F245" s="623" t="str">
        <f>'Раздел 1'!H275</f>
        <v>02</v>
      </c>
      <c r="G245" s="623" t="str">
        <f>'Раздел 1'!I275</f>
        <v>60860</v>
      </c>
      <c r="H245" s="624" t="str">
        <f>'Раздел 1'!J275</f>
        <v>119</v>
      </c>
      <c r="I245" s="625" t="str">
        <f>'Раздел 1'!K275</f>
        <v>310.00.00</v>
      </c>
      <c r="J245" s="625" t="str">
        <f>'Раздел 1'!L275</f>
        <v>000</v>
      </c>
      <c r="K245" s="625" t="str">
        <f>'Раздел 1'!M275</f>
        <v>00.00.00</v>
      </c>
      <c r="L245" s="625" t="str">
        <f>'Раздел 1'!N275</f>
        <v>001.07.0002</v>
      </c>
      <c r="M245" s="625" t="str">
        <f>'Раздел 1'!O275</f>
        <v>50.03.00</v>
      </c>
      <c r="N245" s="626">
        <f>'Раздел 1'!P275</f>
        <v>0</v>
      </c>
      <c r="O245" s="626">
        <v>0</v>
      </c>
      <c r="P245" s="627">
        <f t="shared" si="11"/>
        <v>0</v>
      </c>
      <c r="Q245" s="628">
        <f>'Раздел 1'!Q275</f>
        <v>0</v>
      </c>
      <c r="R245" s="629">
        <v>0</v>
      </c>
      <c r="S245" s="630">
        <f t="shared" si="12"/>
        <v>0</v>
      </c>
      <c r="T245" s="631">
        <f>'Раздел 1'!R275</f>
        <v>0</v>
      </c>
      <c r="U245" s="632">
        <v>0</v>
      </c>
      <c r="V245" s="633">
        <f t="shared" si="13"/>
        <v>0</v>
      </c>
      <c r="W245" s="142"/>
      <c r="X245" s="634"/>
      <c r="Y245" s="635"/>
    </row>
    <row r="246" spans="1:25" s="636" customFormat="1" ht="24.75" customHeight="1">
      <c r="A246" s="622" t="str">
        <f>'Раздел 1'!C276</f>
        <v>925</v>
      </c>
      <c r="B246" s="623" t="str">
        <f>'Раздел 1'!D276</f>
        <v>07</v>
      </c>
      <c r="C246" s="623" t="str">
        <f>'Раздел 1'!E276</f>
        <v>03</v>
      </c>
      <c r="D246" s="623" t="str">
        <f>'Раздел 1'!F276</f>
        <v>02</v>
      </c>
      <c r="E246" s="623" t="str">
        <f>'Раздел 1'!G276</f>
        <v>2</v>
      </c>
      <c r="F246" s="623" t="str">
        <f>'Раздел 1'!H276</f>
        <v>01</v>
      </c>
      <c r="G246" s="623" t="str">
        <f>'Раздел 1'!I276</f>
        <v>60860</v>
      </c>
      <c r="H246" s="624" t="str">
        <f>'Раздел 1'!J276</f>
        <v>119</v>
      </c>
      <c r="I246" s="625" t="str">
        <f>'Раздел 1'!K276</f>
        <v>310.00.00</v>
      </c>
      <c r="J246" s="625" t="str">
        <f>'Раздел 1'!L276</f>
        <v>000</v>
      </c>
      <c r="K246" s="625" t="str">
        <f>'Раздел 1'!M276</f>
        <v>00.00.00</v>
      </c>
      <c r="L246" s="625" t="str">
        <f>'Раздел 1'!N276</f>
        <v>001.07.0002</v>
      </c>
      <c r="M246" s="625" t="str">
        <f>'Раздел 1'!O276</f>
        <v>50.03.00</v>
      </c>
      <c r="N246" s="626">
        <f>'Раздел 1'!P276</f>
        <v>0</v>
      </c>
      <c r="O246" s="626">
        <v>0</v>
      </c>
      <c r="P246" s="627">
        <f t="shared" si="11"/>
        <v>0</v>
      </c>
      <c r="Q246" s="628">
        <f>'Раздел 1'!Q276</f>
        <v>0</v>
      </c>
      <c r="R246" s="629">
        <v>0</v>
      </c>
      <c r="S246" s="630">
        <f t="shared" si="12"/>
        <v>0</v>
      </c>
      <c r="T246" s="631">
        <f>'Раздел 1'!R276</f>
        <v>0</v>
      </c>
      <c r="U246" s="632">
        <v>0</v>
      </c>
      <c r="V246" s="633">
        <f t="shared" si="13"/>
        <v>0</v>
      </c>
      <c r="W246" s="142"/>
      <c r="X246" s="634"/>
      <c r="Y246" s="635"/>
    </row>
    <row r="247" spans="1:25" s="636" customFormat="1" ht="24.75" customHeight="1">
      <c r="A247" s="622" t="str">
        <f>'Раздел 1'!C277</f>
        <v>925</v>
      </c>
      <c r="B247" s="623" t="str">
        <f>'Раздел 1'!D277</f>
        <v>07</v>
      </c>
      <c r="C247" s="623" t="str">
        <f>'Раздел 1'!E277</f>
        <v>02</v>
      </c>
      <c r="D247" s="623" t="str">
        <f>'Раздел 1'!F277</f>
        <v>02</v>
      </c>
      <c r="E247" s="623" t="str">
        <f>'Раздел 1'!G277</f>
        <v>1</v>
      </c>
      <c r="F247" s="623" t="str">
        <f>'Раздел 1'!H277</f>
        <v>02</v>
      </c>
      <c r="G247" s="623" t="str">
        <f>'Раздел 1'!I277</f>
        <v>00590</v>
      </c>
      <c r="H247" s="624" t="str">
        <f>'Раздел 1'!J277</f>
        <v>119</v>
      </c>
      <c r="I247" s="625" t="str">
        <f>'Раздел 1'!K277</f>
        <v>341.00.00</v>
      </c>
      <c r="J247" s="625" t="str">
        <f>'Раздел 1'!L277</f>
        <v>000</v>
      </c>
      <c r="K247" s="625" t="str">
        <f>'Раздел 1'!M277</f>
        <v>00.00.00</v>
      </c>
      <c r="L247" s="625" t="str">
        <f>'Раздел 1'!N277</f>
        <v>х</v>
      </c>
      <c r="M247" s="625" t="str">
        <f>'Раздел 1'!O277</f>
        <v>20.00.02</v>
      </c>
      <c r="N247" s="626">
        <f>'Раздел 1'!P277</f>
        <v>0</v>
      </c>
      <c r="O247" s="626">
        <v>0</v>
      </c>
      <c r="P247" s="627">
        <f t="shared" si="11"/>
        <v>0</v>
      </c>
      <c r="Q247" s="628">
        <f>'Раздел 1'!Q277</f>
        <v>0</v>
      </c>
      <c r="R247" s="629">
        <v>0</v>
      </c>
      <c r="S247" s="630">
        <f t="shared" si="12"/>
        <v>0</v>
      </c>
      <c r="T247" s="631">
        <f>'Раздел 1'!R277</f>
        <v>0</v>
      </c>
      <c r="U247" s="632">
        <v>0</v>
      </c>
      <c r="V247" s="633">
        <f t="shared" si="13"/>
        <v>0</v>
      </c>
      <c r="W247" s="142"/>
      <c r="X247" s="634"/>
      <c r="Y247" s="635"/>
    </row>
    <row r="248" spans="1:25" s="636" customFormat="1" ht="24.75" customHeight="1">
      <c r="A248" s="622" t="str">
        <f>'Раздел 1'!C278</f>
        <v>925</v>
      </c>
      <c r="B248" s="623" t="str">
        <f>'Раздел 1'!D278</f>
        <v>07</v>
      </c>
      <c r="C248" s="623" t="str">
        <f>'Раздел 1'!E278</f>
        <v>02</v>
      </c>
      <c r="D248" s="623" t="str">
        <f>'Раздел 1'!F278</f>
        <v>02</v>
      </c>
      <c r="E248" s="623" t="str">
        <f>'Раздел 1'!G278</f>
        <v>1</v>
      </c>
      <c r="F248" s="623" t="str">
        <f>'Раздел 1'!H278</f>
        <v>02</v>
      </c>
      <c r="G248" s="623" t="str">
        <f>'Раздел 1'!I278</f>
        <v>00590</v>
      </c>
      <c r="H248" s="624" t="str">
        <f>'Раздел 1'!J278</f>
        <v>119</v>
      </c>
      <c r="I248" s="625" t="str">
        <f>'Раздел 1'!K278</f>
        <v>341.00.00</v>
      </c>
      <c r="J248" s="625" t="str">
        <f>'Раздел 1'!L278</f>
        <v>000</v>
      </c>
      <c r="K248" s="625" t="str">
        <f>'Раздел 1'!M278</f>
        <v>71.02.00</v>
      </c>
      <c r="L248" s="625" t="str">
        <f>'Раздел 1'!N278</f>
        <v>001.01.0001</v>
      </c>
      <c r="M248" s="625" t="str">
        <f>'Раздел 1'!O278</f>
        <v>50.01.00</v>
      </c>
      <c r="N248" s="626">
        <f>'Раздел 1'!P278</f>
        <v>0</v>
      </c>
      <c r="O248" s="626">
        <v>0</v>
      </c>
      <c r="P248" s="627">
        <f t="shared" si="11"/>
        <v>0</v>
      </c>
      <c r="Q248" s="628">
        <f>'Раздел 1'!Q278</f>
        <v>0</v>
      </c>
      <c r="R248" s="629">
        <v>0</v>
      </c>
      <c r="S248" s="630">
        <f t="shared" si="12"/>
        <v>0</v>
      </c>
      <c r="T248" s="631">
        <f>'Раздел 1'!R278</f>
        <v>0</v>
      </c>
      <c r="U248" s="632">
        <v>0</v>
      </c>
      <c r="V248" s="633">
        <f t="shared" si="13"/>
        <v>0</v>
      </c>
      <c r="W248" s="142"/>
      <c r="X248" s="634"/>
      <c r="Y248" s="635"/>
    </row>
    <row r="249" spans="1:25" s="636" customFormat="1" ht="24.75" customHeight="1">
      <c r="A249" s="622" t="str">
        <f>'Раздел 1'!C279</f>
        <v>925</v>
      </c>
      <c r="B249" s="623" t="str">
        <f>'Раздел 1'!D279</f>
        <v>07</v>
      </c>
      <c r="C249" s="623" t="str">
        <f>'Раздел 1'!E279</f>
        <v>02</v>
      </c>
      <c r="D249" s="623" t="str">
        <f>'Раздел 1'!F279</f>
        <v>02</v>
      </c>
      <c r="E249" s="623" t="str">
        <f>'Раздел 1'!G279</f>
        <v>1</v>
      </c>
      <c r="F249" s="623" t="str">
        <f>'Раздел 1'!H279</f>
        <v>02</v>
      </c>
      <c r="G249" s="623" t="str">
        <f>'Раздел 1'!I279</f>
        <v>60860</v>
      </c>
      <c r="H249" s="624" t="str">
        <f>'Раздел 1'!J279</f>
        <v>119</v>
      </c>
      <c r="I249" s="625" t="str">
        <f>'Раздел 1'!K279</f>
        <v>341.00.00</v>
      </c>
      <c r="J249" s="625" t="str">
        <f>'Раздел 1'!L279</f>
        <v>000</v>
      </c>
      <c r="K249" s="625" t="str">
        <f>'Раздел 1'!M279</f>
        <v>00.00.00</v>
      </c>
      <c r="L249" s="625" t="str">
        <f>'Раздел 1'!N279</f>
        <v>001.07.0002</v>
      </c>
      <c r="M249" s="625" t="str">
        <f>'Раздел 1'!O279</f>
        <v>50.03.00</v>
      </c>
      <c r="N249" s="626">
        <f>'Раздел 1'!P279</f>
        <v>0</v>
      </c>
      <c r="O249" s="626">
        <v>0</v>
      </c>
      <c r="P249" s="627">
        <f t="shared" si="11"/>
        <v>0</v>
      </c>
      <c r="Q249" s="628">
        <f>'Раздел 1'!Q279</f>
        <v>0</v>
      </c>
      <c r="R249" s="629">
        <v>0</v>
      </c>
      <c r="S249" s="630">
        <f t="shared" si="12"/>
        <v>0</v>
      </c>
      <c r="T249" s="631">
        <f>'Раздел 1'!R279</f>
        <v>0</v>
      </c>
      <c r="U249" s="632">
        <v>0</v>
      </c>
      <c r="V249" s="633">
        <f t="shared" si="13"/>
        <v>0</v>
      </c>
      <c r="W249" s="142"/>
      <c r="X249" s="634"/>
      <c r="Y249" s="635"/>
    </row>
    <row r="250" spans="1:25" s="636" customFormat="1" ht="24.75" customHeight="1">
      <c r="A250" s="622" t="str">
        <f>'Раздел 1'!C280</f>
        <v>925</v>
      </c>
      <c r="B250" s="623" t="str">
        <f>'Раздел 1'!D280</f>
        <v>07</v>
      </c>
      <c r="C250" s="623" t="str">
        <f>'Раздел 1'!E280</f>
        <v>03</v>
      </c>
      <c r="D250" s="623" t="str">
        <f>'Раздел 1'!F280</f>
        <v>02</v>
      </c>
      <c r="E250" s="623" t="str">
        <f>'Раздел 1'!G280</f>
        <v>2</v>
      </c>
      <c r="F250" s="623" t="str">
        <f>'Раздел 1'!H280</f>
        <v>01</v>
      </c>
      <c r="G250" s="623" t="str">
        <f>'Раздел 1'!I280</f>
        <v>60860</v>
      </c>
      <c r="H250" s="624" t="str">
        <f>'Раздел 1'!J280</f>
        <v>119</v>
      </c>
      <c r="I250" s="625" t="str">
        <f>'Раздел 1'!K280</f>
        <v>341.00.00</v>
      </c>
      <c r="J250" s="625" t="str">
        <f>'Раздел 1'!L280</f>
        <v>000</v>
      </c>
      <c r="K250" s="625" t="str">
        <f>'Раздел 1'!M280</f>
        <v>00.00.00</v>
      </c>
      <c r="L250" s="625" t="str">
        <f>'Раздел 1'!N280</f>
        <v>001.07.0002</v>
      </c>
      <c r="M250" s="625" t="str">
        <f>'Раздел 1'!O280</f>
        <v>50.03.00</v>
      </c>
      <c r="N250" s="626">
        <f>'Раздел 1'!P280</f>
        <v>0</v>
      </c>
      <c r="O250" s="626">
        <v>0</v>
      </c>
      <c r="P250" s="627">
        <f t="shared" si="11"/>
        <v>0</v>
      </c>
      <c r="Q250" s="628">
        <f>'Раздел 1'!Q280</f>
        <v>0</v>
      </c>
      <c r="R250" s="629">
        <v>0</v>
      </c>
      <c r="S250" s="630">
        <f t="shared" si="12"/>
        <v>0</v>
      </c>
      <c r="T250" s="631">
        <f>'Раздел 1'!R280</f>
        <v>0</v>
      </c>
      <c r="U250" s="632">
        <v>0</v>
      </c>
      <c r="V250" s="633">
        <f t="shared" si="13"/>
        <v>0</v>
      </c>
      <c r="W250" s="142"/>
      <c r="X250" s="634"/>
      <c r="Y250" s="635"/>
    </row>
    <row r="251" spans="1:25" s="636" customFormat="1" ht="24.75" customHeight="1">
      <c r="A251" s="622" t="str">
        <f>'Раздел 1'!C281</f>
        <v>925</v>
      </c>
      <c r="B251" s="623" t="str">
        <f>'Раздел 1'!D281</f>
        <v>07</v>
      </c>
      <c r="C251" s="623" t="str">
        <f>'Раздел 1'!E281</f>
        <v>02</v>
      </c>
      <c r="D251" s="623" t="str">
        <f>'Раздел 1'!F281</f>
        <v>02</v>
      </c>
      <c r="E251" s="623" t="str">
        <f>'Раздел 1'!G281</f>
        <v>1</v>
      </c>
      <c r="F251" s="623" t="str">
        <f>'Раздел 1'!H281</f>
        <v>02</v>
      </c>
      <c r="G251" s="623" t="str">
        <f>'Раздел 1'!I281</f>
        <v>00590</v>
      </c>
      <c r="H251" s="624" t="str">
        <f>'Раздел 1'!J281</f>
        <v>119</v>
      </c>
      <c r="I251" s="625" t="str">
        <f>'Раздел 1'!K281</f>
        <v>345.00.00</v>
      </c>
      <c r="J251" s="625" t="str">
        <f>'Раздел 1'!L281</f>
        <v>000</v>
      </c>
      <c r="K251" s="625" t="str">
        <f>'Раздел 1'!M281</f>
        <v>00.00.00</v>
      </c>
      <c r="L251" s="625" t="str">
        <f>'Раздел 1'!N281</f>
        <v>х</v>
      </c>
      <c r="M251" s="625" t="str">
        <f>'Раздел 1'!O281</f>
        <v>20.00.02</v>
      </c>
      <c r="N251" s="626">
        <f>'Раздел 1'!P281</f>
        <v>0</v>
      </c>
      <c r="O251" s="626">
        <v>0</v>
      </c>
      <c r="P251" s="627">
        <f t="shared" si="11"/>
        <v>0</v>
      </c>
      <c r="Q251" s="628">
        <f>'Раздел 1'!Q281</f>
        <v>0</v>
      </c>
      <c r="R251" s="629">
        <v>0</v>
      </c>
      <c r="S251" s="630">
        <f t="shared" si="12"/>
        <v>0</v>
      </c>
      <c r="T251" s="631">
        <f>'Раздел 1'!R281</f>
        <v>0</v>
      </c>
      <c r="U251" s="632">
        <v>0</v>
      </c>
      <c r="V251" s="633">
        <f t="shared" si="13"/>
        <v>0</v>
      </c>
      <c r="W251" s="142"/>
      <c r="X251" s="634"/>
      <c r="Y251" s="635"/>
    </row>
    <row r="252" spans="1:25" s="636" customFormat="1" ht="24.75" customHeight="1">
      <c r="A252" s="622" t="str">
        <f>'Раздел 1'!C282</f>
        <v>925</v>
      </c>
      <c r="B252" s="623" t="str">
        <f>'Раздел 1'!D282</f>
        <v>07</v>
      </c>
      <c r="C252" s="623" t="str">
        <f>'Раздел 1'!E282</f>
        <v>02</v>
      </c>
      <c r="D252" s="623" t="str">
        <f>'Раздел 1'!F282</f>
        <v>02</v>
      </c>
      <c r="E252" s="623" t="str">
        <f>'Раздел 1'!G282</f>
        <v>1</v>
      </c>
      <c r="F252" s="623" t="str">
        <f>'Раздел 1'!H282</f>
        <v>02</v>
      </c>
      <c r="G252" s="623" t="str">
        <f>'Раздел 1'!I282</f>
        <v>00590</v>
      </c>
      <c r="H252" s="624" t="str">
        <f>'Раздел 1'!J282</f>
        <v>119</v>
      </c>
      <c r="I252" s="625" t="str">
        <f>'Раздел 1'!K282</f>
        <v>345.00.00</v>
      </c>
      <c r="J252" s="625" t="str">
        <f>'Раздел 1'!L282</f>
        <v>000</v>
      </c>
      <c r="K252" s="625" t="str">
        <f>'Раздел 1'!M282</f>
        <v>71.02.00</v>
      </c>
      <c r="L252" s="625" t="str">
        <f>'Раздел 1'!N282</f>
        <v>001.01.0001</v>
      </c>
      <c r="M252" s="625" t="str">
        <f>'Раздел 1'!O282</f>
        <v>50.01.00</v>
      </c>
      <c r="N252" s="626">
        <f>'Раздел 1'!P282</f>
        <v>0</v>
      </c>
      <c r="O252" s="626">
        <v>0</v>
      </c>
      <c r="P252" s="627">
        <f t="shared" si="11"/>
        <v>0</v>
      </c>
      <c r="Q252" s="628">
        <f>'Раздел 1'!Q282</f>
        <v>0</v>
      </c>
      <c r="R252" s="629">
        <v>0</v>
      </c>
      <c r="S252" s="630">
        <f t="shared" si="12"/>
        <v>0</v>
      </c>
      <c r="T252" s="631">
        <f>'Раздел 1'!R282</f>
        <v>0</v>
      </c>
      <c r="U252" s="632">
        <v>0</v>
      </c>
      <c r="V252" s="633">
        <f t="shared" si="13"/>
        <v>0</v>
      </c>
      <c r="W252" s="142"/>
      <c r="X252" s="634"/>
      <c r="Y252" s="635"/>
    </row>
    <row r="253" spans="1:25" s="636" customFormat="1" ht="24.75" customHeight="1">
      <c r="A253" s="622" t="str">
        <f>'Раздел 1'!C283</f>
        <v>925</v>
      </c>
      <c r="B253" s="623" t="str">
        <f>'Раздел 1'!D283</f>
        <v>07</v>
      </c>
      <c r="C253" s="623" t="str">
        <f>'Раздел 1'!E283</f>
        <v>02</v>
      </c>
      <c r="D253" s="623" t="str">
        <f>'Раздел 1'!F283</f>
        <v>02</v>
      </c>
      <c r="E253" s="623" t="str">
        <f>'Раздел 1'!G283</f>
        <v>1</v>
      </c>
      <c r="F253" s="623" t="str">
        <f>'Раздел 1'!H283</f>
        <v>02</v>
      </c>
      <c r="G253" s="623" t="str">
        <f>'Раздел 1'!I283</f>
        <v>60860</v>
      </c>
      <c r="H253" s="624" t="str">
        <f>'Раздел 1'!J283</f>
        <v>119</v>
      </c>
      <c r="I253" s="625" t="str">
        <f>'Раздел 1'!K283</f>
        <v>345.00.00</v>
      </c>
      <c r="J253" s="625" t="str">
        <f>'Раздел 1'!L283</f>
        <v>000</v>
      </c>
      <c r="K253" s="625" t="str">
        <f>'Раздел 1'!M283</f>
        <v>00.00.00</v>
      </c>
      <c r="L253" s="625" t="str">
        <f>'Раздел 1'!N283</f>
        <v>001.07.0002</v>
      </c>
      <c r="M253" s="625" t="str">
        <f>'Раздел 1'!O283</f>
        <v>50.03.00</v>
      </c>
      <c r="N253" s="626">
        <f>'Раздел 1'!P283</f>
        <v>0</v>
      </c>
      <c r="O253" s="626">
        <v>0</v>
      </c>
      <c r="P253" s="627">
        <f t="shared" si="11"/>
        <v>0</v>
      </c>
      <c r="Q253" s="628">
        <f>'Раздел 1'!Q283</f>
        <v>0</v>
      </c>
      <c r="R253" s="629">
        <v>0</v>
      </c>
      <c r="S253" s="630">
        <f t="shared" si="12"/>
        <v>0</v>
      </c>
      <c r="T253" s="631">
        <f>'Раздел 1'!R283</f>
        <v>0</v>
      </c>
      <c r="U253" s="632">
        <v>0</v>
      </c>
      <c r="V253" s="633">
        <f t="shared" si="13"/>
        <v>0</v>
      </c>
      <c r="W253" s="142"/>
      <c r="X253" s="634"/>
      <c r="Y253" s="635"/>
    </row>
    <row r="254" spans="1:25" s="636" customFormat="1" ht="24.75" customHeight="1">
      <c r="A254" s="622" t="str">
        <f>'Раздел 1'!C284</f>
        <v>925</v>
      </c>
      <c r="B254" s="623" t="str">
        <f>'Раздел 1'!D284</f>
        <v>07</v>
      </c>
      <c r="C254" s="623" t="str">
        <f>'Раздел 1'!E284</f>
        <v>03</v>
      </c>
      <c r="D254" s="623" t="str">
        <f>'Раздел 1'!F284</f>
        <v>02</v>
      </c>
      <c r="E254" s="623" t="str">
        <f>'Раздел 1'!G284</f>
        <v>2</v>
      </c>
      <c r="F254" s="623" t="str">
        <f>'Раздел 1'!H284</f>
        <v>01</v>
      </c>
      <c r="G254" s="623" t="str">
        <f>'Раздел 1'!I284</f>
        <v>60860</v>
      </c>
      <c r="H254" s="624" t="str">
        <f>'Раздел 1'!J284</f>
        <v>119</v>
      </c>
      <c r="I254" s="625" t="str">
        <f>'Раздел 1'!K284</f>
        <v>345.00.00</v>
      </c>
      <c r="J254" s="625" t="str">
        <f>'Раздел 1'!L284</f>
        <v>000</v>
      </c>
      <c r="K254" s="625" t="str">
        <f>'Раздел 1'!M284</f>
        <v>00.00.00</v>
      </c>
      <c r="L254" s="625" t="str">
        <f>'Раздел 1'!N284</f>
        <v>001.07.0002</v>
      </c>
      <c r="M254" s="625" t="str">
        <f>'Раздел 1'!O284</f>
        <v>50.03.00</v>
      </c>
      <c r="N254" s="626">
        <f>'Раздел 1'!P284</f>
        <v>0</v>
      </c>
      <c r="O254" s="626">
        <v>0</v>
      </c>
      <c r="P254" s="627">
        <f t="shared" si="11"/>
        <v>0</v>
      </c>
      <c r="Q254" s="628">
        <f>'Раздел 1'!Q284</f>
        <v>0</v>
      </c>
      <c r="R254" s="629">
        <v>0</v>
      </c>
      <c r="S254" s="630">
        <f t="shared" si="12"/>
        <v>0</v>
      </c>
      <c r="T254" s="631">
        <f>'Раздел 1'!R284</f>
        <v>0</v>
      </c>
      <c r="U254" s="632">
        <v>0</v>
      </c>
      <c r="V254" s="633">
        <f t="shared" si="13"/>
        <v>0</v>
      </c>
      <c r="W254" s="142"/>
      <c r="X254" s="634"/>
      <c r="Y254" s="635"/>
    </row>
    <row r="255" spans="1:25" s="636" customFormat="1" ht="24.75" customHeight="1">
      <c r="A255" s="622" t="str">
        <f>'Раздел 1'!C285</f>
        <v>925</v>
      </c>
      <c r="B255" s="623" t="str">
        <f>'Раздел 1'!D285</f>
        <v>07</v>
      </c>
      <c r="C255" s="623" t="str">
        <f>'Раздел 1'!E285</f>
        <v>02</v>
      </c>
      <c r="D255" s="623" t="str">
        <f>'Раздел 1'!F285</f>
        <v>02</v>
      </c>
      <c r="E255" s="623" t="str">
        <f>'Раздел 1'!G285</f>
        <v>1</v>
      </c>
      <c r="F255" s="623" t="str">
        <f>'Раздел 1'!H285</f>
        <v>02</v>
      </c>
      <c r="G255" s="623" t="str">
        <f>'Раздел 1'!I285</f>
        <v>00590</v>
      </c>
      <c r="H255" s="624" t="str">
        <f>'Раздел 1'!J285</f>
        <v>119</v>
      </c>
      <c r="I255" s="625" t="str">
        <f>'Раздел 1'!K285</f>
        <v>346.00.00</v>
      </c>
      <c r="J255" s="625" t="str">
        <f>'Раздел 1'!L285</f>
        <v>000</v>
      </c>
      <c r="K255" s="625" t="str">
        <f>'Раздел 1'!M285</f>
        <v>00.00.00</v>
      </c>
      <c r="L255" s="625" t="str">
        <f>'Раздел 1'!N285</f>
        <v>х</v>
      </c>
      <c r="M255" s="625" t="str">
        <f>'Раздел 1'!O285</f>
        <v>20.00.02</v>
      </c>
      <c r="N255" s="626">
        <f>'Раздел 1'!P285</f>
        <v>0</v>
      </c>
      <c r="O255" s="626">
        <v>0</v>
      </c>
      <c r="P255" s="627">
        <f t="shared" si="11"/>
        <v>0</v>
      </c>
      <c r="Q255" s="628">
        <f>'Раздел 1'!Q285</f>
        <v>0</v>
      </c>
      <c r="R255" s="629">
        <v>0</v>
      </c>
      <c r="S255" s="630">
        <f t="shared" si="12"/>
        <v>0</v>
      </c>
      <c r="T255" s="631">
        <f>'Раздел 1'!R285</f>
        <v>0</v>
      </c>
      <c r="U255" s="632">
        <v>0</v>
      </c>
      <c r="V255" s="633">
        <f t="shared" si="13"/>
        <v>0</v>
      </c>
      <c r="W255" s="142"/>
      <c r="X255" s="634"/>
      <c r="Y255" s="635"/>
    </row>
    <row r="256" spans="1:25" s="636" customFormat="1" ht="24.75" customHeight="1">
      <c r="A256" s="622" t="str">
        <f>'Раздел 1'!C286</f>
        <v>925</v>
      </c>
      <c r="B256" s="623" t="str">
        <f>'Раздел 1'!D286</f>
        <v>07</v>
      </c>
      <c r="C256" s="623" t="str">
        <f>'Раздел 1'!E286</f>
        <v>02</v>
      </c>
      <c r="D256" s="623" t="str">
        <f>'Раздел 1'!F286</f>
        <v>02</v>
      </c>
      <c r="E256" s="623" t="str">
        <f>'Раздел 1'!G286</f>
        <v>1</v>
      </c>
      <c r="F256" s="623" t="str">
        <f>'Раздел 1'!H286</f>
        <v>02</v>
      </c>
      <c r="G256" s="623" t="str">
        <f>'Раздел 1'!I286</f>
        <v>00590</v>
      </c>
      <c r="H256" s="624" t="str">
        <f>'Раздел 1'!J286</f>
        <v>119</v>
      </c>
      <c r="I256" s="625" t="str">
        <f>'Раздел 1'!K286</f>
        <v>346.00.00</v>
      </c>
      <c r="J256" s="625" t="str">
        <f>'Раздел 1'!L286</f>
        <v>000</v>
      </c>
      <c r="K256" s="625" t="str">
        <f>'Раздел 1'!M286</f>
        <v>71.02.00</v>
      </c>
      <c r="L256" s="625" t="str">
        <f>'Раздел 1'!N286</f>
        <v>001.01.0001</v>
      </c>
      <c r="M256" s="625" t="str">
        <f>'Раздел 1'!O286</f>
        <v>50.01.00</v>
      </c>
      <c r="N256" s="626">
        <f>'Раздел 1'!P286</f>
        <v>0</v>
      </c>
      <c r="O256" s="626">
        <v>0</v>
      </c>
      <c r="P256" s="627">
        <f t="shared" si="11"/>
        <v>0</v>
      </c>
      <c r="Q256" s="628">
        <f>'Раздел 1'!Q286</f>
        <v>0</v>
      </c>
      <c r="R256" s="629">
        <v>0</v>
      </c>
      <c r="S256" s="630">
        <f t="shared" si="12"/>
        <v>0</v>
      </c>
      <c r="T256" s="631">
        <f>'Раздел 1'!R286</f>
        <v>0</v>
      </c>
      <c r="U256" s="632">
        <v>0</v>
      </c>
      <c r="V256" s="633">
        <f t="shared" si="13"/>
        <v>0</v>
      </c>
      <c r="W256" s="142"/>
      <c r="X256" s="634"/>
      <c r="Y256" s="635"/>
    </row>
    <row r="257" spans="1:25" s="636" customFormat="1" ht="24.75" customHeight="1">
      <c r="A257" s="622" t="str">
        <f>'Раздел 1'!C287</f>
        <v>925</v>
      </c>
      <c r="B257" s="623" t="str">
        <f>'Раздел 1'!D287</f>
        <v>07</v>
      </c>
      <c r="C257" s="623" t="str">
        <f>'Раздел 1'!E287</f>
        <v>02</v>
      </c>
      <c r="D257" s="623" t="str">
        <f>'Раздел 1'!F287</f>
        <v>02</v>
      </c>
      <c r="E257" s="623" t="str">
        <f>'Раздел 1'!G287</f>
        <v>1</v>
      </c>
      <c r="F257" s="623" t="str">
        <f>'Раздел 1'!H287</f>
        <v>02</v>
      </c>
      <c r="G257" s="623" t="str">
        <f>'Раздел 1'!I287</f>
        <v>60860</v>
      </c>
      <c r="H257" s="624" t="str">
        <f>'Раздел 1'!J287</f>
        <v>119</v>
      </c>
      <c r="I257" s="625" t="str">
        <f>'Раздел 1'!K287</f>
        <v>346.00.00</v>
      </c>
      <c r="J257" s="625" t="str">
        <f>'Раздел 1'!L287</f>
        <v>000</v>
      </c>
      <c r="K257" s="625" t="str">
        <f>'Раздел 1'!M287</f>
        <v>00.00.00</v>
      </c>
      <c r="L257" s="625" t="str">
        <f>'Раздел 1'!N287</f>
        <v>001.07.0002</v>
      </c>
      <c r="M257" s="625" t="str">
        <f>'Раздел 1'!O287</f>
        <v>50.03.00</v>
      </c>
      <c r="N257" s="626">
        <f>'Раздел 1'!P287</f>
        <v>0</v>
      </c>
      <c r="O257" s="626">
        <v>0</v>
      </c>
      <c r="P257" s="627">
        <f t="shared" si="11"/>
        <v>0</v>
      </c>
      <c r="Q257" s="628">
        <f>'Раздел 1'!Q287</f>
        <v>0</v>
      </c>
      <c r="R257" s="629">
        <v>0</v>
      </c>
      <c r="S257" s="630">
        <f t="shared" si="12"/>
        <v>0</v>
      </c>
      <c r="T257" s="631">
        <f>'Раздел 1'!R287</f>
        <v>0</v>
      </c>
      <c r="U257" s="632">
        <v>0</v>
      </c>
      <c r="V257" s="633">
        <f t="shared" si="13"/>
        <v>0</v>
      </c>
      <c r="W257" s="142"/>
      <c r="X257" s="634"/>
      <c r="Y257" s="635"/>
    </row>
    <row r="258" spans="1:25" s="636" customFormat="1" ht="24.75" customHeight="1">
      <c r="A258" s="622" t="str">
        <f>'Раздел 1'!C288</f>
        <v>925</v>
      </c>
      <c r="B258" s="623" t="str">
        <f>'Раздел 1'!D288</f>
        <v>07</v>
      </c>
      <c r="C258" s="623" t="str">
        <f>'Раздел 1'!E288</f>
        <v>03</v>
      </c>
      <c r="D258" s="623" t="str">
        <f>'Раздел 1'!F288</f>
        <v>02</v>
      </c>
      <c r="E258" s="623" t="str">
        <f>'Раздел 1'!G288</f>
        <v>2</v>
      </c>
      <c r="F258" s="623" t="str">
        <f>'Раздел 1'!H288</f>
        <v>01</v>
      </c>
      <c r="G258" s="623" t="str">
        <f>'Раздел 1'!I288</f>
        <v>60860</v>
      </c>
      <c r="H258" s="624" t="str">
        <f>'Раздел 1'!J288</f>
        <v>119</v>
      </c>
      <c r="I258" s="625" t="str">
        <f>'Раздел 1'!K288</f>
        <v>346.00.00</v>
      </c>
      <c r="J258" s="625" t="str">
        <f>'Раздел 1'!L288</f>
        <v>000</v>
      </c>
      <c r="K258" s="625" t="str">
        <f>'Раздел 1'!M288</f>
        <v>00.00.00</v>
      </c>
      <c r="L258" s="625" t="str">
        <f>'Раздел 1'!N288</f>
        <v>001.07.0002</v>
      </c>
      <c r="M258" s="625" t="str">
        <f>'Раздел 1'!O288</f>
        <v>50.03.00</v>
      </c>
      <c r="N258" s="626">
        <f>'Раздел 1'!P288</f>
        <v>0</v>
      </c>
      <c r="O258" s="626">
        <v>0</v>
      </c>
      <c r="P258" s="627">
        <f t="shared" si="11"/>
        <v>0</v>
      </c>
      <c r="Q258" s="628">
        <f>'Раздел 1'!Q288</f>
        <v>0</v>
      </c>
      <c r="R258" s="629">
        <v>0</v>
      </c>
      <c r="S258" s="630">
        <f t="shared" si="12"/>
        <v>0</v>
      </c>
      <c r="T258" s="631">
        <f>'Раздел 1'!R288</f>
        <v>0</v>
      </c>
      <c r="U258" s="632">
        <v>0</v>
      </c>
      <c r="V258" s="633">
        <f t="shared" si="13"/>
        <v>0</v>
      </c>
      <c r="W258" s="142"/>
      <c r="X258" s="634"/>
      <c r="Y258" s="635"/>
    </row>
    <row r="259" spans="1:25" s="636" customFormat="1" ht="24.75" customHeight="1">
      <c r="A259" s="622" t="str">
        <f>'Раздел 1'!C289</f>
        <v>925</v>
      </c>
      <c r="B259" s="623" t="str">
        <f>'Раздел 1'!D289</f>
        <v>07</v>
      </c>
      <c r="C259" s="623" t="str">
        <f>'Раздел 1'!E289</f>
        <v>02</v>
      </c>
      <c r="D259" s="623" t="str">
        <f>'Раздел 1'!F289</f>
        <v>02</v>
      </c>
      <c r="E259" s="623" t="str">
        <f>'Раздел 1'!G289</f>
        <v>1</v>
      </c>
      <c r="F259" s="623" t="str">
        <f>'Раздел 1'!H289</f>
        <v>02</v>
      </c>
      <c r="G259" s="623" t="str">
        <f>'Раздел 1'!I289</f>
        <v>00590</v>
      </c>
      <c r="H259" s="624" t="str">
        <f>'Раздел 1'!J289</f>
        <v>119</v>
      </c>
      <c r="I259" s="625" t="str">
        <f>'Раздел 1'!K289</f>
        <v>349.00.00</v>
      </c>
      <c r="J259" s="625" t="str">
        <f>'Раздел 1'!L289</f>
        <v>000</v>
      </c>
      <c r="K259" s="625" t="str">
        <f>'Раздел 1'!M289</f>
        <v>00.00.00</v>
      </c>
      <c r="L259" s="625" t="str">
        <f>'Раздел 1'!N289</f>
        <v>х</v>
      </c>
      <c r="M259" s="625" t="str">
        <f>'Раздел 1'!O289</f>
        <v>20.00.02</v>
      </c>
      <c r="N259" s="626">
        <f>'Раздел 1'!P289</f>
        <v>0</v>
      </c>
      <c r="O259" s="626">
        <v>0</v>
      </c>
      <c r="P259" s="627">
        <f t="shared" si="11"/>
        <v>0</v>
      </c>
      <c r="Q259" s="628">
        <f>'Раздел 1'!Q289</f>
        <v>0</v>
      </c>
      <c r="R259" s="629">
        <v>0</v>
      </c>
      <c r="S259" s="630">
        <f t="shared" si="12"/>
        <v>0</v>
      </c>
      <c r="T259" s="631">
        <f>'Раздел 1'!R289</f>
        <v>0</v>
      </c>
      <c r="U259" s="632">
        <v>0</v>
      </c>
      <c r="V259" s="633">
        <f t="shared" si="13"/>
        <v>0</v>
      </c>
      <c r="W259" s="142"/>
      <c r="X259" s="634"/>
      <c r="Y259" s="635"/>
    </row>
    <row r="260" spans="1:25" s="636" customFormat="1" ht="24.75" customHeight="1">
      <c r="A260" s="622" t="str">
        <f>'Раздел 1'!C290</f>
        <v>925</v>
      </c>
      <c r="B260" s="623" t="str">
        <f>'Раздел 1'!D290</f>
        <v>07</v>
      </c>
      <c r="C260" s="623" t="str">
        <f>'Раздел 1'!E290</f>
        <v>02</v>
      </c>
      <c r="D260" s="623" t="str">
        <f>'Раздел 1'!F290</f>
        <v>02</v>
      </c>
      <c r="E260" s="623" t="str">
        <f>'Раздел 1'!G290</f>
        <v>1</v>
      </c>
      <c r="F260" s="623" t="str">
        <f>'Раздел 1'!H290</f>
        <v>02</v>
      </c>
      <c r="G260" s="623" t="str">
        <f>'Раздел 1'!I290</f>
        <v>00590</v>
      </c>
      <c r="H260" s="624" t="str">
        <f>'Раздел 1'!J290</f>
        <v>119</v>
      </c>
      <c r="I260" s="625" t="str">
        <f>'Раздел 1'!K290</f>
        <v>349.00.00</v>
      </c>
      <c r="J260" s="625" t="str">
        <f>'Раздел 1'!L290</f>
        <v>000</v>
      </c>
      <c r="K260" s="625" t="str">
        <f>'Раздел 1'!M290</f>
        <v>71.02.00</v>
      </c>
      <c r="L260" s="625" t="str">
        <f>'Раздел 1'!N290</f>
        <v>001.01.0001</v>
      </c>
      <c r="M260" s="625" t="str">
        <f>'Раздел 1'!O290</f>
        <v>50.01.00</v>
      </c>
      <c r="N260" s="626">
        <f>'Раздел 1'!P290</f>
        <v>0</v>
      </c>
      <c r="O260" s="626">
        <v>0</v>
      </c>
      <c r="P260" s="627">
        <f t="shared" si="11"/>
        <v>0</v>
      </c>
      <c r="Q260" s="628">
        <f>'Раздел 1'!Q290</f>
        <v>0</v>
      </c>
      <c r="R260" s="629">
        <v>0</v>
      </c>
      <c r="S260" s="630">
        <f t="shared" si="12"/>
        <v>0</v>
      </c>
      <c r="T260" s="631">
        <f>'Раздел 1'!R290</f>
        <v>0</v>
      </c>
      <c r="U260" s="632">
        <v>0</v>
      </c>
      <c r="V260" s="633">
        <f t="shared" si="13"/>
        <v>0</v>
      </c>
      <c r="W260" s="142"/>
      <c r="X260" s="634"/>
      <c r="Y260" s="635"/>
    </row>
    <row r="261" spans="1:25" s="636" customFormat="1" ht="24.75" customHeight="1">
      <c r="A261" s="622" t="str">
        <f>'Раздел 1'!C291</f>
        <v>925</v>
      </c>
      <c r="B261" s="623" t="str">
        <f>'Раздел 1'!D291</f>
        <v>07</v>
      </c>
      <c r="C261" s="623" t="str">
        <f>'Раздел 1'!E291</f>
        <v>02</v>
      </c>
      <c r="D261" s="623" t="str">
        <f>'Раздел 1'!F291</f>
        <v>02</v>
      </c>
      <c r="E261" s="623" t="str">
        <f>'Раздел 1'!G291</f>
        <v>1</v>
      </c>
      <c r="F261" s="623" t="str">
        <f>'Раздел 1'!H291</f>
        <v>02</v>
      </c>
      <c r="G261" s="623" t="str">
        <f>'Раздел 1'!I291</f>
        <v>60860</v>
      </c>
      <c r="H261" s="624" t="str">
        <f>'Раздел 1'!J291</f>
        <v>119</v>
      </c>
      <c r="I261" s="625" t="str">
        <f>'Раздел 1'!K291</f>
        <v>349.00.00</v>
      </c>
      <c r="J261" s="625" t="str">
        <f>'Раздел 1'!L291</f>
        <v>000</v>
      </c>
      <c r="K261" s="625" t="str">
        <f>'Раздел 1'!M291</f>
        <v>00.00.00</v>
      </c>
      <c r="L261" s="625" t="str">
        <f>'Раздел 1'!N291</f>
        <v>001.07.0002</v>
      </c>
      <c r="M261" s="625" t="str">
        <f>'Раздел 1'!O291</f>
        <v>50.03.00</v>
      </c>
      <c r="N261" s="626">
        <f>'Раздел 1'!P291</f>
        <v>0</v>
      </c>
      <c r="O261" s="626">
        <v>0</v>
      </c>
      <c r="P261" s="627">
        <f t="shared" si="11"/>
        <v>0</v>
      </c>
      <c r="Q261" s="628">
        <f>'Раздел 1'!Q291</f>
        <v>0</v>
      </c>
      <c r="R261" s="629">
        <v>0</v>
      </c>
      <c r="S261" s="630">
        <f t="shared" si="12"/>
        <v>0</v>
      </c>
      <c r="T261" s="631">
        <f>'Раздел 1'!R291</f>
        <v>0</v>
      </c>
      <c r="U261" s="632">
        <v>0</v>
      </c>
      <c r="V261" s="633">
        <f t="shared" si="13"/>
        <v>0</v>
      </c>
      <c r="W261" s="142"/>
      <c r="X261" s="634"/>
      <c r="Y261" s="635"/>
    </row>
    <row r="262" spans="1:25" s="636" customFormat="1" ht="24.75" customHeight="1">
      <c r="A262" s="622" t="str">
        <f>'Раздел 1'!C292</f>
        <v>925</v>
      </c>
      <c r="B262" s="623" t="str">
        <f>'Раздел 1'!D292</f>
        <v>07</v>
      </c>
      <c r="C262" s="623" t="str">
        <f>'Раздел 1'!E292</f>
        <v>03</v>
      </c>
      <c r="D262" s="623" t="str">
        <f>'Раздел 1'!F292</f>
        <v>02</v>
      </c>
      <c r="E262" s="623" t="str">
        <f>'Раздел 1'!G292</f>
        <v>2</v>
      </c>
      <c r="F262" s="623" t="str">
        <f>'Раздел 1'!H292</f>
        <v>01</v>
      </c>
      <c r="G262" s="623" t="str">
        <f>'Раздел 1'!I292</f>
        <v>60860</v>
      </c>
      <c r="H262" s="624" t="str">
        <f>'Раздел 1'!J292</f>
        <v>119</v>
      </c>
      <c r="I262" s="625" t="str">
        <f>'Раздел 1'!K292</f>
        <v>349.00.00</v>
      </c>
      <c r="J262" s="625" t="str">
        <f>'Раздел 1'!L292</f>
        <v>000</v>
      </c>
      <c r="K262" s="625" t="str">
        <f>'Раздел 1'!M292</f>
        <v>00.00.00</v>
      </c>
      <c r="L262" s="625" t="str">
        <f>'Раздел 1'!N292</f>
        <v>001.07.0002</v>
      </c>
      <c r="M262" s="625" t="str">
        <f>'Раздел 1'!O292</f>
        <v>50.03.00</v>
      </c>
      <c r="N262" s="626">
        <f>'Раздел 1'!P292</f>
        <v>0</v>
      </c>
      <c r="O262" s="626">
        <v>0</v>
      </c>
      <c r="P262" s="627">
        <f t="shared" si="11"/>
        <v>0</v>
      </c>
      <c r="Q262" s="628">
        <f>'Раздел 1'!Q292</f>
        <v>0</v>
      </c>
      <c r="R262" s="629">
        <v>0</v>
      </c>
      <c r="S262" s="630">
        <f t="shared" si="12"/>
        <v>0</v>
      </c>
      <c r="T262" s="631">
        <f>'Раздел 1'!R292</f>
        <v>0</v>
      </c>
      <c r="U262" s="632">
        <v>0</v>
      </c>
      <c r="V262" s="633">
        <f t="shared" si="13"/>
        <v>0</v>
      </c>
      <c r="W262" s="142"/>
      <c r="X262" s="634"/>
      <c r="Y262" s="635"/>
    </row>
    <row r="263" spans="1:25" s="636" customFormat="1" ht="24.75" customHeight="1">
      <c r="A263" s="622" t="str">
        <f>'Раздел 1'!C293</f>
        <v>х</v>
      </c>
      <c r="B263" s="623">
        <f>'Раздел 1'!D293</f>
        <v>0</v>
      </c>
      <c r="C263" s="623">
        <f>'Раздел 1'!E293</f>
        <v>0</v>
      </c>
      <c r="D263" s="623">
        <f>'Раздел 1'!F293</f>
        <v>0</v>
      </c>
      <c r="E263" s="623">
        <f>'Раздел 1'!G293</f>
        <v>0</v>
      </c>
      <c r="F263" s="623">
        <f>'Раздел 1'!H293</f>
        <v>0</v>
      </c>
      <c r="G263" s="623">
        <f>'Раздел 1'!I293</f>
        <v>0</v>
      </c>
      <c r="H263" s="624">
        <f>'Раздел 1'!J293</f>
        <v>0</v>
      </c>
      <c r="I263" s="625" t="str">
        <f>'Раздел 1'!K293</f>
        <v>х</v>
      </c>
      <c r="J263" s="625">
        <f>'Раздел 1'!L293</f>
        <v>0</v>
      </c>
      <c r="K263" s="625">
        <f>'Раздел 1'!M293</f>
        <v>0</v>
      </c>
      <c r="L263" s="625">
        <f>'Раздел 1'!N293</f>
        <v>0</v>
      </c>
      <c r="M263" s="625">
        <f>'Раздел 1'!O293</f>
        <v>0</v>
      </c>
      <c r="N263" s="626">
        <f>'Раздел 1'!P293</f>
        <v>193956.58</v>
      </c>
      <c r="O263" s="626">
        <v>193956.58</v>
      </c>
      <c r="P263" s="627">
        <f t="shared" si="11"/>
        <v>0</v>
      </c>
      <c r="Q263" s="628">
        <f>'Раздел 1'!Q293</f>
        <v>173951.78</v>
      </c>
      <c r="R263" s="629">
        <v>173951.78</v>
      </c>
      <c r="S263" s="630">
        <f t="shared" si="12"/>
        <v>0</v>
      </c>
      <c r="T263" s="631">
        <f>'Раздел 1'!R293</f>
        <v>173019.65</v>
      </c>
      <c r="U263" s="632">
        <v>173019.65</v>
      </c>
      <c r="V263" s="633">
        <f t="shared" si="13"/>
        <v>0</v>
      </c>
      <c r="W263" s="142"/>
      <c r="X263" s="634"/>
      <c r="Y263" s="635"/>
    </row>
    <row r="264" spans="1:25" s="636" customFormat="1" ht="24.75" customHeight="1">
      <c r="A264" s="622" t="str">
        <f>'Раздел 1'!C294</f>
        <v>х</v>
      </c>
      <c r="B264" s="623">
        <f>'Раздел 1'!D294</f>
        <v>0</v>
      </c>
      <c r="C264" s="623">
        <f>'Раздел 1'!E294</f>
        <v>0</v>
      </c>
      <c r="D264" s="623">
        <f>'Раздел 1'!F294</f>
        <v>0</v>
      </c>
      <c r="E264" s="623">
        <f>'Раздел 1'!G294</f>
        <v>0</v>
      </c>
      <c r="F264" s="623">
        <f>'Раздел 1'!H294</f>
        <v>0</v>
      </c>
      <c r="G264" s="623">
        <f>'Раздел 1'!I294</f>
        <v>0</v>
      </c>
      <c r="H264" s="624">
        <f>'Раздел 1'!J294</f>
        <v>0</v>
      </c>
      <c r="I264" s="625" t="str">
        <f>'Раздел 1'!K294</f>
        <v>х</v>
      </c>
      <c r="J264" s="625">
        <f>'Раздел 1'!L294</f>
        <v>0</v>
      </c>
      <c r="K264" s="625">
        <f>'Раздел 1'!M294</f>
        <v>0</v>
      </c>
      <c r="L264" s="625">
        <f>'Раздел 1'!N294</f>
        <v>0</v>
      </c>
      <c r="M264" s="625">
        <f>'Раздел 1'!O294</f>
        <v>0</v>
      </c>
      <c r="N264" s="626">
        <f>'Раздел 1'!P294</f>
        <v>193956.58</v>
      </c>
      <c r="O264" s="626">
        <v>193956.58</v>
      </c>
      <c r="P264" s="627">
        <f t="shared" si="11"/>
        <v>0</v>
      </c>
      <c r="Q264" s="628">
        <f>'Раздел 1'!Q294</f>
        <v>173951.78</v>
      </c>
      <c r="R264" s="629">
        <v>173951.78</v>
      </c>
      <c r="S264" s="630">
        <f t="shared" si="12"/>
        <v>0</v>
      </c>
      <c r="T264" s="631">
        <f>'Раздел 1'!R294</f>
        <v>173019.65</v>
      </c>
      <c r="U264" s="632">
        <v>173019.65</v>
      </c>
      <c r="V264" s="633">
        <f t="shared" si="13"/>
        <v>0</v>
      </c>
      <c r="W264" s="142"/>
      <c r="X264" s="634"/>
      <c r="Y264" s="635"/>
    </row>
    <row r="265" spans="1:25" s="636" customFormat="1" ht="24.75" customHeight="1">
      <c r="A265" s="622" t="str">
        <f>'Раздел 1'!C295</f>
        <v>х</v>
      </c>
      <c r="B265" s="623">
        <f>'Раздел 1'!D295</f>
        <v>0</v>
      </c>
      <c r="C265" s="623">
        <f>'Раздел 1'!E295</f>
        <v>0</v>
      </c>
      <c r="D265" s="623">
        <f>'Раздел 1'!F295</f>
        <v>0</v>
      </c>
      <c r="E265" s="623">
        <f>'Раздел 1'!G295</f>
        <v>0</v>
      </c>
      <c r="F265" s="623">
        <f>'Раздел 1'!H295</f>
        <v>0</v>
      </c>
      <c r="G265" s="623">
        <f>'Раздел 1'!I295</f>
        <v>0</v>
      </c>
      <c r="H265" s="624">
        <f>'Раздел 1'!J295</f>
        <v>0</v>
      </c>
      <c r="I265" s="625" t="str">
        <f>'Раздел 1'!K295</f>
        <v>х</v>
      </c>
      <c r="J265" s="625">
        <f>'Раздел 1'!L295</f>
        <v>0</v>
      </c>
      <c r="K265" s="625">
        <f>'Раздел 1'!M295</f>
        <v>0</v>
      </c>
      <c r="L265" s="625">
        <f>'Раздел 1'!N295</f>
        <v>0</v>
      </c>
      <c r="M265" s="625">
        <f>'Раздел 1'!O295</f>
        <v>0</v>
      </c>
      <c r="N265" s="626">
        <f>'Раздел 1'!P295</f>
        <v>193956.58</v>
      </c>
      <c r="O265" s="626">
        <v>193956.58</v>
      </c>
      <c r="P265" s="627">
        <f t="shared" si="11"/>
        <v>0</v>
      </c>
      <c r="Q265" s="628">
        <f>'Раздел 1'!Q295</f>
        <v>173951.78</v>
      </c>
      <c r="R265" s="629">
        <v>173951.78</v>
      </c>
      <c r="S265" s="630">
        <f t="shared" si="12"/>
        <v>0</v>
      </c>
      <c r="T265" s="631">
        <f>'Раздел 1'!R295</f>
        <v>173019.65</v>
      </c>
      <c r="U265" s="632">
        <v>173019.65</v>
      </c>
      <c r="V265" s="633">
        <f t="shared" si="13"/>
        <v>0</v>
      </c>
      <c r="W265" s="142"/>
      <c r="X265" s="634"/>
      <c r="Y265" s="635"/>
    </row>
    <row r="266" spans="1:25" s="636" customFormat="1" ht="24.75" customHeight="1">
      <c r="A266" s="622" t="str">
        <f>'Раздел 1'!C296</f>
        <v>925</v>
      </c>
      <c r="B266" s="623" t="str">
        <f>'Раздел 1'!D296</f>
        <v>07</v>
      </c>
      <c r="C266" s="623" t="str">
        <f>'Раздел 1'!E296</f>
        <v>02</v>
      </c>
      <c r="D266" s="623" t="str">
        <f>'Раздел 1'!F296</f>
        <v>02</v>
      </c>
      <c r="E266" s="623" t="str">
        <f>'Раздел 1'!G296</f>
        <v>1</v>
      </c>
      <c r="F266" s="623" t="str">
        <f>'Раздел 1'!H296</f>
        <v>02</v>
      </c>
      <c r="G266" s="623" t="str">
        <f>'Раздел 1'!I296</f>
        <v>10210</v>
      </c>
      <c r="H266" s="624" t="str">
        <f>'Раздел 1'!J296</f>
        <v>321</v>
      </c>
      <c r="I266" s="625" t="str">
        <f>'Раздел 1'!K296</f>
        <v>262.00.00</v>
      </c>
      <c r="J266" s="625" t="str">
        <f>'Раздел 1'!L296</f>
        <v>000</v>
      </c>
      <c r="K266" s="625" t="str">
        <f>'Раздел 1'!M296</f>
        <v>00.00.00</v>
      </c>
      <c r="L266" s="625" t="str">
        <f>'Раздел 1'!N296</f>
        <v>020.00.0031</v>
      </c>
      <c r="M266" s="625" t="str">
        <f>'Раздел 1'!O296</f>
        <v>60.01.00</v>
      </c>
      <c r="N266" s="626">
        <f>'Раздел 1'!P296</f>
        <v>0</v>
      </c>
      <c r="O266" s="626">
        <v>0</v>
      </c>
      <c r="P266" s="627">
        <f t="shared" ref="P266:P329" si="14">N266-O266</f>
        <v>0</v>
      </c>
      <c r="Q266" s="628">
        <f>'Раздел 1'!Q296</f>
        <v>0</v>
      </c>
      <c r="R266" s="629">
        <v>0</v>
      </c>
      <c r="S266" s="630">
        <f t="shared" ref="S266:S329" si="15">Q266-R266</f>
        <v>0</v>
      </c>
      <c r="T266" s="631">
        <f>'Раздел 1'!R296</f>
        <v>0</v>
      </c>
      <c r="U266" s="632">
        <v>0</v>
      </c>
      <c r="V266" s="633">
        <f t="shared" ref="V266:V329" si="16">T266-U266</f>
        <v>0</v>
      </c>
      <c r="W266" s="142"/>
      <c r="X266" s="634"/>
      <c r="Y266" s="635"/>
    </row>
    <row r="267" spans="1:25" s="636" customFormat="1" ht="24.75" customHeight="1">
      <c r="A267" s="622" t="str">
        <f>'Раздел 1'!C297</f>
        <v>925</v>
      </c>
      <c r="B267" s="623" t="str">
        <f>'Раздел 1'!D297</f>
        <v>07</v>
      </c>
      <c r="C267" s="623" t="str">
        <f>'Раздел 1'!E297</f>
        <v>02</v>
      </c>
      <c r="D267" s="623" t="str">
        <f>'Раздел 1'!F297</f>
        <v>02</v>
      </c>
      <c r="E267" s="623" t="str">
        <f>'Раздел 1'!G297</f>
        <v>1</v>
      </c>
      <c r="F267" s="623" t="str">
        <f>'Раздел 1'!H297</f>
        <v>02</v>
      </c>
      <c r="G267" s="623" t="str">
        <f>'Раздел 1'!I297</f>
        <v>10210</v>
      </c>
      <c r="H267" s="624" t="str">
        <f>'Раздел 1'!J297</f>
        <v>321</v>
      </c>
      <c r="I267" s="625" t="str">
        <f>'Раздел 1'!K297</f>
        <v>262.00.00</v>
      </c>
      <c r="J267" s="625" t="str">
        <f>'Раздел 1'!L297</f>
        <v>000</v>
      </c>
      <c r="K267" s="625" t="str">
        <f>'Раздел 1'!M297</f>
        <v>00.00.00</v>
      </c>
      <c r="L267" s="625" t="str">
        <f>'Раздел 1'!N297</f>
        <v>020.00.0037</v>
      </c>
      <c r="M267" s="625" t="str">
        <f>'Раздел 1'!O297</f>
        <v>60.01.00</v>
      </c>
      <c r="N267" s="626">
        <f>'Раздел 1'!P297</f>
        <v>0</v>
      </c>
      <c r="O267" s="626">
        <v>0</v>
      </c>
      <c r="P267" s="627">
        <f t="shared" si="14"/>
        <v>0</v>
      </c>
      <c r="Q267" s="628">
        <f>'Раздел 1'!Q297</f>
        <v>0</v>
      </c>
      <c r="R267" s="629">
        <v>0</v>
      </c>
      <c r="S267" s="630">
        <f t="shared" si="15"/>
        <v>0</v>
      </c>
      <c r="T267" s="631">
        <f>'Раздел 1'!R297</f>
        <v>0</v>
      </c>
      <c r="U267" s="632">
        <v>0</v>
      </c>
      <c r="V267" s="633">
        <f t="shared" si="16"/>
        <v>0</v>
      </c>
      <c r="W267" s="142"/>
      <c r="X267" s="634"/>
      <c r="Y267" s="635"/>
    </row>
    <row r="268" spans="1:25" s="636" customFormat="1" ht="24.75" customHeight="1">
      <c r="A268" s="622" t="str">
        <f>'Раздел 1'!C298</f>
        <v>925</v>
      </c>
      <c r="B268" s="623" t="str">
        <f>'Раздел 1'!D298</f>
        <v>07</v>
      </c>
      <c r="C268" s="623" t="str">
        <f>'Раздел 1'!E298</f>
        <v>02</v>
      </c>
      <c r="D268" s="623" t="str">
        <f>'Раздел 1'!F298</f>
        <v>02</v>
      </c>
      <c r="E268" s="623" t="str">
        <f>'Раздел 1'!G298</f>
        <v>1</v>
      </c>
      <c r="F268" s="623" t="str">
        <f>'Раздел 1'!H298</f>
        <v>02</v>
      </c>
      <c r="G268" s="623" t="str">
        <f>'Раздел 1'!I298</f>
        <v>S3550</v>
      </c>
      <c r="H268" s="624" t="str">
        <f>'Раздел 1'!J298</f>
        <v>321</v>
      </c>
      <c r="I268" s="625" t="str">
        <f>'Раздел 1'!K298</f>
        <v>262.00.00</v>
      </c>
      <c r="J268" s="625" t="str">
        <f>'Раздел 1'!L298</f>
        <v>000</v>
      </c>
      <c r="K268" s="625" t="str">
        <f>'Раздел 1'!M298</f>
        <v>00.00.00</v>
      </c>
      <c r="L268" s="625" t="str">
        <f>'Раздел 1'!N298</f>
        <v>020.00.0022</v>
      </c>
      <c r="M268" s="625" t="str">
        <f>'Раздел 1'!O298</f>
        <v>60.01.00</v>
      </c>
      <c r="N268" s="626">
        <f>'Раздел 1'!P298</f>
        <v>46964.67</v>
      </c>
      <c r="O268" s="626">
        <v>46964.67</v>
      </c>
      <c r="P268" s="627">
        <f t="shared" si="14"/>
        <v>0</v>
      </c>
      <c r="Q268" s="628">
        <f>'Раздел 1'!Q298</f>
        <v>46035.9</v>
      </c>
      <c r="R268" s="629">
        <v>46035.9</v>
      </c>
      <c r="S268" s="630">
        <f t="shared" si="15"/>
        <v>0</v>
      </c>
      <c r="T268" s="631">
        <f>'Раздел 1'!R298</f>
        <v>45756.63</v>
      </c>
      <c r="U268" s="632">
        <v>45756.63</v>
      </c>
      <c r="V268" s="633">
        <f t="shared" si="16"/>
        <v>0</v>
      </c>
      <c r="W268" s="142"/>
      <c r="X268" s="634"/>
      <c r="Y268" s="635"/>
    </row>
    <row r="269" spans="1:25" s="636" customFormat="1" ht="24.75" customHeight="1">
      <c r="A269" s="622" t="str">
        <f>'Раздел 1'!C299</f>
        <v>925</v>
      </c>
      <c r="B269" s="623" t="str">
        <f>'Раздел 1'!D299</f>
        <v>07</v>
      </c>
      <c r="C269" s="623" t="str">
        <f>'Раздел 1'!E299</f>
        <v>02</v>
      </c>
      <c r="D269" s="623" t="str">
        <f>'Раздел 1'!F299</f>
        <v>02</v>
      </c>
      <c r="E269" s="623" t="str">
        <f>'Раздел 1'!G299</f>
        <v>1</v>
      </c>
      <c r="F269" s="623" t="str">
        <f>'Раздел 1'!H299</f>
        <v>02</v>
      </c>
      <c r="G269" s="623" t="str">
        <f>'Раздел 1'!I299</f>
        <v>S3550</v>
      </c>
      <c r="H269" s="624" t="str">
        <f>'Раздел 1'!J299</f>
        <v>321</v>
      </c>
      <c r="I269" s="625" t="str">
        <f>'Раздел 1'!K299</f>
        <v>262.00.00</v>
      </c>
      <c r="J269" s="625" t="str">
        <f>'Раздел 1'!L299</f>
        <v>000</v>
      </c>
      <c r="K269" s="625" t="str">
        <f>'Раздел 1'!M299</f>
        <v>00.00.00</v>
      </c>
      <c r="L269" s="625" t="str">
        <f>'Раздел 1'!N299</f>
        <v>500.02.0004</v>
      </c>
      <c r="M269" s="625" t="str">
        <f>'Раздел 1'!O299</f>
        <v>60.03.00</v>
      </c>
      <c r="N269" s="626">
        <f>'Раздел 1'!P299</f>
        <v>109582.19</v>
      </c>
      <c r="O269" s="626">
        <v>109582.19</v>
      </c>
      <c r="P269" s="627">
        <f t="shared" si="14"/>
        <v>0</v>
      </c>
      <c r="Q269" s="628">
        <f>'Раздел 1'!Q299</f>
        <v>107415.88</v>
      </c>
      <c r="R269" s="629">
        <v>107415.88</v>
      </c>
      <c r="S269" s="630">
        <f t="shared" si="15"/>
        <v>0</v>
      </c>
      <c r="T269" s="631">
        <f>'Раздел 1'!R299</f>
        <v>106763.02</v>
      </c>
      <c r="U269" s="632">
        <v>106763.02</v>
      </c>
      <c r="V269" s="633">
        <f t="shared" si="16"/>
        <v>0</v>
      </c>
      <c r="W269" s="142"/>
      <c r="X269" s="634"/>
      <c r="Y269" s="635"/>
    </row>
    <row r="270" spans="1:25" s="636" customFormat="1" ht="24.75" customHeight="1">
      <c r="A270" s="622" t="str">
        <f>'Раздел 1'!C300</f>
        <v>925</v>
      </c>
      <c r="B270" s="623" t="str">
        <f>'Раздел 1'!D300</f>
        <v>07</v>
      </c>
      <c r="C270" s="623" t="str">
        <f>'Раздел 1'!E300</f>
        <v>02</v>
      </c>
      <c r="D270" s="623" t="str">
        <f>'Раздел 1'!F300</f>
        <v>02</v>
      </c>
      <c r="E270" s="623" t="str">
        <f>'Раздел 1'!G300</f>
        <v>1</v>
      </c>
      <c r="F270" s="623" t="str">
        <f>'Раздел 1'!H300</f>
        <v>02</v>
      </c>
      <c r="G270" s="623" t="str">
        <f>'Раздел 1'!I300</f>
        <v>63540</v>
      </c>
      <c r="H270" s="624" t="str">
        <f>'Раздел 1'!J300</f>
        <v>321</v>
      </c>
      <c r="I270" s="625" t="str">
        <f>'Раздел 1'!K300</f>
        <v>262.00.00</v>
      </c>
      <c r="J270" s="625" t="str">
        <f>'Раздел 1'!L300</f>
        <v>000</v>
      </c>
      <c r="K270" s="625" t="str">
        <f>'Раздел 1'!M300</f>
        <v>00.00.00</v>
      </c>
      <c r="L270" s="625" t="str">
        <f>'Раздел 1'!N300</f>
        <v>500.02.0007</v>
      </c>
      <c r="M270" s="625" t="str">
        <f>'Раздел 1'!O300</f>
        <v>60.03.00</v>
      </c>
      <c r="N270" s="626">
        <f>'Раздел 1'!P300</f>
        <v>0</v>
      </c>
      <c r="O270" s="626">
        <v>0</v>
      </c>
      <c r="P270" s="627">
        <f t="shared" si="14"/>
        <v>0</v>
      </c>
      <c r="Q270" s="628">
        <f>'Раздел 1'!Q300</f>
        <v>0</v>
      </c>
      <c r="R270" s="629">
        <v>0</v>
      </c>
      <c r="S270" s="630">
        <f t="shared" si="15"/>
        <v>0</v>
      </c>
      <c r="T270" s="631">
        <f>'Раздел 1'!R300</f>
        <v>0</v>
      </c>
      <c r="U270" s="632">
        <v>0</v>
      </c>
      <c r="V270" s="633">
        <f t="shared" si="16"/>
        <v>0</v>
      </c>
      <c r="W270" s="142"/>
      <c r="X270" s="634"/>
      <c r="Y270" s="635"/>
    </row>
    <row r="271" spans="1:25" s="636" customFormat="1" ht="24.75" customHeight="1">
      <c r="A271" s="622" t="str">
        <f>'Раздел 1'!C301</f>
        <v>925</v>
      </c>
      <c r="B271" s="623" t="str">
        <f>'Раздел 1'!D301</f>
        <v>07</v>
      </c>
      <c r="C271" s="623" t="str">
        <f>'Раздел 1'!E301</f>
        <v>02</v>
      </c>
      <c r="D271" s="623" t="str">
        <f>'Раздел 1'!F301</f>
        <v>02</v>
      </c>
      <c r="E271" s="623" t="str">
        <f>'Раздел 1'!G301</f>
        <v>1</v>
      </c>
      <c r="F271" s="623" t="str">
        <f>'Раздел 1'!H301</f>
        <v>02</v>
      </c>
      <c r="G271" s="623" t="str">
        <f>'Раздел 1'!I301</f>
        <v>00590</v>
      </c>
      <c r="H271" s="624" t="str">
        <f>'Раздел 1'!J301</f>
        <v>321</v>
      </c>
      <c r="I271" s="625" t="str">
        <f>'Раздел 1'!K301</f>
        <v>264.00.00</v>
      </c>
      <c r="J271" s="625" t="str">
        <f>'Раздел 1'!L301</f>
        <v>000</v>
      </c>
      <c r="K271" s="625" t="str">
        <f>'Раздел 1'!M301</f>
        <v>00.00.00</v>
      </c>
      <c r="L271" s="625" t="str">
        <f>'Раздел 1'!N301</f>
        <v>х</v>
      </c>
      <c r="M271" s="625" t="str">
        <f>'Раздел 1'!O301</f>
        <v>20.00.02</v>
      </c>
      <c r="N271" s="626">
        <f>'Раздел 1'!P301</f>
        <v>0</v>
      </c>
      <c r="O271" s="626">
        <v>0</v>
      </c>
      <c r="P271" s="627">
        <f t="shared" si="14"/>
        <v>0</v>
      </c>
      <c r="Q271" s="628">
        <f>'Раздел 1'!Q301</f>
        <v>0</v>
      </c>
      <c r="R271" s="629">
        <v>0</v>
      </c>
      <c r="S271" s="630">
        <f t="shared" si="15"/>
        <v>0</v>
      </c>
      <c r="T271" s="631">
        <f>'Раздел 1'!R301</f>
        <v>0</v>
      </c>
      <c r="U271" s="632">
        <v>0</v>
      </c>
      <c r="V271" s="633">
        <f t="shared" si="16"/>
        <v>0</v>
      </c>
      <c r="W271" s="142"/>
      <c r="X271" s="634"/>
      <c r="Y271" s="635"/>
    </row>
    <row r="272" spans="1:25" s="636" customFormat="1" ht="24.75" customHeight="1">
      <c r="A272" s="622" t="str">
        <f>'Раздел 1'!C302</f>
        <v>925</v>
      </c>
      <c r="B272" s="623" t="str">
        <f>'Раздел 1'!D302</f>
        <v>07</v>
      </c>
      <c r="C272" s="623" t="str">
        <f>'Раздел 1'!E302</f>
        <v>02</v>
      </c>
      <c r="D272" s="623" t="str">
        <f>'Раздел 1'!F302</f>
        <v>02</v>
      </c>
      <c r="E272" s="623" t="str">
        <f>'Раздел 1'!G302</f>
        <v>1</v>
      </c>
      <c r="F272" s="623" t="str">
        <f>'Раздел 1'!H302</f>
        <v>02</v>
      </c>
      <c r="G272" s="623" t="str">
        <f>'Раздел 1'!I302</f>
        <v>00590</v>
      </c>
      <c r="H272" s="624" t="str">
        <f>'Раздел 1'!J302</f>
        <v>321</v>
      </c>
      <c r="I272" s="625" t="str">
        <f>'Раздел 1'!K302</f>
        <v>264.00.00</v>
      </c>
      <c r="J272" s="625" t="str">
        <f>'Раздел 1'!L302</f>
        <v>001</v>
      </c>
      <c r="K272" s="625" t="str">
        <f>'Раздел 1'!M302</f>
        <v>00.00.00</v>
      </c>
      <c r="L272" s="625" t="str">
        <f>'Раздел 1'!N302</f>
        <v>х</v>
      </c>
      <c r="M272" s="625" t="str">
        <f>'Раздел 1'!O302</f>
        <v>20.00.02</v>
      </c>
      <c r="N272" s="626">
        <f>'Раздел 1'!P302</f>
        <v>0</v>
      </c>
      <c r="O272" s="626">
        <v>0</v>
      </c>
      <c r="P272" s="627">
        <f t="shared" si="14"/>
        <v>0</v>
      </c>
      <c r="Q272" s="628">
        <f>'Раздел 1'!Q302</f>
        <v>0</v>
      </c>
      <c r="R272" s="629">
        <v>0</v>
      </c>
      <c r="S272" s="630">
        <f t="shared" si="15"/>
        <v>0</v>
      </c>
      <c r="T272" s="631">
        <f>'Раздел 1'!R302</f>
        <v>0</v>
      </c>
      <c r="U272" s="632">
        <v>0</v>
      </c>
      <c r="V272" s="633">
        <f t="shared" si="16"/>
        <v>0</v>
      </c>
      <c r="W272" s="142"/>
      <c r="X272" s="634"/>
      <c r="Y272" s="635"/>
    </row>
    <row r="273" spans="1:25" s="636" customFormat="1" ht="24.75" customHeight="1">
      <c r="A273" s="622" t="str">
        <f>'Раздел 1'!C303</f>
        <v>925</v>
      </c>
      <c r="B273" s="623" t="str">
        <f>'Раздел 1'!D303</f>
        <v>07</v>
      </c>
      <c r="C273" s="623" t="str">
        <f>'Раздел 1'!E303</f>
        <v>02</v>
      </c>
      <c r="D273" s="623" t="str">
        <f>'Раздел 1'!F303</f>
        <v>02</v>
      </c>
      <c r="E273" s="623" t="str">
        <f>'Раздел 1'!G303</f>
        <v>1</v>
      </c>
      <c r="F273" s="623" t="str">
        <f>'Раздел 1'!H303</f>
        <v>02</v>
      </c>
      <c r="G273" s="623" t="str">
        <f>'Раздел 1'!I303</f>
        <v>00590</v>
      </c>
      <c r="H273" s="624" t="str">
        <f>'Раздел 1'!J303</f>
        <v>321</v>
      </c>
      <c r="I273" s="625" t="str">
        <f>'Раздел 1'!K303</f>
        <v>264.00.00</v>
      </c>
      <c r="J273" s="625" t="str">
        <f>'Раздел 1'!L303</f>
        <v>000</v>
      </c>
      <c r="K273" s="625" t="str">
        <f>'Раздел 1'!M303</f>
        <v>71.02.00</v>
      </c>
      <c r="L273" s="625" t="str">
        <f>'Раздел 1'!N303</f>
        <v>001.01.0001</v>
      </c>
      <c r="M273" s="625" t="str">
        <f>'Раздел 1'!O303</f>
        <v>50.01.00</v>
      </c>
      <c r="N273" s="626">
        <f>'Раздел 1'!P303</f>
        <v>0</v>
      </c>
      <c r="O273" s="626">
        <v>0</v>
      </c>
      <c r="P273" s="627">
        <f t="shared" si="14"/>
        <v>0</v>
      </c>
      <c r="Q273" s="628">
        <f>'Раздел 1'!Q303</f>
        <v>0</v>
      </c>
      <c r="R273" s="629">
        <v>0</v>
      </c>
      <c r="S273" s="630">
        <f t="shared" si="15"/>
        <v>0</v>
      </c>
      <c r="T273" s="631">
        <f>'Раздел 1'!R303</f>
        <v>0</v>
      </c>
      <c r="U273" s="632">
        <v>0</v>
      </c>
      <c r="V273" s="633">
        <f t="shared" si="16"/>
        <v>0</v>
      </c>
      <c r="W273" s="142"/>
      <c r="X273" s="634"/>
      <c r="Y273" s="635"/>
    </row>
    <row r="274" spans="1:25" s="636" customFormat="1" ht="24.75" customHeight="1">
      <c r="A274" s="622" t="str">
        <f>'Раздел 1'!C304</f>
        <v>925</v>
      </c>
      <c r="B274" s="623" t="str">
        <f>'Раздел 1'!D304</f>
        <v>07</v>
      </c>
      <c r="C274" s="623" t="str">
        <f>'Раздел 1'!E304</f>
        <v>02</v>
      </c>
      <c r="D274" s="623" t="str">
        <f>'Раздел 1'!F304</f>
        <v>02</v>
      </c>
      <c r="E274" s="623" t="str">
        <f>'Раздел 1'!G304</f>
        <v>1</v>
      </c>
      <c r="F274" s="623" t="str">
        <f>'Раздел 1'!H304</f>
        <v>02</v>
      </c>
      <c r="G274" s="623" t="str">
        <f>'Раздел 1'!I304</f>
        <v>00590</v>
      </c>
      <c r="H274" s="624" t="str">
        <f>'Раздел 1'!J304</f>
        <v>321</v>
      </c>
      <c r="I274" s="625" t="str">
        <f>'Раздел 1'!K304</f>
        <v>264.00.00</v>
      </c>
      <c r="J274" s="625" t="str">
        <f>'Раздел 1'!L304</f>
        <v>001</v>
      </c>
      <c r="K274" s="625" t="str">
        <f>'Раздел 1'!M304</f>
        <v>00.00.00</v>
      </c>
      <c r="L274" s="625" t="str">
        <f>'Раздел 1'!N304</f>
        <v>х</v>
      </c>
      <c r="M274" s="625" t="str">
        <f>'Раздел 1'!O304</f>
        <v>50.01.00</v>
      </c>
      <c r="N274" s="626">
        <f>'Раздел 1'!P304</f>
        <v>0</v>
      </c>
      <c r="O274" s="626">
        <v>0</v>
      </c>
      <c r="P274" s="627">
        <f t="shared" si="14"/>
        <v>0</v>
      </c>
      <c r="Q274" s="628">
        <f>'Раздел 1'!Q304</f>
        <v>0</v>
      </c>
      <c r="R274" s="629">
        <v>0</v>
      </c>
      <c r="S274" s="630">
        <f t="shared" si="15"/>
        <v>0</v>
      </c>
      <c r="T274" s="631">
        <f>'Раздел 1'!R304</f>
        <v>0</v>
      </c>
      <c r="U274" s="632">
        <v>0</v>
      </c>
      <c r="V274" s="633">
        <f t="shared" si="16"/>
        <v>0</v>
      </c>
      <c r="W274" s="142"/>
      <c r="X274" s="634"/>
      <c r="Y274" s="635"/>
    </row>
    <row r="275" spans="1:25" s="636" customFormat="1" ht="24.75" customHeight="1">
      <c r="A275" s="622" t="str">
        <f>'Раздел 1'!C305</f>
        <v>925</v>
      </c>
      <c r="B275" s="623" t="str">
        <f>'Раздел 1'!D305</f>
        <v>07</v>
      </c>
      <c r="C275" s="623" t="str">
        <f>'Раздел 1'!E305</f>
        <v>02</v>
      </c>
      <c r="D275" s="623" t="str">
        <f>'Раздел 1'!F305</f>
        <v>02</v>
      </c>
      <c r="E275" s="623" t="str">
        <f>'Раздел 1'!G305</f>
        <v>1</v>
      </c>
      <c r="F275" s="623" t="str">
        <f>'Раздел 1'!H305</f>
        <v>02</v>
      </c>
      <c r="G275" s="623" t="str">
        <f>'Раздел 1'!I305</f>
        <v>60860</v>
      </c>
      <c r="H275" s="624" t="str">
        <f>'Раздел 1'!J305</f>
        <v>321</v>
      </c>
      <c r="I275" s="625" t="str">
        <f>'Раздел 1'!K305</f>
        <v>264.00.00</v>
      </c>
      <c r="J275" s="625" t="str">
        <f>'Раздел 1'!L305</f>
        <v>000</v>
      </c>
      <c r="K275" s="625" t="str">
        <f>'Раздел 1'!M305</f>
        <v>00.00.00</v>
      </c>
      <c r="L275" s="625" t="str">
        <f>'Раздел 1'!N305</f>
        <v>001.07.0002</v>
      </c>
      <c r="M275" s="625" t="str">
        <f>'Раздел 1'!O305</f>
        <v>50.03.00</v>
      </c>
      <c r="N275" s="626">
        <f>'Раздел 1'!P305</f>
        <v>0</v>
      </c>
      <c r="O275" s="626">
        <v>0</v>
      </c>
      <c r="P275" s="627">
        <f t="shared" si="14"/>
        <v>0</v>
      </c>
      <c r="Q275" s="628">
        <f>'Раздел 1'!Q305</f>
        <v>0</v>
      </c>
      <c r="R275" s="629">
        <v>0</v>
      </c>
      <c r="S275" s="630">
        <f t="shared" si="15"/>
        <v>0</v>
      </c>
      <c r="T275" s="631">
        <f>'Раздел 1'!R305</f>
        <v>0</v>
      </c>
      <c r="U275" s="632">
        <v>0</v>
      </c>
      <c r="V275" s="633">
        <f t="shared" si="16"/>
        <v>0</v>
      </c>
      <c r="W275" s="142"/>
      <c r="X275" s="634"/>
      <c r="Y275" s="635"/>
    </row>
    <row r="276" spans="1:25" s="636" customFormat="1" ht="24.75" customHeight="1">
      <c r="A276" s="622" t="str">
        <f>'Раздел 1'!C306</f>
        <v>925</v>
      </c>
      <c r="B276" s="623" t="str">
        <f>'Раздел 1'!D306</f>
        <v>07</v>
      </c>
      <c r="C276" s="623" t="str">
        <f>'Раздел 1'!E306</f>
        <v>02</v>
      </c>
      <c r="D276" s="623" t="str">
        <f>'Раздел 1'!F306</f>
        <v>02</v>
      </c>
      <c r="E276" s="623" t="str">
        <f>'Раздел 1'!G306</f>
        <v>1</v>
      </c>
      <c r="F276" s="623" t="str">
        <f>'Раздел 1'!H306</f>
        <v>02</v>
      </c>
      <c r="G276" s="623" t="str">
        <f>'Раздел 1'!I306</f>
        <v>60860</v>
      </c>
      <c r="H276" s="624" t="str">
        <f>'Раздел 1'!J306</f>
        <v>321</v>
      </c>
      <c r="I276" s="625" t="str">
        <f>'Раздел 1'!K306</f>
        <v>264.00.00</v>
      </c>
      <c r="J276" s="625" t="str">
        <f>'Раздел 1'!L306</f>
        <v>001</v>
      </c>
      <c r="K276" s="625" t="str">
        <f>'Раздел 1'!M306</f>
        <v>00.00.00</v>
      </c>
      <c r="L276" s="625" t="str">
        <f>'Раздел 1'!N306</f>
        <v>х</v>
      </c>
      <c r="M276" s="625" t="str">
        <f>'Раздел 1'!O306</f>
        <v>50.03.00</v>
      </c>
      <c r="N276" s="626">
        <f>'Раздел 1'!P306</f>
        <v>0</v>
      </c>
      <c r="O276" s="626">
        <v>0</v>
      </c>
      <c r="P276" s="627">
        <f t="shared" si="14"/>
        <v>0</v>
      </c>
      <c r="Q276" s="628">
        <f>'Раздел 1'!Q306</f>
        <v>0</v>
      </c>
      <c r="R276" s="629">
        <v>0</v>
      </c>
      <c r="S276" s="630">
        <f t="shared" si="15"/>
        <v>0</v>
      </c>
      <c r="T276" s="631">
        <f>'Раздел 1'!R306</f>
        <v>0</v>
      </c>
      <c r="U276" s="632">
        <v>0</v>
      </c>
      <c r="V276" s="633">
        <f t="shared" si="16"/>
        <v>0</v>
      </c>
      <c r="W276" s="142"/>
      <c r="X276" s="634"/>
      <c r="Y276" s="635"/>
    </row>
    <row r="277" spans="1:25" s="636" customFormat="1" ht="24.75" customHeight="1">
      <c r="A277" s="622" t="str">
        <f>'Раздел 1'!C307</f>
        <v>925</v>
      </c>
      <c r="B277" s="623" t="str">
        <f>'Раздел 1'!D307</f>
        <v>07</v>
      </c>
      <c r="C277" s="623" t="str">
        <f>'Раздел 1'!E307</f>
        <v>03</v>
      </c>
      <c r="D277" s="623" t="str">
        <f>'Раздел 1'!F307</f>
        <v>02</v>
      </c>
      <c r="E277" s="623" t="str">
        <f>'Раздел 1'!G307</f>
        <v>2</v>
      </c>
      <c r="F277" s="623" t="str">
        <f>'Раздел 1'!H307</f>
        <v>01</v>
      </c>
      <c r="G277" s="623" t="str">
        <f>'Раздел 1'!I307</f>
        <v>60860</v>
      </c>
      <c r="H277" s="624" t="str">
        <f>'Раздел 1'!J307</f>
        <v>321</v>
      </c>
      <c r="I277" s="625" t="str">
        <f>'Раздел 1'!K307</f>
        <v>264.00.00</v>
      </c>
      <c r="J277" s="625" t="str">
        <f>'Раздел 1'!L307</f>
        <v>000</v>
      </c>
      <c r="K277" s="625" t="str">
        <f>'Раздел 1'!M307</f>
        <v>00.00.00</v>
      </c>
      <c r="L277" s="625" t="str">
        <f>'Раздел 1'!N307</f>
        <v>001.07.0002</v>
      </c>
      <c r="M277" s="625" t="str">
        <f>'Раздел 1'!O307</f>
        <v>50.03.00</v>
      </c>
      <c r="N277" s="626">
        <f>'Раздел 1'!P307</f>
        <v>0</v>
      </c>
      <c r="O277" s="626">
        <v>0</v>
      </c>
      <c r="P277" s="627">
        <f t="shared" si="14"/>
        <v>0</v>
      </c>
      <c r="Q277" s="628">
        <f>'Раздел 1'!Q307</f>
        <v>0</v>
      </c>
      <c r="R277" s="629">
        <v>0</v>
      </c>
      <c r="S277" s="630">
        <f t="shared" si="15"/>
        <v>0</v>
      </c>
      <c r="T277" s="631">
        <f>'Раздел 1'!R307</f>
        <v>0</v>
      </c>
      <c r="U277" s="632">
        <v>0</v>
      </c>
      <c r="V277" s="633">
        <f t="shared" si="16"/>
        <v>0</v>
      </c>
      <c r="W277" s="142"/>
      <c r="X277" s="634"/>
      <c r="Y277" s="635"/>
    </row>
    <row r="278" spans="1:25" s="636" customFormat="1" ht="24.75" customHeight="1">
      <c r="A278" s="622" t="str">
        <f>'Раздел 1'!C308</f>
        <v>925</v>
      </c>
      <c r="B278" s="623" t="str">
        <f>'Раздел 1'!D308</f>
        <v>07</v>
      </c>
      <c r="C278" s="623" t="str">
        <f>'Раздел 1'!E308</f>
        <v>03</v>
      </c>
      <c r="D278" s="623" t="str">
        <f>'Раздел 1'!F308</f>
        <v>02</v>
      </c>
      <c r="E278" s="623" t="str">
        <f>'Раздел 1'!G308</f>
        <v>2</v>
      </c>
      <c r="F278" s="623" t="str">
        <f>'Раздел 1'!H308</f>
        <v>01</v>
      </c>
      <c r="G278" s="623" t="str">
        <f>'Раздел 1'!I308</f>
        <v>60860</v>
      </c>
      <c r="H278" s="624" t="str">
        <f>'Раздел 1'!J308</f>
        <v>321</v>
      </c>
      <c r="I278" s="625" t="str">
        <f>'Раздел 1'!K308</f>
        <v>264.00.00</v>
      </c>
      <c r="J278" s="625" t="str">
        <f>'Раздел 1'!L308</f>
        <v>001</v>
      </c>
      <c r="K278" s="625" t="str">
        <f>'Раздел 1'!M308</f>
        <v>00.00.00</v>
      </c>
      <c r="L278" s="625" t="str">
        <f>'Раздел 1'!N308</f>
        <v>х</v>
      </c>
      <c r="M278" s="625" t="str">
        <f>'Раздел 1'!O308</f>
        <v>50.03.00</v>
      </c>
      <c r="N278" s="626">
        <f>'Раздел 1'!P308</f>
        <v>0</v>
      </c>
      <c r="O278" s="626">
        <v>0</v>
      </c>
      <c r="P278" s="627">
        <f t="shared" si="14"/>
        <v>0</v>
      </c>
      <c r="Q278" s="628">
        <f>'Раздел 1'!Q308</f>
        <v>0</v>
      </c>
      <c r="R278" s="629">
        <v>0</v>
      </c>
      <c r="S278" s="630">
        <f t="shared" si="15"/>
        <v>0</v>
      </c>
      <c r="T278" s="631">
        <f>'Раздел 1'!R308</f>
        <v>0</v>
      </c>
      <c r="U278" s="632">
        <v>0</v>
      </c>
      <c r="V278" s="633">
        <f t="shared" si="16"/>
        <v>0</v>
      </c>
      <c r="W278" s="142"/>
      <c r="X278" s="634"/>
      <c r="Y278" s="635"/>
    </row>
    <row r="279" spans="1:25" s="636" customFormat="1" ht="24.75" customHeight="1">
      <c r="A279" s="622" t="str">
        <f>'Раздел 1'!C309</f>
        <v>925</v>
      </c>
      <c r="B279" s="623" t="str">
        <f>'Раздел 1'!D309</f>
        <v>07</v>
      </c>
      <c r="C279" s="623" t="str">
        <f>'Раздел 1'!E309</f>
        <v>02</v>
      </c>
      <c r="D279" s="623" t="str">
        <f>'Раздел 1'!F309</f>
        <v>02</v>
      </c>
      <c r="E279" s="623" t="str">
        <f>'Раздел 1'!G309</f>
        <v>1</v>
      </c>
      <c r="F279" s="623" t="str">
        <f>'Раздел 1'!H309</f>
        <v>02</v>
      </c>
      <c r="G279" s="623" t="str">
        <f>'Раздел 1'!I309</f>
        <v>53032</v>
      </c>
      <c r="H279" s="624" t="str">
        <f>'Раздел 1'!J309</f>
        <v>321</v>
      </c>
      <c r="I279" s="625" t="str">
        <f>'Раздел 1'!K309</f>
        <v>264.00.00</v>
      </c>
      <c r="J279" s="625" t="str">
        <f>'Раздел 1'!L309</f>
        <v>000</v>
      </c>
      <c r="K279" s="625" t="str">
        <f>'Раздел 1'!M309</f>
        <v>00.00.00</v>
      </c>
      <c r="L279" s="625" t="str">
        <f>'Раздел 1'!N309</f>
        <v>500.02.0006</v>
      </c>
      <c r="M279" s="625" t="str">
        <f>'Раздел 1'!O309</f>
        <v>60.02.00</v>
      </c>
      <c r="N279" s="626">
        <f>'Раздел 1'!P309</f>
        <v>0</v>
      </c>
      <c r="O279" s="626">
        <v>0</v>
      </c>
      <c r="P279" s="627">
        <f t="shared" si="14"/>
        <v>0</v>
      </c>
      <c r="Q279" s="628">
        <f>'Раздел 1'!Q309</f>
        <v>0</v>
      </c>
      <c r="R279" s="629">
        <v>0</v>
      </c>
      <c r="S279" s="630">
        <f t="shared" si="15"/>
        <v>0</v>
      </c>
      <c r="T279" s="631">
        <f>'Раздел 1'!R309</f>
        <v>0</v>
      </c>
      <c r="U279" s="632">
        <v>0</v>
      </c>
      <c r="V279" s="633">
        <f t="shared" si="16"/>
        <v>0</v>
      </c>
      <c r="W279" s="142"/>
      <c r="X279" s="634"/>
      <c r="Y279" s="635"/>
    </row>
    <row r="280" spans="1:25" s="636" customFormat="1" ht="24.75" customHeight="1">
      <c r="A280" s="622" t="str">
        <f>'Раздел 1'!C310</f>
        <v>925</v>
      </c>
      <c r="B280" s="623" t="str">
        <f>'Раздел 1'!D310</f>
        <v>07</v>
      </c>
      <c r="C280" s="623" t="str">
        <f>'Раздел 1'!E310</f>
        <v>02</v>
      </c>
      <c r="D280" s="623" t="str">
        <f>'Раздел 1'!F310</f>
        <v>02</v>
      </c>
      <c r="E280" s="623" t="str">
        <f>'Раздел 1'!G310</f>
        <v>1</v>
      </c>
      <c r="F280" s="623" t="str">
        <f>'Раздел 1'!H310</f>
        <v>02</v>
      </c>
      <c r="G280" s="623" t="str">
        <f>'Раздел 1'!I310</f>
        <v>60820</v>
      </c>
      <c r="H280" s="624" t="str">
        <f>'Раздел 1'!J310</f>
        <v>321</v>
      </c>
      <c r="I280" s="625" t="str">
        <f>'Раздел 1'!K310</f>
        <v>265.00.00</v>
      </c>
      <c r="J280" s="625" t="str">
        <f>'Раздел 1'!L310</f>
        <v>000</v>
      </c>
      <c r="K280" s="625" t="str">
        <f>'Раздел 1'!M310</f>
        <v>00.00.00</v>
      </c>
      <c r="L280" s="625" t="str">
        <f>'Раздел 1'!N310</f>
        <v>006.00.0000</v>
      </c>
      <c r="M280" s="625" t="str">
        <f>'Раздел 1'!O310</f>
        <v>60.03.00</v>
      </c>
      <c r="N280" s="626">
        <f>'Раздел 1'!P310</f>
        <v>37409.72</v>
      </c>
      <c r="O280" s="626">
        <v>37409.72</v>
      </c>
      <c r="P280" s="627">
        <f t="shared" si="14"/>
        <v>0</v>
      </c>
      <c r="Q280" s="628">
        <f>'Раздел 1'!Q310</f>
        <v>20500</v>
      </c>
      <c r="R280" s="629">
        <v>20500</v>
      </c>
      <c r="S280" s="630">
        <f t="shared" si="15"/>
        <v>0</v>
      </c>
      <c r="T280" s="631">
        <f>'Раздел 1'!R310</f>
        <v>20500</v>
      </c>
      <c r="U280" s="632">
        <v>20500</v>
      </c>
      <c r="V280" s="633">
        <f t="shared" si="16"/>
        <v>0</v>
      </c>
      <c r="W280" s="142"/>
      <c r="X280" s="634"/>
      <c r="Y280" s="635"/>
    </row>
    <row r="281" spans="1:25" s="636" customFormat="1" ht="24.75" customHeight="1">
      <c r="A281" s="622" t="str">
        <f>'Раздел 1'!C311</f>
        <v>х</v>
      </c>
      <c r="B281" s="623">
        <f>'Раздел 1'!D311</f>
        <v>0</v>
      </c>
      <c r="C281" s="623">
        <f>'Раздел 1'!E311</f>
        <v>0</v>
      </c>
      <c r="D281" s="623">
        <f>'Раздел 1'!F311</f>
        <v>0</v>
      </c>
      <c r="E281" s="623">
        <f>'Раздел 1'!G311</f>
        <v>0</v>
      </c>
      <c r="F281" s="623">
        <f>'Раздел 1'!H311</f>
        <v>0</v>
      </c>
      <c r="G281" s="623">
        <f>'Раздел 1'!I311</f>
        <v>0</v>
      </c>
      <c r="H281" s="624">
        <f>'Раздел 1'!J311</f>
        <v>0</v>
      </c>
      <c r="I281" s="625" t="str">
        <f>'Раздел 1'!K311</f>
        <v>х</v>
      </c>
      <c r="J281" s="625">
        <f>'Раздел 1'!L311</f>
        <v>0</v>
      </c>
      <c r="K281" s="625">
        <f>'Раздел 1'!M311</f>
        <v>0</v>
      </c>
      <c r="L281" s="625">
        <f>'Раздел 1'!N311</f>
        <v>0</v>
      </c>
      <c r="M281" s="625">
        <f>'Раздел 1'!O311</f>
        <v>0</v>
      </c>
      <c r="N281" s="626">
        <f>'Раздел 1'!P311</f>
        <v>159790</v>
      </c>
      <c r="O281" s="626">
        <v>159790</v>
      </c>
      <c r="P281" s="627">
        <f t="shared" si="14"/>
        <v>0</v>
      </c>
      <c r="Q281" s="628">
        <f>'Раздел 1'!Q311</f>
        <v>160433</v>
      </c>
      <c r="R281" s="629">
        <v>160433</v>
      </c>
      <c r="S281" s="630">
        <f t="shared" si="15"/>
        <v>0</v>
      </c>
      <c r="T281" s="631">
        <f>'Раздел 1'!R311</f>
        <v>158715</v>
      </c>
      <c r="U281" s="632">
        <v>158715</v>
      </c>
      <c r="V281" s="633">
        <f t="shared" si="16"/>
        <v>0</v>
      </c>
      <c r="W281" s="142"/>
      <c r="X281" s="634"/>
      <c r="Y281" s="635"/>
    </row>
    <row r="282" spans="1:25" s="636" customFormat="1" ht="24.75" customHeight="1">
      <c r="A282" s="622" t="str">
        <f>'Раздел 1'!C312</f>
        <v>925</v>
      </c>
      <c r="B282" s="623" t="str">
        <f>'Раздел 1'!D312</f>
        <v>07</v>
      </c>
      <c r="C282" s="623" t="str">
        <f>'Раздел 1'!E312</f>
        <v>02</v>
      </c>
      <c r="D282" s="623" t="str">
        <f>'Раздел 1'!F312</f>
        <v>02</v>
      </c>
      <c r="E282" s="623" t="str">
        <f>'Раздел 1'!G312</f>
        <v>1</v>
      </c>
      <c r="F282" s="623" t="str">
        <f>'Раздел 1'!H312</f>
        <v>02</v>
      </c>
      <c r="G282" s="623" t="str">
        <f>'Раздел 1'!I312</f>
        <v>00590</v>
      </c>
      <c r="H282" s="624" t="str">
        <f>'Раздел 1'!J312</f>
        <v>851</v>
      </c>
      <c r="I282" s="625" t="str">
        <f>'Раздел 1'!K312</f>
        <v>291.00.00</v>
      </c>
      <c r="J282" s="625" t="str">
        <f>'Раздел 1'!L312</f>
        <v>000</v>
      </c>
      <c r="K282" s="625" t="str">
        <f>'Раздел 1'!M312</f>
        <v>68.01.00</v>
      </c>
      <c r="L282" s="625" t="str">
        <f>'Раздел 1'!N312</f>
        <v>х</v>
      </c>
      <c r="M282" s="625" t="str">
        <f>'Раздел 1'!O312</f>
        <v>20.00.02</v>
      </c>
      <c r="N282" s="626">
        <f>'Раздел 1'!P312</f>
        <v>0</v>
      </c>
      <c r="O282" s="626">
        <v>0</v>
      </c>
      <c r="P282" s="627">
        <f t="shared" si="14"/>
        <v>0</v>
      </c>
      <c r="Q282" s="628">
        <f>'Раздел 1'!Q312</f>
        <v>0</v>
      </c>
      <c r="R282" s="629">
        <v>0</v>
      </c>
      <c r="S282" s="630">
        <f t="shared" si="15"/>
        <v>0</v>
      </c>
      <c r="T282" s="631">
        <f>'Раздел 1'!R312</f>
        <v>0</v>
      </c>
      <c r="U282" s="632">
        <v>0</v>
      </c>
      <c r="V282" s="633">
        <f t="shared" si="16"/>
        <v>0</v>
      </c>
      <c r="W282" s="142"/>
      <c r="X282" s="634"/>
      <c r="Y282" s="635"/>
    </row>
    <row r="283" spans="1:25" s="636" customFormat="1" ht="24.75" customHeight="1">
      <c r="A283" s="622" t="str">
        <f>'Раздел 1'!C313</f>
        <v>925</v>
      </c>
      <c r="B283" s="623" t="str">
        <f>'Раздел 1'!D313</f>
        <v>07</v>
      </c>
      <c r="C283" s="623" t="str">
        <f>'Раздел 1'!E313</f>
        <v>02</v>
      </c>
      <c r="D283" s="623" t="str">
        <f>'Раздел 1'!F313</f>
        <v>02</v>
      </c>
      <c r="E283" s="623" t="str">
        <f>'Раздел 1'!G313</f>
        <v>1</v>
      </c>
      <c r="F283" s="623" t="str">
        <f>'Раздел 1'!H313</f>
        <v>02</v>
      </c>
      <c r="G283" s="623" t="str">
        <f>'Раздел 1'!I313</f>
        <v>00590</v>
      </c>
      <c r="H283" s="624" t="str">
        <f>'Раздел 1'!J313</f>
        <v>851</v>
      </c>
      <c r="I283" s="625" t="str">
        <f>'Раздел 1'!K313</f>
        <v>291.00.00</v>
      </c>
      <c r="J283" s="625" t="str">
        <f>'Раздел 1'!L313</f>
        <v>001</v>
      </c>
      <c r="K283" s="625" t="str">
        <f>'Раздел 1'!M313</f>
        <v>68.01.00</v>
      </c>
      <c r="L283" s="625" t="str">
        <f>'Раздел 1'!N313</f>
        <v>х</v>
      </c>
      <c r="M283" s="625" t="str">
        <f>'Раздел 1'!O313</f>
        <v>20.00.02</v>
      </c>
      <c r="N283" s="626">
        <f>'Раздел 1'!P313</f>
        <v>0</v>
      </c>
      <c r="O283" s="626">
        <v>0</v>
      </c>
      <c r="P283" s="627">
        <f t="shared" si="14"/>
        <v>0</v>
      </c>
      <c r="Q283" s="628">
        <f>'Раздел 1'!Q313</f>
        <v>0</v>
      </c>
      <c r="R283" s="629">
        <v>0</v>
      </c>
      <c r="S283" s="630">
        <f t="shared" si="15"/>
        <v>0</v>
      </c>
      <c r="T283" s="631">
        <f>'Раздел 1'!R313</f>
        <v>0</v>
      </c>
      <c r="U283" s="632">
        <v>0</v>
      </c>
      <c r="V283" s="633">
        <f t="shared" si="16"/>
        <v>0</v>
      </c>
      <c r="W283" s="142"/>
      <c r="X283" s="634"/>
      <c r="Y283" s="635"/>
    </row>
    <row r="284" spans="1:25" s="636" customFormat="1" ht="24.75" customHeight="1">
      <c r="A284" s="622" t="str">
        <f>'Раздел 1'!C314</f>
        <v>925</v>
      </c>
      <c r="B284" s="623" t="str">
        <f>'Раздел 1'!D314</f>
        <v>07</v>
      </c>
      <c r="C284" s="623" t="str">
        <f>'Раздел 1'!E314</f>
        <v>02</v>
      </c>
      <c r="D284" s="623" t="str">
        <f>'Раздел 1'!F314</f>
        <v>02</v>
      </c>
      <c r="E284" s="623" t="str">
        <f>'Раздел 1'!G314</f>
        <v>1</v>
      </c>
      <c r="F284" s="623" t="str">
        <f>'Раздел 1'!H314</f>
        <v>02</v>
      </c>
      <c r="G284" s="623" t="str">
        <f>'Раздел 1'!I314</f>
        <v>00590</v>
      </c>
      <c r="H284" s="624" t="str">
        <f>'Раздел 1'!J314</f>
        <v>851</v>
      </c>
      <c r="I284" s="625" t="str">
        <f>'Раздел 1'!K314</f>
        <v>291.00.00</v>
      </c>
      <c r="J284" s="625" t="str">
        <f>'Раздел 1'!L314</f>
        <v>000</v>
      </c>
      <c r="K284" s="625" t="str">
        <f>'Раздел 1'!M314</f>
        <v>68.01.00</v>
      </c>
      <c r="L284" s="625" t="str">
        <f>'Раздел 1'!N314</f>
        <v>001.03.0001</v>
      </c>
      <c r="M284" s="625" t="str">
        <f>'Раздел 1'!O314</f>
        <v>50.01.00</v>
      </c>
      <c r="N284" s="626">
        <f>'Раздел 1'!P314</f>
        <v>159790</v>
      </c>
      <c r="O284" s="626">
        <v>159790</v>
      </c>
      <c r="P284" s="627">
        <f t="shared" si="14"/>
        <v>0</v>
      </c>
      <c r="Q284" s="628">
        <f>'Раздел 1'!Q314</f>
        <v>160433</v>
      </c>
      <c r="R284" s="629">
        <v>160433</v>
      </c>
      <c r="S284" s="630">
        <f t="shared" si="15"/>
        <v>0</v>
      </c>
      <c r="T284" s="631">
        <f>'Раздел 1'!R314</f>
        <v>158715</v>
      </c>
      <c r="U284" s="632">
        <v>158715</v>
      </c>
      <c r="V284" s="633">
        <f t="shared" si="16"/>
        <v>0</v>
      </c>
      <c r="W284" s="142"/>
      <c r="X284" s="634"/>
      <c r="Y284" s="635"/>
    </row>
    <row r="285" spans="1:25" s="636" customFormat="1" ht="24.75" customHeight="1">
      <c r="A285" s="622" t="str">
        <f>'Раздел 1'!C315</f>
        <v>925</v>
      </c>
      <c r="B285" s="623" t="str">
        <f>'Раздел 1'!D315</f>
        <v>07</v>
      </c>
      <c r="C285" s="623" t="str">
        <f>'Раздел 1'!E315</f>
        <v>02</v>
      </c>
      <c r="D285" s="623" t="str">
        <f>'Раздел 1'!F315</f>
        <v>02</v>
      </c>
      <c r="E285" s="623" t="str">
        <f>'Раздел 1'!G315</f>
        <v>1</v>
      </c>
      <c r="F285" s="623" t="str">
        <f>'Раздел 1'!H315</f>
        <v>02</v>
      </c>
      <c r="G285" s="623" t="str">
        <f>'Раздел 1'!I315</f>
        <v>00590</v>
      </c>
      <c r="H285" s="624" t="str">
        <f>'Раздел 1'!J315</f>
        <v>851</v>
      </c>
      <c r="I285" s="625" t="str">
        <f>'Раздел 1'!K315</f>
        <v>291.00.00</v>
      </c>
      <c r="J285" s="625" t="str">
        <f>'Раздел 1'!L315</f>
        <v>001</v>
      </c>
      <c r="K285" s="625" t="str">
        <f>'Раздел 1'!M315</f>
        <v>68.01.00</v>
      </c>
      <c r="L285" s="625" t="str">
        <f>'Раздел 1'!N315</f>
        <v>х</v>
      </c>
      <c r="M285" s="625" t="str">
        <f>'Раздел 1'!O315</f>
        <v>50.01.00</v>
      </c>
      <c r="N285" s="626">
        <f>'Раздел 1'!P315</f>
        <v>0</v>
      </c>
      <c r="O285" s="626">
        <v>0</v>
      </c>
      <c r="P285" s="627">
        <f t="shared" si="14"/>
        <v>0</v>
      </c>
      <c r="Q285" s="628">
        <f>'Раздел 1'!Q315</f>
        <v>0</v>
      </c>
      <c r="R285" s="629">
        <v>0</v>
      </c>
      <c r="S285" s="630">
        <f t="shared" si="15"/>
        <v>0</v>
      </c>
      <c r="T285" s="631">
        <f>'Раздел 1'!R315</f>
        <v>0</v>
      </c>
      <c r="U285" s="632">
        <v>0</v>
      </c>
      <c r="V285" s="633">
        <f t="shared" si="16"/>
        <v>0</v>
      </c>
      <c r="W285" s="142"/>
      <c r="X285" s="634"/>
      <c r="Y285" s="635"/>
    </row>
    <row r="286" spans="1:25" s="636" customFormat="1" ht="24.75" customHeight="1">
      <c r="A286" s="622" t="str">
        <f>'Раздел 1'!C316</f>
        <v>х</v>
      </c>
      <c r="B286" s="623">
        <f>'Раздел 1'!D316</f>
        <v>0</v>
      </c>
      <c r="C286" s="623">
        <f>'Раздел 1'!E316</f>
        <v>0</v>
      </c>
      <c r="D286" s="623">
        <f>'Раздел 1'!F316</f>
        <v>0</v>
      </c>
      <c r="E286" s="623">
        <f>'Раздел 1'!G316</f>
        <v>0</v>
      </c>
      <c r="F286" s="623">
        <f>'Раздел 1'!H316</f>
        <v>0</v>
      </c>
      <c r="G286" s="623">
        <f>'Раздел 1'!I316</f>
        <v>0</v>
      </c>
      <c r="H286" s="624">
        <f>'Раздел 1'!J316</f>
        <v>0</v>
      </c>
      <c r="I286" s="625" t="str">
        <f>'Раздел 1'!K316</f>
        <v>х</v>
      </c>
      <c r="J286" s="625">
        <f>'Раздел 1'!L316</f>
        <v>0</v>
      </c>
      <c r="K286" s="625">
        <f>'Раздел 1'!M316</f>
        <v>0</v>
      </c>
      <c r="L286" s="625">
        <f>'Раздел 1'!N316</f>
        <v>0</v>
      </c>
      <c r="M286" s="625">
        <f>'Раздел 1'!O316</f>
        <v>0</v>
      </c>
      <c r="N286" s="626">
        <f>'Раздел 1'!P316</f>
        <v>0</v>
      </c>
      <c r="O286" s="626">
        <v>0</v>
      </c>
      <c r="P286" s="627">
        <f t="shared" si="14"/>
        <v>0</v>
      </c>
      <c r="Q286" s="628">
        <f>'Раздел 1'!Q316</f>
        <v>0</v>
      </c>
      <c r="R286" s="629">
        <v>0</v>
      </c>
      <c r="S286" s="630">
        <f t="shared" si="15"/>
        <v>0</v>
      </c>
      <c r="T286" s="631">
        <f>'Раздел 1'!R316</f>
        <v>0</v>
      </c>
      <c r="U286" s="632">
        <v>0</v>
      </c>
      <c r="V286" s="633">
        <f t="shared" si="16"/>
        <v>0</v>
      </c>
      <c r="W286" s="142"/>
      <c r="X286" s="634"/>
      <c r="Y286" s="635"/>
    </row>
    <row r="287" spans="1:25" s="636" customFormat="1" ht="24.75" customHeight="1">
      <c r="A287" s="622" t="str">
        <f>'Раздел 1'!C317</f>
        <v>925</v>
      </c>
      <c r="B287" s="623" t="str">
        <f>'Раздел 1'!D317</f>
        <v>07</v>
      </c>
      <c r="C287" s="623" t="str">
        <f>'Раздел 1'!E317</f>
        <v>02</v>
      </c>
      <c r="D287" s="623" t="str">
        <f>'Раздел 1'!F317</f>
        <v>02</v>
      </c>
      <c r="E287" s="623" t="str">
        <f>'Раздел 1'!G317</f>
        <v>1</v>
      </c>
      <c r="F287" s="623" t="str">
        <f>'Раздел 1'!H317</f>
        <v>02</v>
      </c>
      <c r="G287" s="623" t="str">
        <f>'Раздел 1'!I317</f>
        <v>00590</v>
      </c>
      <c r="H287" s="624" t="str">
        <f>'Раздел 1'!J317</f>
        <v>852</v>
      </c>
      <c r="I287" s="625" t="str">
        <f>'Раздел 1'!K317</f>
        <v>291.00.00</v>
      </c>
      <c r="J287" s="625" t="str">
        <f>'Раздел 1'!L317</f>
        <v>000</v>
      </c>
      <c r="K287" s="625" t="str">
        <f>'Раздел 1'!M317</f>
        <v>00.00.00</v>
      </c>
      <c r="L287" s="625" t="str">
        <f>'Раздел 1'!N317</f>
        <v>х</v>
      </c>
      <c r="M287" s="625" t="str">
        <f>'Раздел 1'!O317</f>
        <v>20.00.02</v>
      </c>
      <c r="N287" s="626">
        <f>'Раздел 1'!P317</f>
        <v>0</v>
      </c>
      <c r="O287" s="626">
        <v>0</v>
      </c>
      <c r="P287" s="627">
        <f t="shared" si="14"/>
        <v>0</v>
      </c>
      <c r="Q287" s="628">
        <f>'Раздел 1'!Q317</f>
        <v>0</v>
      </c>
      <c r="R287" s="629">
        <v>0</v>
      </c>
      <c r="S287" s="630">
        <f t="shared" si="15"/>
        <v>0</v>
      </c>
      <c r="T287" s="631">
        <f>'Раздел 1'!R317</f>
        <v>0</v>
      </c>
      <c r="U287" s="632">
        <v>0</v>
      </c>
      <c r="V287" s="633">
        <f t="shared" si="16"/>
        <v>0</v>
      </c>
      <c r="W287" s="142"/>
      <c r="X287" s="634"/>
      <c r="Y287" s="635"/>
    </row>
    <row r="288" spans="1:25" s="636" customFormat="1" ht="24.75" customHeight="1">
      <c r="A288" s="622" t="str">
        <f>'Раздел 1'!C318</f>
        <v>925</v>
      </c>
      <c r="B288" s="623" t="str">
        <f>'Раздел 1'!D318</f>
        <v>07</v>
      </c>
      <c r="C288" s="623" t="str">
        <f>'Раздел 1'!E318</f>
        <v>02</v>
      </c>
      <c r="D288" s="623" t="str">
        <f>'Раздел 1'!F318</f>
        <v>02</v>
      </c>
      <c r="E288" s="623" t="str">
        <f>'Раздел 1'!G318</f>
        <v>1</v>
      </c>
      <c r="F288" s="623" t="str">
        <f>'Раздел 1'!H318</f>
        <v>02</v>
      </c>
      <c r="G288" s="623" t="str">
        <f>'Раздел 1'!I318</f>
        <v>00590</v>
      </c>
      <c r="H288" s="624" t="str">
        <f>'Раздел 1'!J318</f>
        <v>852</v>
      </c>
      <c r="I288" s="625" t="str">
        <f>'Раздел 1'!K318</f>
        <v>291.00.00</v>
      </c>
      <c r="J288" s="625" t="str">
        <f>'Раздел 1'!L318</f>
        <v>001</v>
      </c>
      <c r="K288" s="625" t="str">
        <f>'Раздел 1'!M318</f>
        <v>00.00.00</v>
      </c>
      <c r="L288" s="625" t="str">
        <f>'Раздел 1'!N318</f>
        <v>х</v>
      </c>
      <c r="M288" s="625" t="str">
        <f>'Раздел 1'!O318</f>
        <v>20.00.02</v>
      </c>
      <c r="N288" s="626">
        <f>'Раздел 1'!P318</f>
        <v>0</v>
      </c>
      <c r="O288" s="626">
        <v>0</v>
      </c>
      <c r="P288" s="627">
        <f t="shared" si="14"/>
        <v>0</v>
      </c>
      <c r="Q288" s="628">
        <f>'Раздел 1'!Q318</f>
        <v>0</v>
      </c>
      <c r="R288" s="629">
        <v>0</v>
      </c>
      <c r="S288" s="630">
        <f t="shared" si="15"/>
        <v>0</v>
      </c>
      <c r="T288" s="631">
        <f>'Раздел 1'!R318</f>
        <v>0</v>
      </c>
      <c r="U288" s="632">
        <v>0</v>
      </c>
      <c r="V288" s="633">
        <f t="shared" si="16"/>
        <v>0</v>
      </c>
      <c r="W288" s="142"/>
      <c r="X288" s="634"/>
      <c r="Y288" s="635"/>
    </row>
    <row r="289" spans="1:25" s="636" customFormat="1" ht="24.75" customHeight="1">
      <c r="A289" s="622" t="str">
        <f>'Раздел 1'!C319</f>
        <v>925</v>
      </c>
      <c r="B289" s="623" t="str">
        <f>'Раздел 1'!D319</f>
        <v>07</v>
      </c>
      <c r="C289" s="623" t="str">
        <f>'Раздел 1'!E319</f>
        <v>02</v>
      </c>
      <c r="D289" s="623" t="str">
        <f>'Раздел 1'!F319</f>
        <v>02</v>
      </c>
      <c r="E289" s="623" t="str">
        <f>'Раздел 1'!G319</f>
        <v>1</v>
      </c>
      <c r="F289" s="623" t="str">
        <f>'Раздел 1'!H319</f>
        <v>02</v>
      </c>
      <c r="G289" s="623" t="str">
        <f>'Раздел 1'!I319</f>
        <v>00590</v>
      </c>
      <c r="H289" s="624" t="str">
        <f>'Раздел 1'!J319</f>
        <v>852</v>
      </c>
      <c r="I289" s="625" t="str">
        <f>'Раздел 1'!K319</f>
        <v>291.00.00</v>
      </c>
      <c r="J289" s="625" t="str">
        <f>'Раздел 1'!L319</f>
        <v>000</v>
      </c>
      <c r="K289" s="625" t="str">
        <f>'Раздел 1'!M319</f>
        <v>00.00.00</v>
      </c>
      <c r="L289" s="625" t="str">
        <f>'Раздел 1'!N319</f>
        <v>001.99.0001</v>
      </c>
      <c r="M289" s="625" t="str">
        <f>'Раздел 1'!O319</f>
        <v>50.01.00</v>
      </c>
      <c r="N289" s="626">
        <f>'Раздел 1'!P319</f>
        <v>0</v>
      </c>
      <c r="O289" s="626">
        <v>0</v>
      </c>
      <c r="P289" s="627">
        <f t="shared" si="14"/>
        <v>0</v>
      </c>
      <c r="Q289" s="628">
        <f>'Раздел 1'!Q319</f>
        <v>0</v>
      </c>
      <c r="R289" s="629">
        <v>0</v>
      </c>
      <c r="S289" s="630">
        <f t="shared" si="15"/>
        <v>0</v>
      </c>
      <c r="T289" s="631">
        <f>'Раздел 1'!R319</f>
        <v>0</v>
      </c>
      <c r="U289" s="632">
        <v>0</v>
      </c>
      <c r="V289" s="633">
        <f t="shared" si="16"/>
        <v>0</v>
      </c>
      <c r="W289" s="142"/>
      <c r="X289" s="634"/>
      <c r="Y289" s="635"/>
    </row>
    <row r="290" spans="1:25" s="636" customFormat="1" ht="24.75" customHeight="1">
      <c r="A290" s="622" t="str">
        <f>'Раздел 1'!C320</f>
        <v>925</v>
      </c>
      <c r="B290" s="623" t="str">
        <f>'Раздел 1'!D320</f>
        <v>07</v>
      </c>
      <c r="C290" s="623" t="str">
        <f>'Раздел 1'!E320</f>
        <v>02</v>
      </c>
      <c r="D290" s="623" t="str">
        <f>'Раздел 1'!F320</f>
        <v>02</v>
      </c>
      <c r="E290" s="623" t="str">
        <f>'Раздел 1'!G320</f>
        <v>1</v>
      </c>
      <c r="F290" s="623" t="str">
        <f>'Раздел 1'!H320</f>
        <v>02</v>
      </c>
      <c r="G290" s="623" t="str">
        <f>'Раздел 1'!I320</f>
        <v>00590</v>
      </c>
      <c r="H290" s="624" t="str">
        <f>'Раздел 1'!J320</f>
        <v>852</v>
      </c>
      <c r="I290" s="625" t="str">
        <f>'Раздел 1'!K320</f>
        <v>291.00.00</v>
      </c>
      <c r="J290" s="625" t="str">
        <f>'Раздел 1'!L320</f>
        <v>001</v>
      </c>
      <c r="K290" s="625" t="str">
        <f>'Раздел 1'!M320</f>
        <v>00.00.00</v>
      </c>
      <c r="L290" s="625" t="str">
        <f>'Раздел 1'!N320</f>
        <v>х</v>
      </c>
      <c r="M290" s="625" t="str">
        <f>'Раздел 1'!O320</f>
        <v>50.01.00</v>
      </c>
      <c r="N290" s="626">
        <f>'Раздел 1'!P320</f>
        <v>0</v>
      </c>
      <c r="O290" s="626">
        <v>0</v>
      </c>
      <c r="P290" s="627">
        <f t="shared" si="14"/>
        <v>0</v>
      </c>
      <c r="Q290" s="628">
        <f>'Раздел 1'!Q320</f>
        <v>0</v>
      </c>
      <c r="R290" s="629">
        <v>0</v>
      </c>
      <c r="S290" s="630">
        <f t="shared" si="15"/>
        <v>0</v>
      </c>
      <c r="T290" s="631">
        <f>'Раздел 1'!R320</f>
        <v>0</v>
      </c>
      <c r="U290" s="632">
        <v>0</v>
      </c>
      <c r="V290" s="633">
        <f t="shared" si="16"/>
        <v>0</v>
      </c>
      <c r="W290" s="142"/>
      <c r="X290" s="634"/>
      <c r="Y290" s="635"/>
    </row>
    <row r="291" spans="1:25" s="636" customFormat="1" ht="24.75" customHeight="1">
      <c r="A291" s="622" t="str">
        <f>'Раздел 1'!C321</f>
        <v>925</v>
      </c>
      <c r="B291" s="623" t="str">
        <f>'Раздел 1'!D321</f>
        <v>07</v>
      </c>
      <c r="C291" s="623" t="str">
        <f>'Раздел 1'!E321</f>
        <v>02</v>
      </c>
      <c r="D291" s="623" t="str">
        <f>'Раздел 1'!F321</f>
        <v>02</v>
      </c>
      <c r="E291" s="623" t="str">
        <f>'Раздел 1'!G321</f>
        <v>1</v>
      </c>
      <c r="F291" s="623" t="str">
        <f>'Раздел 1'!H321</f>
        <v>02</v>
      </c>
      <c r="G291" s="623" t="str">
        <f>'Раздел 1'!I321</f>
        <v>00590</v>
      </c>
      <c r="H291" s="624" t="str">
        <f>'Раздел 1'!J321</f>
        <v>852</v>
      </c>
      <c r="I291" s="625" t="str">
        <f>'Раздел 1'!K321</f>
        <v>292.00.00</v>
      </c>
      <c r="J291" s="625" t="str">
        <f>'Раздел 1'!L321</f>
        <v>000</v>
      </c>
      <c r="K291" s="625" t="str">
        <f>'Раздел 1'!M321</f>
        <v>00.00.00</v>
      </c>
      <c r="L291" s="625" t="str">
        <f>'Раздел 1'!N321</f>
        <v>х</v>
      </c>
      <c r="M291" s="625" t="str">
        <f>'Раздел 1'!O321</f>
        <v>20.00.02</v>
      </c>
      <c r="N291" s="626">
        <f>'Раздел 1'!P321</f>
        <v>0</v>
      </c>
      <c r="O291" s="626">
        <v>0</v>
      </c>
      <c r="P291" s="627">
        <f t="shared" si="14"/>
        <v>0</v>
      </c>
      <c r="Q291" s="628">
        <f>'Раздел 1'!Q321</f>
        <v>0</v>
      </c>
      <c r="R291" s="629">
        <v>0</v>
      </c>
      <c r="S291" s="630">
        <f t="shared" si="15"/>
        <v>0</v>
      </c>
      <c r="T291" s="631">
        <f>'Раздел 1'!R321</f>
        <v>0</v>
      </c>
      <c r="U291" s="632">
        <v>0</v>
      </c>
      <c r="V291" s="633">
        <f t="shared" si="16"/>
        <v>0</v>
      </c>
      <c r="W291" s="142"/>
      <c r="X291" s="634"/>
      <c r="Y291" s="635"/>
    </row>
    <row r="292" spans="1:25" s="636" customFormat="1" ht="24.75" customHeight="1">
      <c r="A292" s="622" t="str">
        <f>'Раздел 1'!C322</f>
        <v>925</v>
      </c>
      <c r="B292" s="623" t="str">
        <f>'Раздел 1'!D322</f>
        <v>07</v>
      </c>
      <c r="C292" s="623" t="str">
        <f>'Раздел 1'!E322</f>
        <v>02</v>
      </c>
      <c r="D292" s="623" t="str">
        <f>'Раздел 1'!F322</f>
        <v>02</v>
      </c>
      <c r="E292" s="623" t="str">
        <f>'Раздел 1'!G322</f>
        <v>1</v>
      </c>
      <c r="F292" s="623" t="str">
        <f>'Раздел 1'!H322</f>
        <v>02</v>
      </c>
      <c r="G292" s="623" t="str">
        <f>'Раздел 1'!I322</f>
        <v>00590</v>
      </c>
      <c r="H292" s="624" t="str">
        <f>'Раздел 1'!J322</f>
        <v>852</v>
      </c>
      <c r="I292" s="625" t="str">
        <f>'Раздел 1'!K322</f>
        <v>292.00.00</v>
      </c>
      <c r="J292" s="625" t="str">
        <f>'Раздел 1'!L322</f>
        <v>001</v>
      </c>
      <c r="K292" s="625" t="str">
        <f>'Раздел 1'!M322</f>
        <v>00.00.00</v>
      </c>
      <c r="L292" s="625" t="str">
        <f>'Раздел 1'!N322</f>
        <v>х</v>
      </c>
      <c r="M292" s="625" t="str">
        <f>'Раздел 1'!O322</f>
        <v>20.00.02</v>
      </c>
      <c r="N292" s="626">
        <f>'Раздел 1'!P322</f>
        <v>0</v>
      </c>
      <c r="O292" s="626">
        <v>0</v>
      </c>
      <c r="P292" s="627">
        <f t="shared" si="14"/>
        <v>0</v>
      </c>
      <c r="Q292" s="628">
        <f>'Раздел 1'!Q322</f>
        <v>0</v>
      </c>
      <c r="R292" s="629">
        <v>0</v>
      </c>
      <c r="S292" s="630">
        <f t="shared" si="15"/>
        <v>0</v>
      </c>
      <c r="T292" s="631">
        <f>'Раздел 1'!R322</f>
        <v>0</v>
      </c>
      <c r="U292" s="632">
        <v>0</v>
      </c>
      <c r="V292" s="633">
        <f t="shared" si="16"/>
        <v>0</v>
      </c>
      <c r="W292" s="142"/>
      <c r="X292" s="634"/>
      <c r="Y292" s="635"/>
    </row>
    <row r="293" spans="1:25" s="636" customFormat="1" ht="24.75" customHeight="1">
      <c r="A293" s="622" t="str">
        <f>'Раздел 1'!C323</f>
        <v>925</v>
      </c>
      <c r="B293" s="623" t="str">
        <f>'Раздел 1'!D323</f>
        <v>07</v>
      </c>
      <c r="C293" s="623" t="str">
        <f>'Раздел 1'!E323</f>
        <v>02</v>
      </c>
      <c r="D293" s="623" t="str">
        <f>'Раздел 1'!F323</f>
        <v>02</v>
      </c>
      <c r="E293" s="623" t="str">
        <f>'Раздел 1'!G323</f>
        <v>1</v>
      </c>
      <c r="F293" s="623" t="str">
        <f>'Раздел 1'!H323</f>
        <v>02</v>
      </c>
      <c r="G293" s="623" t="str">
        <f>'Раздел 1'!I323</f>
        <v>00590</v>
      </c>
      <c r="H293" s="624" t="str">
        <f>'Раздел 1'!J323</f>
        <v>852</v>
      </c>
      <c r="I293" s="625" t="str">
        <f>'Раздел 1'!K323</f>
        <v>292.00.00</v>
      </c>
      <c r="J293" s="625" t="str">
        <f>'Раздел 1'!L323</f>
        <v>000</v>
      </c>
      <c r="K293" s="625" t="str">
        <f>'Раздел 1'!M323</f>
        <v>00.00.00</v>
      </c>
      <c r="L293" s="625" t="str">
        <f>'Раздел 1'!N323</f>
        <v>001.99.0001</v>
      </c>
      <c r="M293" s="625" t="str">
        <f>'Раздел 1'!O323</f>
        <v>50.01.00</v>
      </c>
      <c r="N293" s="626">
        <f>'Раздел 1'!P323</f>
        <v>0</v>
      </c>
      <c r="O293" s="626">
        <v>0</v>
      </c>
      <c r="P293" s="627">
        <f t="shared" si="14"/>
        <v>0</v>
      </c>
      <c r="Q293" s="628">
        <f>'Раздел 1'!Q323</f>
        <v>0</v>
      </c>
      <c r="R293" s="629">
        <v>0</v>
      </c>
      <c r="S293" s="630">
        <f t="shared" si="15"/>
        <v>0</v>
      </c>
      <c r="T293" s="631">
        <f>'Раздел 1'!R323</f>
        <v>0</v>
      </c>
      <c r="U293" s="632">
        <v>0</v>
      </c>
      <c r="V293" s="633">
        <f t="shared" si="16"/>
        <v>0</v>
      </c>
      <c r="W293" s="142"/>
      <c r="X293" s="634"/>
      <c r="Y293" s="635"/>
    </row>
    <row r="294" spans="1:25" s="636" customFormat="1" ht="24.75" customHeight="1">
      <c r="A294" s="622" t="str">
        <f>'Раздел 1'!C324</f>
        <v>925</v>
      </c>
      <c r="B294" s="623" t="str">
        <f>'Раздел 1'!D324</f>
        <v>07</v>
      </c>
      <c r="C294" s="623" t="str">
        <f>'Раздел 1'!E324</f>
        <v>02</v>
      </c>
      <c r="D294" s="623" t="str">
        <f>'Раздел 1'!F324</f>
        <v>02</v>
      </c>
      <c r="E294" s="623" t="str">
        <f>'Раздел 1'!G324</f>
        <v>1</v>
      </c>
      <c r="F294" s="623" t="str">
        <f>'Раздел 1'!H324</f>
        <v>02</v>
      </c>
      <c r="G294" s="623" t="str">
        <f>'Раздел 1'!I324</f>
        <v>00590</v>
      </c>
      <c r="H294" s="624" t="str">
        <f>'Раздел 1'!J324</f>
        <v>852</v>
      </c>
      <c r="I294" s="625" t="str">
        <f>'Раздел 1'!K324</f>
        <v>292.00.00</v>
      </c>
      <c r="J294" s="625" t="str">
        <f>'Раздел 1'!L324</f>
        <v>001</v>
      </c>
      <c r="K294" s="625" t="str">
        <f>'Раздел 1'!M324</f>
        <v>00.00.00</v>
      </c>
      <c r="L294" s="625" t="str">
        <f>'Раздел 1'!N324</f>
        <v>х</v>
      </c>
      <c r="M294" s="625" t="str">
        <f>'Раздел 1'!O324</f>
        <v>50.01.00</v>
      </c>
      <c r="N294" s="626">
        <f>'Раздел 1'!P324</f>
        <v>0</v>
      </c>
      <c r="O294" s="626">
        <v>0</v>
      </c>
      <c r="P294" s="627">
        <f t="shared" si="14"/>
        <v>0</v>
      </c>
      <c r="Q294" s="628">
        <f>'Раздел 1'!Q324</f>
        <v>0</v>
      </c>
      <c r="R294" s="629">
        <v>0</v>
      </c>
      <c r="S294" s="630">
        <f t="shared" si="15"/>
        <v>0</v>
      </c>
      <c r="T294" s="631">
        <f>'Раздел 1'!R324</f>
        <v>0</v>
      </c>
      <c r="U294" s="632">
        <v>0</v>
      </c>
      <c r="V294" s="633">
        <f t="shared" si="16"/>
        <v>0</v>
      </c>
      <c r="W294" s="142"/>
      <c r="X294" s="634"/>
      <c r="Y294" s="635"/>
    </row>
    <row r="295" spans="1:25" s="636" customFormat="1" ht="24.75" customHeight="1">
      <c r="A295" s="622" t="str">
        <f>'Раздел 1'!C325</f>
        <v>х</v>
      </c>
      <c r="B295" s="623">
        <f>'Раздел 1'!D325</f>
        <v>0</v>
      </c>
      <c r="C295" s="623">
        <f>'Раздел 1'!E325</f>
        <v>0</v>
      </c>
      <c r="D295" s="623">
        <f>'Раздел 1'!F325</f>
        <v>0</v>
      </c>
      <c r="E295" s="623">
        <f>'Раздел 1'!G325</f>
        <v>0</v>
      </c>
      <c r="F295" s="623">
        <f>'Раздел 1'!H325</f>
        <v>0</v>
      </c>
      <c r="G295" s="623">
        <f>'Раздел 1'!I325</f>
        <v>0</v>
      </c>
      <c r="H295" s="624">
        <f>'Раздел 1'!J325</f>
        <v>0</v>
      </c>
      <c r="I295" s="625" t="str">
        <f>'Раздел 1'!K325</f>
        <v>х</v>
      </c>
      <c r="J295" s="625">
        <f>'Раздел 1'!L325</f>
        <v>0</v>
      </c>
      <c r="K295" s="625">
        <f>'Раздел 1'!M325</f>
        <v>0</v>
      </c>
      <c r="L295" s="625">
        <f>'Раздел 1'!N325</f>
        <v>0</v>
      </c>
      <c r="M295" s="625">
        <f>'Раздел 1'!O325</f>
        <v>0</v>
      </c>
      <c r="N295" s="626">
        <f>'Раздел 1'!P325</f>
        <v>0</v>
      </c>
      <c r="O295" s="626">
        <v>0</v>
      </c>
      <c r="P295" s="627">
        <f t="shared" si="14"/>
        <v>0</v>
      </c>
      <c r="Q295" s="628">
        <f>'Раздел 1'!Q325</f>
        <v>0</v>
      </c>
      <c r="R295" s="629">
        <v>0</v>
      </c>
      <c r="S295" s="630">
        <f t="shared" si="15"/>
        <v>0</v>
      </c>
      <c r="T295" s="631">
        <f>'Раздел 1'!R325</f>
        <v>0</v>
      </c>
      <c r="U295" s="632">
        <v>0</v>
      </c>
      <c r="V295" s="633">
        <f t="shared" si="16"/>
        <v>0</v>
      </c>
      <c r="W295" s="142"/>
      <c r="X295" s="634"/>
      <c r="Y295" s="635"/>
    </row>
    <row r="296" spans="1:25" s="636" customFormat="1" ht="24.75" customHeight="1">
      <c r="A296" s="622" t="str">
        <f>'Раздел 1'!C326</f>
        <v>925</v>
      </c>
      <c r="B296" s="623" t="str">
        <f>'Раздел 1'!D326</f>
        <v>07</v>
      </c>
      <c r="C296" s="623" t="str">
        <f>'Раздел 1'!E326</f>
        <v>02</v>
      </c>
      <c r="D296" s="623" t="str">
        <f>'Раздел 1'!F326</f>
        <v>02</v>
      </c>
      <c r="E296" s="623" t="str">
        <f>'Раздел 1'!G326</f>
        <v>1</v>
      </c>
      <c r="F296" s="623" t="str">
        <f>'Раздел 1'!H326</f>
        <v>02</v>
      </c>
      <c r="G296" s="623" t="str">
        <f>'Раздел 1'!I326</f>
        <v>00590</v>
      </c>
      <c r="H296" s="624" t="str">
        <f>'Раздел 1'!J326</f>
        <v>853</v>
      </c>
      <c r="I296" s="625" t="str">
        <f>'Раздел 1'!K326</f>
        <v>291.00.00</v>
      </c>
      <c r="J296" s="625" t="str">
        <f>'Раздел 1'!L326</f>
        <v>000</v>
      </c>
      <c r="K296" s="625" t="str">
        <f>'Раздел 1'!M326</f>
        <v>00.00.00</v>
      </c>
      <c r="L296" s="625" t="str">
        <f>'Раздел 1'!N326</f>
        <v>х</v>
      </c>
      <c r="M296" s="625" t="str">
        <f>'Раздел 1'!O326</f>
        <v>20.00.02</v>
      </c>
      <c r="N296" s="626">
        <f>'Раздел 1'!P326</f>
        <v>0</v>
      </c>
      <c r="O296" s="626">
        <v>0</v>
      </c>
      <c r="P296" s="627">
        <f t="shared" si="14"/>
        <v>0</v>
      </c>
      <c r="Q296" s="628">
        <f>'Раздел 1'!Q326</f>
        <v>0</v>
      </c>
      <c r="R296" s="629">
        <v>0</v>
      </c>
      <c r="S296" s="630">
        <f t="shared" si="15"/>
        <v>0</v>
      </c>
      <c r="T296" s="631">
        <f>'Раздел 1'!R326</f>
        <v>0</v>
      </c>
      <c r="U296" s="632">
        <v>0</v>
      </c>
      <c r="V296" s="633">
        <f t="shared" si="16"/>
        <v>0</v>
      </c>
      <c r="W296" s="142"/>
      <c r="X296" s="634"/>
      <c r="Y296" s="635"/>
    </row>
    <row r="297" spans="1:25" s="636" customFormat="1" ht="24.75" customHeight="1">
      <c r="A297" s="622" t="str">
        <f>'Раздел 1'!C327</f>
        <v>925</v>
      </c>
      <c r="B297" s="623" t="str">
        <f>'Раздел 1'!D327</f>
        <v>07</v>
      </c>
      <c r="C297" s="623" t="str">
        <f>'Раздел 1'!E327</f>
        <v>02</v>
      </c>
      <c r="D297" s="623" t="str">
        <f>'Раздел 1'!F327</f>
        <v>02</v>
      </c>
      <c r="E297" s="623" t="str">
        <f>'Раздел 1'!G327</f>
        <v>1</v>
      </c>
      <c r="F297" s="623" t="str">
        <f>'Раздел 1'!H327</f>
        <v>02</v>
      </c>
      <c r="G297" s="623" t="str">
        <f>'Раздел 1'!I327</f>
        <v>00590</v>
      </c>
      <c r="H297" s="624" t="str">
        <f>'Раздел 1'!J327</f>
        <v>853</v>
      </c>
      <c r="I297" s="625" t="str">
        <f>'Раздел 1'!K327</f>
        <v>291.00.00</v>
      </c>
      <c r="J297" s="625" t="str">
        <f>'Раздел 1'!L327</f>
        <v>001</v>
      </c>
      <c r="K297" s="625" t="str">
        <f>'Раздел 1'!M327</f>
        <v>00.00.00</v>
      </c>
      <c r="L297" s="625" t="str">
        <f>'Раздел 1'!N327</f>
        <v>х</v>
      </c>
      <c r="M297" s="625" t="str">
        <f>'Раздел 1'!O327</f>
        <v>20.00.02</v>
      </c>
      <c r="N297" s="626">
        <f>'Раздел 1'!P327</f>
        <v>0</v>
      </c>
      <c r="O297" s="626">
        <v>0</v>
      </c>
      <c r="P297" s="627">
        <f t="shared" si="14"/>
        <v>0</v>
      </c>
      <c r="Q297" s="628">
        <f>'Раздел 1'!Q327</f>
        <v>0</v>
      </c>
      <c r="R297" s="629">
        <v>0</v>
      </c>
      <c r="S297" s="630">
        <f t="shared" si="15"/>
        <v>0</v>
      </c>
      <c r="T297" s="631">
        <f>'Раздел 1'!R327</f>
        <v>0</v>
      </c>
      <c r="U297" s="632">
        <v>0</v>
      </c>
      <c r="V297" s="633">
        <f t="shared" si="16"/>
        <v>0</v>
      </c>
      <c r="W297" s="142"/>
      <c r="X297" s="634"/>
      <c r="Y297" s="635"/>
    </row>
    <row r="298" spans="1:25" s="636" customFormat="1" ht="24.75" customHeight="1">
      <c r="A298" s="622" t="str">
        <f>'Раздел 1'!C328</f>
        <v>925</v>
      </c>
      <c r="B298" s="623" t="str">
        <f>'Раздел 1'!D328</f>
        <v>07</v>
      </c>
      <c r="C298" s="623" t="str">
        <f>'Раздел 1'!E328</f>
        <v>02</v>
      </c>
      <c r="D298" s="623" t="str">
        <f>'Раздел 1'!F328</f>
        <v>02</v>
      </c>
      <c r="E298" s="623" t="str">
        <f>'Раздел 1'!G328</f>
        <v>1</v>
      </c>
      <c r="F298" s="623" t="str">
        <f>'Раздел 1'!H328</f>
        <v>02</v>
      </c>
      <c r="G298" s="623" t="str">
        <f>'Раздел 1'!I328</f>
        <v>00590</v>
      </c>
      <c r="H298" s="624" t="str">
        <f>'Раздел 1'!J328</f>
        <v>853</v>
      </c>
      <c r="I298" s="625" t="str">
        <f>'Раздел 1'!K328</f>
        <v>291.00.00</v>
      </c>
      <c r="J298" s="625" t="str">
        <f>'Раздел 1'!L328</f>
        <v>000</v>
      </c>
      <c r="K298" s="625" t="str">
        <f>'Раздел 1'!M328</f>
        <v>00.00.00</v>
      </c>
      <c r="L298" s="625" t="str">
        <f>'Раздел 1'!N328</f>
        <v>001.99.0001</v>
      </c>
      <c r="M298" s="625" t="str">
        <f>'Раздел 1'!O328</f>
        <v>50.01.00</v>
      </c>
      <c r="N298" s="626">
        <f>'Раздел 1'!P328</f>
        <v>0</v>
      </c>
      <c r="O298" s="626">
        <v>0</v>
      </c>
      <c r="P298" s="627">
        <f t="shared" si="14"/>
        <v>0</v>
      </c>
      <c r="Q298" s="628">
        <f>'Раздел 1'!Q328</f>
        <v>0</v>
      </c>
      <c r="R298" s="629">
        <v>0</v>
      </c>
      <c r="S298" s="630">
        <f t="shared" si="15"/>
        <v>0</v>
      </c>
      <c r="T298" s="631">
        <f>'Раздел 1'!R328</f>
        <v>0</v>
      </c>
      <c r="U298" s="632">
        <v>0</v>
      </c>
      <c r="V298" s="633">
        <f t="shared" si="16"/>
        <v>0</v>
      </c>
      <c r="W298" s="142"/>
      <c r="X298" s="634"/>
      <c r="Y298" s="635"/>
    </row>
    <row r="299" spans="1:25" s="636" customFormat="1" ht="24.75" customHeight="1">
      <c r="A299" s="622" t="str">
        <f>'Раздел 1'!C329</f>
        <v>925</v>
      </c>
      <c r="B299" s="623" t="str">
        <f>'Раздел 1'!D329</f>
        <v>07</v>
      </c>
      <c r="C299" s="623" t="str">
        <f>'Раздел 1'!E329</f>
        <v>02</v>
      </c>
      <c r="D299" s="623" t="str">
        <f>'Раздел 1'!F329</f>
        <v>02</v>
      </c>
      <c r="E299" s="623" t="str">
        <f>'Раздел 1'!G329</f>
        <v>1</v>
      </c>
      <c r="F299" s="623" t="str">
        <f>'Раздел 1'!H329</f>
        <v>02</v>
      </c>
      <c r="G299" s="623" t="str">
        <f>'Раздел 1'!I329</f>
        <v>00590</v>
      </c>
      <c r="H299" s="624" t="str">
        <f>'Раздел 1'!J329</f>
        <v>853</v>
      </c>
      <c r="I299" s="625" t="str">
        <f>'Раздел 1'!K329</f>
        <v>291.00.00</v>
      </c>
      <c r="J299" s="625" t="str">
        <f>'Раздел 1'!L329</f>
        <v>001</v>
      </c>
      <c r="K299" s="625" t="str">
        <f>'Раздел 1'!M329</f>
        <v>00.00.00</v>
      </c>
      <c r="L299" s="625" t="str">
        <f>'Раздел 1'!N329</f>
        <v>х</v>
      </c>
      <c r="M299" s="625" t="str">
        <f>'Раздел 1'!O329</f>
        <v>50.01.00</v>
      </c>
      <c r="N299" s="626">
        <f>'Раздел 1'!P329</f>
        <v>0</v>
      </c>
      <c r="O299" s="626">
        <v>0</v>
      </c>
      <c r="P299" s="627">
        <f t="shared" si="14"/>
        <v>0</v>
      </c>
      <c r="Q299" s="628">
        <f>'Раздел 1'!Q329</f>
        <v>0</v>
      </c>
      <c r="R299" s="629">
        <v>0</v>
      </c>
      <c r="S299" s="630">
        <f t="shared" si="15"/>
        <v>0</v>
      </c>
      <c r="T299" s="631">
        <f>'Раздел 1'!R329</f>
        <v>0</v>
      </c>
      <c r="U299" s="632">
        <v>0</v>
      </c>
      <c r="V299" s="633">
        <f t="shared" si="16"/>
        <v>0</v>
      </c>
      <c r="W299" s="142"/>
      <c r="X299" s="634"/>
      <c r="Y299" s="635"/>
    </row>
    <row r="300" spans="1:25" s="636" customFormat="1" ht="24.75" customHeight="1">
      <c r="A300" s="622" t="str">
        <f>'Раздел 1'!C330</f>
        <v>925</v>
      </c>
      <c r="B300" s="623" t="str">
        <f>'Раздел 1'!D330</f>
        <v>07</v>
      </c>
      <c r="C300" s="623" t="str">
        <f>'Раздел 1'!E330</f>
        <v>02</v>
      </c>
      <c r="D300" s="623" t="str">
        <f>'Раздел 1'!F330</f>
        <v>02</v>
      </c>
      <c r="E300" s="623" t="str">
        <f>'Раздел 1'!G330</f>
        <v>1</v>
      </c>
      <c r="F300" s="623" t="str">
        <f>'Раздел 1'!H330</f>
        <v>02</v>
      </c>
      <c r="G300" s="623" t="str">
        <f>'Раздел 1'!I330</f>
        <v>00590</v>
      </c>
      <c r="H300" s="624" t="str">
        <f>'Раздел 1'!J330</f>
        <v>853</v>
      </c>
      <c r="I300" s="625" t="str">
        <f>'Раздел 1'!K330</f>
        <v>292.00.00</v>
      </c>
      <c r="J300" s="625" t="str">
        <f>'Раздел 1'!L330</f>
        <v>000</v>
      </c>
      <c r="K300" s="625" t="str">
        <f>'Раздел 1'!M330</f>
        <v>00.00.00</v>
      </c>
      <c r="L300" s="625" t="str">
        <f>'Раздел 1'!N330</f>
        <v>х</v>
      </c>
      <c r="M300" s="625" t="str">
        <f>'Раздел 1'!O330</f>
        <v>20.00.02</v>
      </c>
      <c r="N300" s="626">
        <f>'Раздел 1'!P330</f>
        <v>0</v>
      </c>
      <c r="O300" s="626">
        <v>0</v>
      </c>
      <c r="P300" s="627">
        <f t="shared" si="14"/>
        <v>0</v>
      </c>
      <c r="Q300" s="628">
        <f>'Раздел 1'!Q330</f>
        <v>0</v>
      </c>
      <c r="R300" s="629">
        <v>0</v>
      </c>
      <c r="S300" s="630">
        <f t="shared" si="15"/>
        <v>0</v>
      </c>
      <c r="T300" s="631">
        <f>'Раздел 1'!R330</f>
        <v>0</v>
      </c>
      <c r="U300" s="632">
        <v>0</v>
      </c>
      <c r="V300" s="633">
        <f t="shared" si="16"/>
        <v>0</v>
      </c>
      <c r="W300" s="142"/>
      <c r="X300" s="634"/>
      <c r="Y300" s="635"/>
    </row>
    <row r="301" spans="1:25" s="636" customFormat="1" ht="24.75" customHeight="1">
      <c r="A301" s="622" t="str">
        <f>'Раздел 1'!C331</f>
        <v>925</v>
      </c>
      <c r="B301" s="623" t="str">
        <f>'Раздел 1'!D331</f>
        <v>07</v>
      </c>
      <c r="C301" s="623" t="str">
        <f>'Раздел 1'!E331</f>
        <v>02</v>
      </c>
      <c r="D301" s="623" t="str">
        <f>'Раздел 1'!F331</f>
        <v>02</v>
      </c>
      <c r="E301" s="623" t="str">
        <f>'Раздел 1'!G331</f>
        <v>1</v>
      </c>
      <c r="F301" s="623" t="str">
        <f>'Раздел 1'!H331</f>
        <v>02</v>
      </c>
      <c r="G301" s="623" t="str">
        <f>'Раздел 1'!I331</f>
        <v>00590</v>
      </c>
      <c r="H301" s="624" t="str">
        <f>'Раздел 1'!J331</f>
        <v>853</v>
      </c>
      <c r="I301" s="625" t="str">
        <f>'Раздел 1'!K331</f>
        <v>292.00.00</v>
      </c>
      <c r="J301" s="625" t="str">
        <f>'Раздел 1'!L331</f>
        <v>001</v>
      </c>
      <c r="K301" s="625" t="str">
        <f>'Раздел 1'!M331</f>
        <v>00.00.00</v>
      </c>
      <c r="L301" s="625" t="str">
        <f>'Раздел 1'!N331</f>
        <v>х</v>
      </c>
      <c r="M301" s="625" t="str">
        <f>'Раздел 1'!O331</f>
        <v>20.00.02</v>
      </c>
      <c r="N301" s="626">
        <f>'Раздел 1'!P331</f>
        <v>0</v>
      </c>
      <c r="O301" s="626">
        <v>0</v>
      </c>
      <c r="P301" s="627">
        <f t="shared" si="14"/>
        <v>0</v>
      </c>
      <c r="Q301" s="628">
        <f>'Раздел 1'!Q331</f>
        <v>0</v>
      </c>
      <c r="R301" s="629">
        <v>0</v>
      </c>
      <c r="S301" s="630">
        <f t="shared" si="15"/>
        <v>0</v>
      </c>
      <c r="T301" s="631">
        <f>'Раздел 1'!R331</f>
        <v>0</v>
      </c>
      <c r="U301" s="632">
        <v>0</v>
      </c>
      <c r="V301" s="633">
        <f t="shared" si="16"/>
        <v>0</v>
      </c>
      <c r="W301" s="142"/>
      <c r="X301" s="634"/>
      <c r="Y301" s="635"/>
    </row>
    <row r="302" spans="1:25" s="636" customFormat="1" ht="24.75" customHeight="1">
      <c r="A302" s="622" t="str">
        <f>'Раздел 1'!C332</f>
        <v>925</v>
      </c>
      <c r="B302" s="623" t="str">
        <f>'Раздел 1'!D332</f>
        <v>07</v>
      </c>
      <c r="C302" s="623" t="str">
        <f>'Раздел 1'!E332</f>
        <v>02</v>
      </c>
      <c r="D302" s="623" t="str">
        <f>'Раздел 1'!F332</f>
        <v>02</v>
      </c>
      <c r="E302" s="623" t="str">
        <f>'Раздел 1'!G332</f>
        <v>1</v>
      </c>
      <c r="F302" s="623" t="str">
        <f>'Раздел 1'!H332</f>
        <v>02</v>
      </c>
      <c r="G302" s="623" t="str">
        <f>'Раздел 1'!I332</f>
        <v>00590</v>
      </c>
      <c r="H302" s="624" t="str">
        <f>'Раздел 1'!J332</f>
        <v>853</v>
      </c>
      <c r="I302" s="625" t="str">
        <f>'Раздел 1'!K332</f>
        <v>292.00.00</v>
      </c>
      <c r="J302" s="625" t="str">
        <f>'Раздел 1'!L332</f>
        <v>000</v>
      </c>
      <c r="K302" s="625" t="str">
        <f>'Раздел 1'!M332</f>
        <v>00.00.00</v>
      </c>
      <c r="L302" s="625" t="str">
        <f>'Раздел 1'!N332</f>
        <v>001.99.0001</v>
      </c>
      <c r="M302" s="625" t="str">
        <f>'Раздел 1'!O332</f>
        <v>50.01.00</v>
      </c>
      <c r="N302" s="626">
        <f>'Раздел 1'!P332</f>
        <v>0</v>
      </c>
      <c r="O302" s="626">
        <v>0</v>
      </c>
      <c r="P302" s="627">
        <f t="shared" si="14"/>
        <v>0</v>
      </c>
      <c r="Q302" s="628">
        <f>'Раздел 1'!Q332</f>
        <v>0</v>
      </c>
      <c r="R302" s="629">
        <v>0</v>
      </c>
      <c r="S302" s="630">
        <f t="shared" si="15"/>
        <v>0</v>
      </c>
      <c r="T302" s="631">
        <f>'Раздел 1'!R332</f>
        <v>0</v>
      </c>
      <c r="U302" s="632">
        <v>0</v>
      </c>
      <c r="V302" s="633">
        <f t="shared" si="16"/>
        <v>0</v>
      </c>
      <c r="W302" s="142"/>
      <c r="X302" s="634"/>
      <c r="Y302" s="635"/>
    </row>
    <row r="303" spans="1:25" s="636" customFormat="1" ht="24.75" customHeight="1">
      <c r="A303" s="622" t="str">
        <f>'Раздел 1'!C333</f>
        <v>925</v>
      </c>
      <c r="B303" s="623" t="str">
        <f>'Раздел 1'!D333</f>
        <v>07</v>
      </c>
      <c r="C303" s="623" t="str">
        <f>'Раздел 1'!E333</f>
        <v>02</v>
      </c>
      <c r="D303" s="623" t="str">
        <f>'Раздел 1'!F333</f>
        <v>02</v>
      </c>
      <c r="E303" s="623" t="str">
        <f>'Раздел 1'!G333</f>
        <v>1</v>
      </c>
      <c r="F303" s="623" t="str">
        <f>'Раздел 1'!H333</f>
        <v>02</v>
      </c>
      <c r="G303" s="623" t="str">
        <f>'Раздел 1'!I333</f>
        <v>00590</v>
      </c>
      <c r="H303" s="624" t="str">
        <f>'Раздел 1'!J333</f>
        <v>853</v>
      </c>
      <c r="I303" s="625" t="str">
        <f>'Раздел 1'!K333</f>
        <v>292.00.00</v>
      </c>
      <c r="J303" s="625" t="str">
        <f>'Раздел 1'!L333</f>
        <v>001</v>
      </c>
      <c r="K303" s="625" t="str">
        <f>'Раздел 1'!M333</f>
        <v>00.00.00</v>
      </c>
      <c r="L303" s="625" t="str">
        <f>'Раздел 1'!N333</f>
        <v>х</v>
      </c>
      <c r="M303" s="625" t="str">
        <f>'Раздел 1'!O333</f>
        <v>50.01.00</v>
      </c>
      <c r="N303" s="626">
        <f>'Раздел 1'!P333</f>
        <v>0</v>
      </c>
      <c r="O303" s="626">
        <v>0</v>
      </c>
      <c r="P303" s="627">
        <f t="shared" si="14"/>
        <v>0</v>
      </c>
      <c r="Q303" s="628">
        <f>'Раздел 1'!Q333</f>
        <v>0</v>
      </c>
      <c r="R303" s="629">
        <v>0</v>
      </c>
      <c r="S303" s="630">
        <f t="shared" si="15"/>
        <v>0</v>
      </c>
      <c r="T303" s="631">
        <f>'Раздел 1'!R333</f>
        <v>0</v>
      </c>
      <c r="U303" s="632">
        <v>0</v>
      </c>
      <c r="V303" s="633">
        <f t="shared" si="16"/>
        <v>0</v>
      </c>
      <c r="W303" s="142"/>
      <c r="X303" s="634"/>
      <c r="Y303" s="635"/>
    </row>
    <row r="304" spans="1:25" s="636" customFormat="1" ht="24.75" customHeight="1">
      <c r="A304" s="622" t="str">
        <f>'Раздел 1'!C334</f>
        <v>925</v>
      </c>
      <c r="B304" s="623" t="str">
        <f>'Раздел 1'!D334</f>
        <v>07</v>
      </c>
      <c r="C304" s="623" t="str">
        <f>'Раздел 1'!E334</f>
        <v>02</v>
      </c>
      <c r="D304" s="623" t="str">
        <f>'Раздел 1'!F334</f>
        <v>02</v>
      </c>
      <c r="E304" s="623" t="str">
        <f>'Раздел 1'!G334</f>
        <v>1</v>
      </c>
      <c r="F304" s="623" t="str">
        <f>'Раздел 1'!H334</f>
        <v>02</v>
      </c>
      <c r="G304" s="623" t="str">
        <f>'Раздел 1'!I334</f>
        <v>00590</v>
      </c>
      <c r="H304" s="624" t="str">
        <f>'Раздел 1'!J334</f>
        <v>853</v>
      </c>
      <c r="I304" s="625" t="str">
        <f>'Раздел 1'!K334</f>
        <v>295.00.00</v>
      </c>
      <c r="J304" s="625" t="str">
        <f>'Раздел 1'!L334</f>
        <v>000</v>
      </c>
      <c r="K304" s="625" t="str">
        <f>'Раздел 1'!M334</f>
        <v>00.00.00</v>
      </c>
      <c r="L304" s="625" t="str">
        <f>'Раздел 1'!N334</f>
        <v>х</v>
      </c>
      <c r="M304" s="625" t="str">
        <f>'Раздел 1'!O334</f>
        <v>20.00.02</v>
      </c>
      <c r="N304" s="626">
        <f>'Раздел 1'!P334</f>
        <v>0</v>
      </c>
      <c r="O304" s="626">
        <v>0</v>
      </c>
      <c r="P304" s="627">
        <f t="shared" si="14"/>
        <v>0</v>
      </c>
      <c r="Q304" s="628">
        <f>'Раздел 1'!Q334</f>
        <v>0</v>
      </c>
      <c r="R304" s="629">
        <v>0</v>
      </c>
      <c r="S304" s="630">
        <f t="shared" si="15"/>
        <v>0</v>
      </c>
      <c r="T304" s="631">
        <f>'Раздел 1'!R334</f>
        <v>0</v>
      </c>
      <c r="U304" s="632">
        <v>0</v>
      </c>
      <c r="V304" s="633">
        <f t="shared" si="16"/>
        <v>0</v>
      </c>
      <c r="W304" s="142"/>
      <c r="X304" s="634"/>
      <c r="Y304" s="635"/>
    </row>
    <row r="305" spans="1:25" s="636" customFormat="1" ht="24.75" customHeight="1">
      <c r="A305" s="622" t="str">
        <f>'Раздел 1'!C335</f>
        <v>925</v>
      </c>
      <c r="B305" s="623" t="str">
        <f>'Раздел 1'!D335</f>
        <v>07</v>
      </c>
      <c r="C305" s="623" t="str">
        <f>'Раздел 1'!E335</f>
        <v>02</v>
      </c>
      <c r="D305" s="623" t="str">
        <f>'Раздел 1'!F335</f>
        <v>02</v>
      </c>
      <c r="E305" s="623" t="str">
        <f>'Раздел 1'!G335</f>
        <v>1</v>
      </c>
      <c r="F305" s="623" t="str">
        <f>'Раздел 1'!H335</f>
        <v>02</v>
      </c>
      <c r="G305" s="623" t="str">
        <f>'Раздел 1'!I335</f>
        <v>00590</v>
      </c>
      <c r="H305" s="624" t="str">
        <f>'Раздел 1'!J335</f>
        <v>853</v>
      </c>
      <c r="I305" s="625" t="str">
        <f>'Раздел 1'!K335</f>
        <v>295.00.00</v>
      </c>
      <c r="J305" s="625" t="str">
        <f>'Раздел 1'!L335</f>
        <v>001</v>
      </c>
      <c r="K305" s="625" t="str">
        <f>'Раздел 1'!M335</f>
        <v>00.00.00</v>
      </c>
      <c r="L305" s="625" t="str">
        <f>'Раздел 1'!N335</f>
        <v>х</v>
      </c>
      <c r="M305" s="625" t="str">
        <f>'Раздел 1'!O335</f>
        <v>20.00.02</v>
      </c>
      <c r="N305" s="626">
        <f>'Раздел 1'!P335</f>
        <v>0</v>
      </c>
      <c r="O305" s="626">
        <v>0</v>
      </c>
      <c r="P305" s="627">
        <f t="shared" si="14"/>
        <v>0</v>
      </c>
      <c r="Q305" s="628">
        <f>'Раздел 1'!Q335</f>
        <v>0</v>
      </c>
      <c r="R305" s="629">
        <v>0</v>
      </c>
      <c r="S305" s="630">
        <f t="shared" si="15"/>
        <v>0</v>
      </c>
      <c r="T305" s="631">
        <f>'Раздел 1'!R335</f>
        <v>0</v>
      </c>
      <c r="U305" s="632">
        <v>0</v>
      </c>
      <c r="V305" s="633">
        <f t="shared" si="16"/>
        <v>0</v>
      </c>
      <c r="W305" s="142"/>
      <c r="X305" s="634"/>
      <c r="Y305" s="635"/>
    </row>
    <row r="306" spans="1:25" s="636" customFormat="1" ht="24.75" customHeight="1">
      <c r="A306" s="622" t="str">
        <f>'Раздел 1'!C336</f>
        <v>925</v>
      </c>
      <c r="B306" s="623" t="str">
        <f>'Раздел 1'!D336</f>
        <v>07</v>
      </c>
      <c r="C306" s="623" t="str">
        <f>'Раздел 1'!E336</f>
        <v>02</v>
      </c>
      <c r="D306" s="623" t="str">
        <f>'Раздел 1'!F336</f>
        <v>02</v>
      </c>
      <c r="E306" s="623" t="str">
        <f>'Раздел 1'!G336</f>
        <v>1</v>
      </c>
      <c r="F306" s="623" t="str">
        <f>'Раздел 1'!H336</f>
        <v>02</v>
      </c>
      <c r="G306" s="623" t="str">
        <f>'Раздел 1'!I336</f>
        <v>00590</v>
      </c>
      <c r="H306" s="624" t="str">
        <f>'Раздел 1'!J336</f>
        <v>853</v>
      </c>
      <c r="I306" s="625" t="str">
        <f>'Раздел 1'!K336</f>
        <v>295.00.00</v>
      </c>
      <c r="J306" s="625" t="str">
        <f>'Раздел 1'!L336</f>
        <v>000</v>
      </c>
      <c r="K306" s="625" t="str">
        <f>'Раздел 1'!M336</f>
        <v>00.00.00</v>
      </c>
      <c r="L306" s="625" t="str">
        <f>'Раздел 1'!N336</f>
        <v>001.99.0001</v>
      </c>
      <c r="M306" s="625" t="str">
        <f>'Раздел 1'!O336</f>
        <v>50.01.00</v>
      </c>
      <c r="N306" s="626">
        <f>'Раздел 1'!P336</f>
        <v>0</v>
      </c>
      <c r="O306" s="626">
        <v>0</v>
      </c>
      <c r="P306" s="627">
        <f t="shared" si="14"/>
        <v>0</v>
      </c>
      <c r="Q306" s="628">
        <f>'Раздел 1'!Q336</f>
        <v>0</v>
      </c>
      <c r="R306" s="629">
        <v>0</v>
      </c>
      <c r="S306" s="630">
        <f t="shared" si="15"/>
        <v>0</v>
      </c>
      <c r="T306" s="631">
        <f>'Раздел 1'!R336</f>
        <v>0</v>
      </c>
      <c r="U306" s="632">
        <v>0</v>
      </c>
      <c r="V306" s="633">
        <f t="shared" si="16"/>
        <v>0</v>
      </c>
      <c r="W306" s="142"/>
      <c r="X306" s="634"/>
      <c r="Y306" s="635"/>
    </row>
    <row r="307" spans="1:25" s="636" customFormat="1" ht="24.75" customHeight="1">
      <c r="A307" s="622" t="str">
        <f>'Раздел 1'!C337</f>
        <v>925</v>
      </c>
      <c r="B307" s="623" t="str">
        <f>'Раздел 1'!D337</f>
        <v>07</v>
      </c>
      <c r="C307" s="623" t="str">
        <f>'Раздел 1'!E337</f>
        <v>02</v>
      </c>
      <c r="D307" s="623" t="str">
        <f>'Раздел 1'!F337</f>
        <v>02</v>
      </c>
      <c r="E307" s="623" t="str">
        <f>'Раздел 1'!G337</f>
        <v>1</v>
      </c>
      <c r="F307" s="623" t="str">
        <f>'Раздел 1'!H337</f>
        <v>02</v>
      </c>
      <c r="G307" s="623" t="str">
        <f>'Раздел 1'!I337</f>
        <v>00590</v>
      </c>
      <c r="H307" s="624" t="str">
        <f>'Раздел 1'!J337</f>
        <v>853</v>
      </c>
      <c r="I307" s="625" t="str">
        <f>'Раздел 1'!K337</f>
        <v>295.00.00</v>
      </c>
      <c r="J307" s="625" t="str">
        <f>'Раздел 1'!L337</f>
        <v>001</v>
      </c>
      <c r="K307" s="625" t="str">
        <f>'Раздел 1'!M337</f>
        <v>00.00.00</v>
      </c>
      <c r="L307" s="625" t="str">
        <f>'Раздел 1'!N337</f>
        <v>х</v>
      </c>
      <c r="M307" s="625" t="str">
        <f>'Раздел 1'!O337</f>
        <v>50.01.00</v>
      </c>
      <c r="N307" s="626">
        <f>'Раздел 1'!P337</f>
        <v>0</v>
      </c>
      <c r="O307" s="626">
        <v>0</v>
      </c>
      <c r="P307" s="627">
        <f t="shared" si="14"/>
        <v>0</v>
      </c>
      <c r="Q307" s="628">
        <f>'Раздел 1'!Q337</f>
        <v>0</v>
      </c>
      <c r="R307" s="629">
        <v>0</v>
      </c>
      <c r="S307" s="630">
        <f t="shared" si="15"/>
        <v>0</v>
      </c>
      <c r="T307" s="631">
        <f>'Раздел 1'!R337</f>
        <v>0</v>
      </c>
      <c r="U307" s="632">
        <v>0</v>
      </c>
      <c r="V307" s="633">
        <f t="shared" si="16"/>
        <v>0</v>
      </c>
      <c r="W307" s="142"/>
      <c r="X307" s="634"/>
      <c r="Y307" s="635"/>
    </row>
    <row r="308" spans="1:25" s="636" customFormat="1" ht="24.75" customHeight="1">
      <c r="A308" s="622" t="str">
        <f>'Раздел 1'!C338</f>
        <v>925</v>
      </c>
      <c r="B308" s="623" t="str">
        <f>'Раздел 1'!D338</f>
        <v>07</v>
      </c>
      <c r="C308" s="623" t="str">
        <f>'Раздел 1'!E338</f>
        <v>02</v>
      </c>
      <c r="D308" s="623" t="str">
        <f>'Раздел 1'!F338</f>
        <v>02</v>
      </c>
      <c r="E308" s="623" t="str">
        <f>'Раздел 1'!G338</f>
        <v>1</v>
      </c>
      <c r="F308" s="623" t="str">
        <f>'Раздел 1'!H338</f>
        <v>02</v>
      </c>
      <c r="G308" s="623" t="str">
        <f>'Раздел 1'!I338</f>
        <v>00590</v>
      </c>
      <c r="H308" s="624" t="str">
        <f>'Раздел 1'!J338</f>
        <v>853</v>
      </c>
      <c r="I308" s="625" t="str">
        <f>'Раздел 1'!K338</f>
        <v>296.00.00</v>
      </c>
      <c r="J308" s="625" t="str">
        <f>'Раздел 1'!L338</f>
        <v>000</v>
      </c>
      <c r="K308" s="625" t="str">
        <f>'Раздел 1'!M338</f>
        <v>00.00.00</v>
      </c>
      <c r="L308" s="625" t="str">
        <f>'Раздел 1'!N338</f>
        <v>х</v>
      </c>
      <c r="M308" s="625" t="str">
        <f>'Раздел 1'!O338</f>
        <v>20.00.02</v>
      </c>
      <c r="N308" s="626">
        <f>'Раздел 1'!P338</f>
        <v>0</v>
      </c>
      <c r="O308" s="626">
        <v>0</v>
      </c>
      <c r="P308" s="627">
        <f t="shared" si="14"/>
        <v>0</v>
      </c>
      <c r="Q308" s="628">
        <f>'Раздел 1'!Q338</f>
        <v>0</v>
      </c>
      <c r="R308" s="629">
        <v>0</v>
      </c>
      <c r="S308" s="630">
        <f t="shared" si="15"/>
        <v>0</v>
      </c>
      <c r="T308" s="631">
        <f>'Раздел 1'!R338</f>
        <v>0</v>
      </c>
      <c r="U308" s="632">
        <v>0</v>
      </c>
      <c r="V308" s="633">
        <f t="shared" si="16"/>
        <v>0</v>
      </c>
      <c r="W308" s="142"/>
      <c r="X308" s="634"/>
      <c r="Y308" s="635"/>
    </row>
    <row r="309" spans="1:25" s="636" customFormat="1" ht="24.75" customHeight="1">
      <c r="A309" s="622" t="str">
        <f>'Раздел 1'!C339</f>
        <v>925</v>
      </c>
      <c r="B309" s="623" t="str">
        <f>'Раздел 1'!D339</f>
        <v>07</v>
      </c>
      <c r="C309" s="623" t="str">
        <f>'Раздел 1'!E339</f>
        <v>02</v>
      </c>
      <c r="D309" s="623" t="str">
        <f>'Раздел 1'!F339</f>
        <v>02</v>
      </c>
      <c r="E309" s="623" t="str">
        <f>'Раздел 1'!G339</f>
        <v>1</v>
      </c>
      <c r="F309" s="623" t="str">
        <f>'Раздел 1'!H339</f>
        <v>02</v>
      </c>
      <c r="G309" s="623" t="str">
        <f>'Раздел 1'!I339</f>
        <v>00590</v>
      </c>
      <c r="H309" s="624" t="str">
        <f>'Раздел 1'!J339</f>
        <v>853</v>
      </c>
      <c r="I309" s="625" t="str">
        <f>'Раздел 1'!K339</f>
        <v>296.00.00</v>
      </c>
      <c r="J309" s="625" t="str">
        <f>'Раздел 1'!L339</f>
        <v>001</v>
      </c>
      <c r="K309" s="625" t="str">
        <f>'Раздел 1'!M339</f>
        <v>00.00.00</v>
      </c>
      <c r="L309" s="625" t="str">
        <f>'Раздел 1'!N339</f>
        <v>х</v>
      </c>
      <c r="M309" s="625" t="str">
        <f>'Раздел 1'!O339</f>
        <v>20.00.02</v>
      </c>
      <c r="N309" s="626">
        <f>'Раздел 1'!P339</f>
        <v>0</v>
      </c>
      <c r="O309" s="626">
        <v>0</v>
      </c>
      <c r="P309" s="627">
        <f t="shared" si="14"/>
        <v>0</v>
      </c>
      <c r="Q309" s="628">
        <f>'Раздел 1'!Q339</f>
        <v>0</v>
      </c>
      <c r="R309" s="629">
        <v>0</v>
      </c>
      <c r="S309" s="630">
        <f t="shared" si="15"/>
        <v>0</v>
      </c>
      <c r="T309" s="631">
        <f>'Раздел 1'!R339</f>
        <v>0</v>
      </c>
      <c r="U309" s="632">
        <v>0</v>
      </c>
      <c r="V309" s="633">
        <f t="shared" si="16"/>
        <v>0</v>
      </c>
      <c r="W309" s="142"/>
      <c r="X309" s="634"/>
      <c r="Y309" s="635"/>
    </row>
    <row r="310" spans="1:25" s="636" customFormat="1" ht="24.75" customHeight="1">
      <c r="A310" s="622" t="str">
        <f>'Раздел 1'!C340</f>
        <v>925</v>
      </c>
      <c r="B310" s="623" t="str">
        <f>'Раздел 1'!D340</f>
        <v>07</v>
      </c>
      <c r="C310" s="623" t="str">
        <f>'Раздел 1'!E340</f>
        <v>02</v>
      </c>
      <c r="D310" s="623" t="str">
        <f>'Раздел 1'!F340</f>
        <v>02</v>
      </c>
      <c r="E310" s="623" t="str">
        <f>'Раздел 1'!G340</f>
        <v>1</v>
      </c>
      <c r="F310" s="623" t="str">
        <f>'Раздел 1'!H340</f>
        <v>02</v>
      </c>
      <c r="G310" s="623" t="str">
        <f>'Раздел 1'!I340</f>
        <v>00590</v>
      </c>
      <c r="H310" s="624" t="str">
        <f>'Раздел 1'!J340</f>
        <v>853</v>
      </c>
      <c r="I310" s="625" t="str">
        <f>'Раздел 1'!K340</f>
        <v>296.00.00</v>
      </c>
      <c r="J310" s="625" t="str">
        <f>'Раздел 1'!L340</f>
        <v>000</v>
      </c>
      <c r="K310" s="625" t="str">
        <f>'Раздел 1'!M340</f>
        <v>71.02.00</v>
      </c>
      <c r="L310" s="625" t="str">
        <f>'Раздел 1'!N340</f>
        <v>001.01.0001</v>
      </c>
      <c r="M310" s="625" t="str">
        <f>'Раздел 1'!O340</f>
        <v>50.01.00</v>
      </c>
      <c r="N310" s="626">
        <f>'Раздел 1'!P340</f>
        <v>0</v>
      </c>
      <c r="O310" s="626">
        <v>0</v>
      </c>
      <c r="P310" s="627">
        <f t="shared" si="14"/>
        <v>0</v>
      </c>
      <c r="Q310" s="628">
        <f>'Раздел 1'!Q340</f>
        <v>0</v>
      </c>
      <c r="R310" s="629">
        <v>0</v>
      </c>
      <c r="S310" s="630">
        <f t="shared" si="15"/>
        <v>0</v>
      </c>
      <c r="T310" s="631">
        <f>'Раздел 1'!R340</f>
        <v>0</v>
      </c>
      <c r="U310" s="632">
        <v>0</v>
      </c>
      <c r="V310" s="633">
        <f t="shared" si="16"/>
        <v>0</v>
      </c>
      <c r="W310" s="142"/>
      <c r="X310" s="634"/>
      <c r="Y310" s="635"/>
    </row>
    <row r="311" spans="1:25" s="636" customFormat="1" ht="24.75" customHeight="1">
      <c r="A311" s="622" t="str">
        <f>'Раздел 1'!C341</f>
        <v>925</v>
      </c>
      <c r="B311" s="623" t="str">
        <f>'Раздел 1'!D341</f>
        <v>07</v>
      </c>
      <c r="C311" s="623" t="str">
        <f>'Раздел 1'!E341</f>
        <v>02</v>
      </c>
      <c r="D311" s="623" t="str">
        <f>'Раздел 1'!F341</f>
        <v>02</v>
      </c>
      <c r="E311" s="623" t="str">
        <f>'Раздел 1'!G341</f>
        <v>1</v>
      </c>
      <c r="F311" s="623" t="str">
        <f>'Раздел 1'!H341</f>
        <v>02</v>
      </c>
      <c r="G311" s="623" t="str">
        <f>'Раздел 1'!I341</f>
        <v>00590</v>
      </c>
      <c r="H311" s="624" t="str">
        <f>'Раздел 1'!J341</f>
        <v>853</v>
      </c>
      <c r="I311" s="625" t="str">
        <f>'Раздел 1'!K341</f>
        <v>296.00.00</v>
      </c>
      <c r="J311" s="625" t="str">
        <f>'Раздел 1'!L341</f>
        <v>001</v>
      </c>
      <c r="K311" s="625" t="str">
        <f>'Раздел 1'!M341</f>
        <v>00.00.00</v>
      </c>
      <c r="L311" s="625" t="str">
        <f>'Раздел 1'!N341</f>
        <v>х</v>
      </c>
      <c r="M311" s="625" t="str">
        <f>'Раздел 1'!O341</f>
        <v>50.01.00</v>
      </c>
      <c r="N311" s="626">
        <f>'Раздел 1'!P341</f>
        <v>0</v>
      </c>
      <c r="O311" s="626">
        <v>0</v>
      </c>
      <c r="P311" s="627">
        <f t="shared" si="14"/>
        <v>0</v>
      </c>
      <c r="Q311" s="628">
        <f>'Раздел 1'!Q341</f>
        <v>0</v>
      </c>
      <c r="R311" s="629">
        <v>0</v>
      </c>
      <c r="S311" s="630">
        <f t="shared" si="15"/>
        <v>0</v>
      </c>
      <c r="T311" s="631">
        <f>'Раздел 1'!R341</f>
        <v>0</v>
      </c>
      <c r="U311" s="632">
        <v>0</v>
      </c>
      <c r="V311" s="633">
        <f t="shared" si="16"/>
        <v>0</v>
      </c>
      <c r="W311" s="142"/>
      <c r="X311" s="634"/>
      <c r="Y311" s="635"/>
    </row>
    <row r="312" spans="1:25" s="636" customFormat="1" ht="24.75" customHeight="1">
      <c r="A312" s="622" t="str">
        <f>'Раздел 1'!C342</f>
        <v>925</v>
      </c>
      <c r="B312" s="623" t="str">
        <f>'Раздел 1'!D342</f>
        <v>07</v>
      </c>
      <c r="C312" s="623" t="str">
        <f>'Раздел 1'!E342</f>
        <v>02</v>
      </c>
      <c r="D312" s="623" t="str">
        <f>'Раздел 1'!F342</f>
        <v>02</v>
      </c>
      <c r="E312" s="623" t="str">
        <f>'Раздел 1'!G342</f>
        <v>1</v>
      </c>
      <c r="F312" s="623" t="str">
        <f>'Раздел 1'!H342</f>
        <v>02</v>
      </c>
      <c r="G312" s="623" t="str">
        <f>'Раздел 1'!I342</f>
        <v>60860</v>
      </c>
      <c r="H312" s="624" t="str">
        <f>'Раздел 1'!J342</f>
        <v>853</v>
      </c>
      <c r="I312" s="625" t="str">
        <f>'Раздел 1'!K342</f>
        <v>296.00.00</v>
      </c>
      <c r="J312" s="625" t="str">
        <f>'Раздел 1'!L342</f>
        <v>000</v>
      </c>
      <c r="K312" s="625" t="str">
        <f>'Раздел 1'!M342</f>
        <v>00.00.00</v>
      </c>
      <c r="L312" s="625" t="str">
        <f>'Раздел 1'!N342</f>
        <v>001.07.0002</v>
      </c>
      <c r="M312" s="625" t="str">
        <f>'Раздел 1'!O342</f>
        <v>50.03.00</v>
      </c>
      <c r="N312" s="626">
        <f>'Раздел 1'!P342</f>
        <v>0</v>
      </c>
      <c r="O312" s="626">
        <v>0</v>
      </c>
      <c r="P312" s="627">
        <f t="shared" si="14"/>
        <v>0</v>
      </c>
      <c r="Q312" s="628">
        <f>'Раздел 1'!Q342</f>
        <v>0</v>
      </c>
      <c r="R312" s="629">
        <v>0</v>
      </c>
      <c r="S312" s="630">
        <f t="shared" si="15"/>
        <v>0</v>
      </c>
      <c r="T312" s="631">
        <f>'Раздел 1'!R342</f>
        <v>0</v>
      </c>
      <c r="U312" s="632">
        <v>0</v>
      </c>
      <c r="V312" s="633">
        <f t="shared" si="16"/>
        <v>0</v>
      </c>
      <c r="W312" s="142"/>
      <c r="X312" s="634"/>
      <c r="Y312" s="635"/>
    </row>
    <row r="313" spans="1:25" s="636" customFormat="1" ht="24.75" customHeight="1">
      <c r="A313" s="622" t="str">
        <f>'Раздел 1'!C343</f>
        <v>925</v>
      </c>
      <c r="B313" s="623" t="str">
        <f>'Раздел 1'!D343</f>
        <v>07</v>
      </c>
      <c r="C313" s="623" t="str">
        <f>'Раздел 1'!E343</f>
        <v>02</v>
      </c>
      <c r="D313" s="623" t="str">
        <f>'Раздел 1'!F343</f>
        <v>02</v>
      </c>
      <c r="E313" s="623" t="str">
        <f>'Раздел 1'!G343</f>
        <v>1</v>
      </c>
      <c r="F313" s="623" t="str">
        <f>'Раздел 1'!H343</f>
        <v>02</v>
      </c>
      <c r="G313" s="623" t="str">
        <f>'Раздел 1'!I343</f>
        <v>60860</v>
      </c>
      <c r="H313" s="624" t="str">
        <f>'Раздел 1'!J343</f>
        <v>853</v>
      </c>
      <c r="I313" s="625" t="str">
        <f>'Раздел 1'!K343</f>
        <v>296.00.00</v>
      </c>
      <c r="J313" s="625" t="str">
        <f>'Раздел 1'!L343</f>
        <v>001</v>
      </c>
      <c r="K313" s="625" t="str">
        <f>'Раздел 1'!M343</f>
        <v>00.00.00</v>
      </c>
      <c r="L313" s="625" t="str">
        <f>'Раздел 1'!N343</f>
        <v>х</v>
      </c>
      <c r="M313" s="625" t="str">
        <f>'Раздел 1'!O343</f>
        <v>50.03.00</v>
      </c>
      <c r="N313" s="626">
        <f>'Раздел 1'!P343</f>
        <v>0</v>
      </c>
      <c r="O313" s="626">
        <v>0</v>
      </c>
      <c r="P313" s="627">
        <f t="shared" si="14"/>
        <v>0</v>
      </c>
      <c r="Q313" s="628">
        <f>'Раздел 1'!Q343</f>
        <v>0</v>
      </c>
      <c r="R313" s="629">
        <v>0</v>
      </c>
      <c r="S313" s="630">
        <f t="shared" si="15"/>
        <v>0</v>
      </c>
      <c r="T313" s="631">
        <f>'Раздел 1'!R343</f>
        <v>0</v>
      </c>
      <c r="U313" s="632">
        <v>0</v>
      </c>
      <c r="V313" s="633">
        <f t="shared" si="16"/>
        <v>0</v>
      </c>
      <c r="W313" s="142"/>
      <c r="X313" s="634"/>
      <c r="Y313" s="635"/>
    </row>
    <row r="314" spans="1:25" s="636" customFormat="1" ht="24.75" customHeight="1">
      <c r="A314" s="622" t="str">
        <f>'Раздел 1'!C344</f>
        <v>х</v>
      </c>
      <c r="B314" s="623">
        <f>'Раздел 1'!D344</f>
        <v>0</v>
      </c>
      <c r="C314" s="623">
        <f>'Раздел 1'!E344</f>
        <v>0</v>
      </c>
      <c r="D314" s="623">
        <f>'Раздел 1'!F344</f>
        <v>0</v>
      </c>
      <c r="E314" s="623">
        <f>'Раздел 1'!G344</f>
        <v>0</v>
      </c>
      <c r="F314" s="623">
        <f>'Раздел 1'!H344</f>
        <v>0</v>
      </c>
      <c r="G314" s="623">
        <f>'Раздел 1'!I344</f>
        <v>0</v>
      </c>
      <c r="H314" s="624">
        <f>'Раздел 1'!J344</f>
        <v>0</v>
      </c>
      <c r="I314" s="625" t="str">
        <f>'Раздел 1'!K344</f>
        <v>х</v>
      </c>
      <c r="J314" s="625">
        <f>'Раздел 1'!L344</f>
        <v>0</v>
      </c>
      <c r="K314" s="625">
        <f>'Раздел 1'!M344</f>
        <v>0</v>
      </c>
      <c r="L314" s="625">
        <f>'Раздел 1'!N344</f>
        <v>0</v>
      </c>
      <c r="M314" s="625">
        <f>'Раздел 1'!O344</f>
        <v>0</v>
      </c>
      <c r="N314" s="626">
        <f>'Раздел 1'!P344</f>
        <v>0</v>
      </c>
      <c r="O314" s="626">
        <v>0</v>
      </c>
      <c r="P314" s="627">
        <f t="shared" si="14"/>
        <v>0</v>
      </c>
      <c r="Q314" s="628">
        <f>'Раздел 1'!Q344</f>
        <v>0</v>
      </c>
      <c r="R314" s="629">
        <v>0</v>
      </c>
      <c r="S314" s="630">
        <f t="shared" si="15"/>
        <v>0</v>
      </c>
      <c r="T314" s="631">
        <f>'Раздел 1'!R344</f>
        <v>0</v>
      </c>
      <c r="U314" s="632">
        <v>0</v>
      </c>
      <c r="V314" s="633">
        <f t="shared" si="16"/>
        <v>0</v>
      </c>
      <c r="W314" s="142"/>
      <c r="X314" s="634"/>
      <c r="Y314" s="635"/>
    </row>
    <row r="315" spans="1:25" s="636" customFormat="1" ht="24.75" customHeight="1">
      <c r="A315" s="622" t="str">
        <f>'Раздел 1'!C345</f>
        <v>х</v>
      </c>
      <c r="B315" s="623">
        <f>'Раздел 1'!D345</f>
        <v>0</v>
      </c>
      <c r="C315" s="623">
        <f>'Раздел 1'!E345</f>
        <v>0</v>
      </c>
      <c r="D315" s="623">
        <f>'Раздел 1'!F345</f>
        <v>0</v>
      </c>
      <c r="E315" s="623">
        <f>'Раздел 1'!G345</f>
        <v>0</v>
      </c>
      <c r="F315" s="623">
        <f>'Раздел 1'!H345</f>
        <v>0</v>
      </c>
      <c r="G315" s="623">
        <f>'Раздел 1'!I345</f>
        <v>0</v>
      </c>
      <c r="H315" s="624">
        <f>'Раздел 1'!J345</f>
        <v>0</v>
      </c>
      <c r="I315" s="625" t="str">
        <f>'Раздел 1'!K345</f>
        <v>х</v>
      </c>
      <c r="J315" s="625">
        <f>'Раздел 1'!L345</f>
        <v>0</v>
      </c>
      <c r="K315" s="625">
        <f>'Раздел 1'!M345</f>
        <v>0</v>
      </c>
      <c r="L315" s="625">
        <f>'Раздел 1'!N345</f>
        <v>0</v>
      </c>
      <c r="M315" s="625">
        <f>'Раздел 1'!O345</f>
        <v>0</v>
      </c>
      <c r="N315" s="626">
        <f>'Раздел 1'!P345</f>
        <v>0</v>
      </c>
      <c r="O315" s="626">
        <v>0</v>
      </c>
      <c r="P315" s="627">
        <f t="shared" si="14"/>
        <v>0</v>
      </c>
      <c r="Q315" s="628">
        <f>'Раздел 1'!Q345</f>
        <v>0</v>
      </c>
      <c r="R315" s="629">
        <v>0</v>
      </c>
      <c r="S315" s="630">
        <f t="shared" si="15"/>
        <v>0</v>
      </c>
      <c r="T315" s="631">
        <f>'Раздел 1'!R345</f>
        <v>0</v>
      </c>
      <c r="U315" s="632">
        <v>0</v>
      </c>
      <c r="V315" s="633">
        <f t="shared" si="16"/>
        <v>0</v>
      </c>
      <c r="W315" s="142"/>
      <c r="X315" s="634"/>
      <c r="Y315" s="635"/>
    </row>
    <row r="316" spans="1:25" s="636" customFormat="1" ht="24.75" customHeight="1">
      <c r="A316" s="622" t="str">
        <f>'Раздел 1'!C346</f>
        <v>925</v>
      </c>
      <c r="B316" s="623" t="str">
        <f>'Раздел 1'!D346</f>
        <v>07</v>
      </c>
      <c r="C316" s="623" t="str">
        <f>'Раздел 1'!E346</f>
        <v>02</v>
      </c>
      <c r="D316" s="623" t="str">
        <f>'Раздел 1'!F346</f>
        <v>02</v>
      </c>
      <c r="E316" s="623" t="str">
        <f>'Раздел 1'!G346</f>
        <v>1</v>
      </c>
      <c r="F316" s="623" t="str">
        <f>'Раздел 1'!H346</f>
        <v>02</v>
      </c>
      <c r="G316" s="623" t="str">
        <f>'Раздел 1'!I346</f>
        <v>00590</v>
      </c>
      <c r="H316" s="624" t="str">
        <f>'Раздел 1'!J346</f>
        <v>831</v>
      </c>
      <c r="I316" s="625" t="str">
        <f>'Раздел 1'!K346</f>
        <v>293.00.00</v>
      </c>
      <c r="J316" s="625" t="str">
        <f>'Раздел 1'!L346</f>
        <v>000</v>
      </c>
      <c r="K316" s="625" t="str">
        <f>'Раздел 1'!M346</f>
        <v>00.00.00</v>
      </c>
      <c r="L316" s="625" t="str">
        <f>'Раздел 1'!N346</f>
        <v>х</v>
      </c>
      <c r="M316" s="625" t="str">
        <f>'Раздел 1'!O346</f>
        <v>20.00.02</v>
      </c>
      <c r="N316" s="626">
        <f>'Раздел 1'!P346</f>
        <v>0</v>
      </c>
      <c r="O316" s="626">
        <v>0</v>
      </c>
      <c r="P316" s="627">
        <f t="shared" si="14"/>
        <v>0</v>
      </c>
      <c r="Q316" s="628">
        <f>'Раздел 1'!Q346</f>
        <v>0</v>
      </c>
      <c r="R316" s="629">
        <v>0</v>
      </c>
      <c r="S316" s="630">
        <f t="shared" si="15"/>
        <v>0</v>
      </c>
      <c r="T316" s="631">
        <f>'Раздел 1'!R346</f>
        <v>0</v>
      </c>
      <c r="U316" s="632">
        <v>0</v>
      </c>
      <c r="V316" s="633">
        <f t="shared" si="16"/>
        <v>0</v>
      </c>
      <c r="W316" s="142"/>
      <c r="X316" s="634"/>
      <c r="Y316" s="635"/>
    </row>
    <row r="317" spans="1:25" s="636" customFormat="1" ht="24.75" customHeight="1">
      <c r="A317" s="622" t="str">
        <f>'Раздел 1'!C347</f>
        <v>925</v>
      </c>
      <c r="B317" s="623" t="str">
        <f>'Раздел 1'!D347</f>
        <v>07</v>
      </c>
      <c r="C317" s="623" t="str">
        <f>'Раздел 1'!E347</f>
        <v>02</v>
      </c>
      <c r="D317" s="623" t="str">
        <f>'Раздел 1'!F347</f>
        <v>02</v>
      </c>
      <c r="E317" s="623" t="str">
        <f>'Раздел 1'!G347</f>
        <v>1</v>
      </c>
      <c r="F317" s="623" t="str">
        <f>'Раздел 1'!H347</f>
        <v>02</v>
      </c>
      <c r="G317" s="623" t="str">
        <f>'Раздел 1'!I347</f>
        <v>00590</v>
      </c>
      <c r="H317" s="624" t="str">
        <f>'Раздел 1'!J347</f>
        <v>831</v>
      </c>
      <c r="I317" s="625" t="str">
        <f>'Раздел 1'!K347</f>
        <v>293.00.00</v>
      </c>
      <c r="J317" s="625" t="str">
        <f>'Раздел 1'!L347</f>
        <v>001</v>
      </c>
      <c r="K317" s="625" t="str">
        <f>'Раздел 1'!M347</f>
        <v>00.00.00</v>
      </c>
      <c r="L317" s="625" t="str">
        <f>'Раздел 1'!N347</f>
        <v>х</v>
      </c>
      <c r="M317" s="625" t="str">
        <f>'Раздел 1'!O347</f>
        <v>20.00.02</v>
      </c>
      <c r="N317" s="626">
        <f>'Раздел 1'!P347</f>
        <v>0</v>
      </c>
      <c r="O317" s="626">
        <v>0</v>
      </c>
      <c r="P317" s="627">
        <f t="shared" si="14"/>
        <v>0</v>
      </c>
      <c r="Q317" s="628">
        <f>'Раздел 1'!Q347</f>
        <v>0</v>
      </c>
      <c r="R317" s="629">
        <v>0</v>
      </c>
      <c r="S317" s="630">
        <f t="shared" si="15"/>
        <v>0</v>
      </c>
      <c r="T317" s="631">
        <f>'Раздел 1'!R347</f>
        <v>0</v>
      </c>
      <c r="U317" s="632">
        <v>0</v>
      </c>
      <c r="V317" s="633">
        <f t="shared" si="16"/>
        <v>0</v>
      </c>
      <c r="W317" s="142"/>
      <c r="X317" s="634"/>
      <c r="Y317" s="635"/>
    </row>
    <row r="318" spans="1:25" s="636" customFormat="1" ht="24.75" customHeight="1">
      <c r="A318" s="622" t="str">
        <f>'Раздел 1'!C348</f>
        <v>925</v>
      </c>
      <c r="B318" s="623" t="str">
        <f>'Раздел 1'!D348</f>
        <v>07</v>
      </c>
      <c r="C318" s="623" t="str">
        <f>'Раздел 1'!E348</f>
        <v>02</v>
      </c>
      <c r="D318" s="623" t="str">
        <f>'Раздел 1'!F348</f>
        <v>02</v>
      </c>
      <c r="E318" s="623" t="str">
        <f>'Раздел 1'!G348</f>
        <v>1</v>
      </c>
      <c r="F318" s="623" t="str">
        <f>'Раздел 1'!H348</f>
        <v>02</v>
      </c>
      <c r="G318" s="623" t="str">
        <f>'Раздел 1'!I348</f>
        <v>00590</v>
      </c>
      <c r="H318" s="624" t="str">
        <f>'Раздел 1'!J348</f>
        <v>831</v>
      </c>
      <c r="I318" s="625" t="str">
        <f>'Раздел 1'!K348</f>
        <v>293.00.00</v>
      </c>
      <c r="J318" s="625" t="str">
        <f>'Раздел 1'!L348</f>
        <v>000</v>
      </c>
      <c r="K318" s="625" t="str">
        <f>'Раздел 1'!M348</f>
        <v>00.00.00</v>
      </c>
      <c r="L318" s="625" t="str">
        <f>'Раздел 1'!N348</f>
        <v>001.99.0001</v>
      </c>
      <c r="M318" s="625" t="str">
        <f>'Раздел 1'!O348</f>
        <v>50.01.00</v>
      </c>
      <c r="N318" s="626">
        <f>'Раздел 1'!P348</f>
        <v>0</v>
      </c>
      <c r="O318" s="626">
        <v>0</v>
      </c>
      <c r="P318" s="627">
        <f t="shared" si="14"/>
        <v>0</v>
      </c>
      <c r="Q318" s="628">
        <f>'Раздел 1'!Q348</f>
        <v>0</v>
      </c>
      <c r="R318" s="629">
        <v>0</v>
      </c>
      <c r="S318" s="630">
        <f t="shared" si="15"/>
        <v>0</v>
      </c>
      <c r="T318" s="631">
        <f>'Раздел 1'!R348</f>
        <v>0</v>
      </c>
      <c r="U318" s="632">
        <v>0</v>
      </c>
      <c r="V318" s="633">
        <f t="shared" si="16"/>
        <v>0</v>
      </c>
      <c r="W318" s="142"/>
      <c r="X318" s="634"/>
      <c r="Y318" s="635"/>
    </row>
    <row r="319" spans="1:25" s="636" customFormat="1" ht="24.75" customHeight="1">
      <c r="A319" s="622" t="str">
        <f>'Раздел 1'!C349</f>
        <v>925</v>
      </c>
      <c r="B319" s="623" t="str">
        <f>'Раздел 1'!D349</f>
        <v>07</v>
      </c>
      <c r="C319" s="623" t="str">
        <f>'Раздел 1'!E349</f>
        <v>02</v>
      </c>
      <c r="D319" s="623" t="str">
        <f>'Раздел 1'!F349</f>
        <v>02</v>
      </c>
      <c r="E319" s="623" t="str">
        <f>'Раздел 1'!G349</f>
        <v>1</v>
      </c>
      <c r="F319" s="623" t="str">
        <f>'Раздел 1'!H349</f>
        <v>02</v>
      </c>
      <c r="G319" s="623" t="str">
        <f>'Раздел 1'!I349</f>
        <v>00590</v>
      </c>
      <c r="H319" s="624" t="str">
        <f>'Раздел 1'!J349</f>
        <v>831</v>
      </c>
      <c r="I319" s="625" t="str">
        <f>'Раздел 1'!K349</f>
        <v>293.00.00</v>
      </c>
      <c r="J319" s="625" t="str">
        <f>'Раздел 1'!L349</f>
        <v>001</v>
      </c>
      <c r="K319" s="625" t="str">
        <f>'Раздел 1'!M349</f>
        <v>00.00.00</v>
      </c>
      <c r="L319" s="625" t="str">
        <f>'Раздел 1'!N349</f>
        <v>х</v>
      </c>
      <c r="M319" s="625" t="str">
        <f>'Раздел 1'!O349</f>
        <v>50.01.00</v>
      </c>
      <c r="N319" s="626">
        <f>'Раздел 1'!P349</f>
        <v>0</v>
      </c>
      <c r="O319" s="626">
        <v>0</v>
      </c>
      <c r="P319" s="627">
        <f t="shared" si="14"/>
        <v>0</v>
      </c>
      <c r="Q319" s="628">
        <f>'Раздел 1'!Q349</f>
        <v>0</v>
      </c>
      <c r="R319" s="629">
        <v>0</v>
      </c>
      <c r="S319" s="630">
        <f t="shared" si="15"/>
        <v>0</v>
      </c>
      <c r="T319" s="631">
        <f>'Раздел 1'!R349</f>
        <v>0</v>
      </c>
      <c r="U319" s="632">
        <v>0</v>
      </c>
      <c r="V319" s="633">
        <f t="shared" si="16"/>
        <v>0</v>
      </c>
      <c r="W319" s="142"/>
      <c r="X319" s="634"/>
      <c r="Y319" s="635"/>
    </row>
    <row r="320" spans="1:25" s="636" customFormat="1" ht="24.75" customHeight="1">
      <c r="A320" s="622" t="str">
        <f>'Раздел 1'!C350</f>
        <v>925</v>
      </c>
      <c r="B320" s="623" t="str">
        <f>'Раздел 1'!D350</f>
        <v>07</v>
      </c>
      <c r="C320" s="623" t="str">
        <f>'Раздел 1'!E350</f>
        <v>02</v>
      </c>
      <c r="D320" s="623" t="str">
        <f>'Раздел 1'!F350</f>
        <v>02</v>
      </c>
      <c r="E320" s="623" t="str">
        <f>'Раздел 1'!G350</f>
        <v>1</v>
      </c>
      <c r="F320" s="623" t="str">
        <f>'Раздел 1'!H350</f>
        <v>02</v>
      </c>
      <c r="G320" s="623" t="str">
        <f>'Раздел 1'!I350</f>
        <v>60860</v>
      </c>
      <c r="H320" s="624" t="str">
        <f>'Раздел 1'!J350</f>
        <v>831</v>
      </c>
      <c r="I320" s="625" t="str">
        <f>'Раздел 1'!K350</f>
        <v>293.00.00</v>
      </c>
      <c r="J320" s="625" t="str">
        <f>'Раздел 1'!L350</f>
        <v>000</v>
      </c>
      <c r="K320" s="625" t="str">
        <f>'Раздел 1'!M350</f>
        <v>00.00.00</v>
      </c>
      <c r="L320" s="625" t="str">
        <f>'Раздел 1'!N350</f>
        <v>001.07.0002</v>
      </c>
      <c r="M320" s="625" t="str">
        <f>'Раздел 1'!O350</f>
        <v>50.03.00</v>
      </c>
      <c r="N320" s="626">
        <f>'Раздел 1'!P350</f>
        <v>0</v>
      </c>
      <c r="O320" s="626">
        <v>0</v>
      </c>
      <c r="P320" s="627">
        <f t="shared" si="14"/>
        <v>0</v>
      </c>
      <c r="Q320" s="628">
        <f>'Раздел 1'!Q350</f>
        <v>0</v>
      </c>
      <c r="R320" s="629">
        <v>0</v>
      </c>
      <c r="S320" s="630">
        <f t="shared" si="15"/>
        <v>0</v>
      </c>
      <c r="T320" s="631">
        <f>'Раздел 1'!R350</f>
        <v>0</v>
      </c>
      <c r="U320" s="632">
        <v>0</v>
      </c>
      <c r="V320" s="633">
        <f t="shared" si="16"/>
        <v>0</v>
      </c>
      <c r="W320" s="142"/>
      <c r="X320" s="634"/>
      <c r="Y320" s="635"/>
    </row>
    <row r="321" spans="1:25" s="636" customFormat="1" ht="24.75" customHeight="1">
      <c r="A321" s="622" t="str">
        <f>'Раздел 1'!C351</f>
        <v>925</v>
      </c>
      <c r="B321" s="623" t="str">
        <f>'Раздел 1'!D351</f>
        <v>07</v>
      </c>
      <c r="C321" s="623" t="str">
        <f>'Раздел 1'!E351</f>
        <v>02</v>
      </c>
      <c r="D321" s="623" t="str">
        <f>'Раздел 1'!F351</f>
        <v>02</v>
      </c>
      <c r="E321" s="623" t="str">
        <f>'Раздел 1'!G351</f>
        <v>1</v>
      </c>
      <c r="F321" s="623" t="str">
        <f>'Раздел 1'!H351</f>
        <v>02</v>
      </c>
      <c r="G321" s="623" t="str">
        <f>'Раздел 1'!I351</f>
        <v>60860</v>
      </c>
      <c r="H321" s="624" t="str">
        <f>'Раздел 1'!J351</f>
        <v>831</v>
      </c>
      <c r="I321" s="625" t="str">
        <f>'Раздел 1'!K351</f>
        <v>293.00.00</v>
      </c>
      <c r="J321" s="625" t="str">
        <f>'Раздел 1'!L351</f>
        <v>001</v>
      </c>
      <c r="K321" s="625" t="str">
        <f>'Раздел 1'!M351</f>
        <v>00.00.00</v>
      </c>
      <c r="L321" s="625" t="str">
        <f>'Раздел 1'!N351</f>
        <v>х</v>
      </c>
      <c r="M321" s="625" t="str">
        <f>'Раздел 1'!O351</f>
        <v>50.03.00</v>
      </c>
      <c r="N321" s="626">
        <f>'Раздел 1'!P351</f>
        <v>0</v>
      </c>
      <c r="O321" s="626">
        <v>0</v>
      </c>
      <c r="P321" s="627">
        <f t="shared" si="14"/>
        <v>0</v>
      </c>
      <c r="Q321" s="628">
        <f>'Раздел 1'!Q351</f>
        <v>0</v>
      </c>
      <c r="R321" s="629">
        <v>0</v>
      </c>
      <c r="S321" s="630">
        <f t="shared" si="15"/>
        <v>0</v>
      </c>
      <c r="T321" s="631">
        <f>'Раздел 1'!R351</f>
        <v>0</v>
      </c>
      <c r="U321" s="632">
        <v>0</v>
      </c>
      <c r="V321" s="633">
        <f t="shared" si="16"/>
        <v>0</v>
      </c>
      <c r="W321" s="142"/>
      <c r="X321" s="634"/>
      <c r="Y321" s="635"/>
    </row>
    <row r="322" spans="1:25" s="636" customFormat="1" ht="24.75" customHeight="1">
      <c r="A322" s="622" t="str">
        <f>'Раздел 1'!C352</f>
        <v>925</v>
      </c>
      <c r="B322" s="623" t="str">
        <f>'Раздел 1'!D352</f>
        <v>07</v>
      </c>
      <c r="C322" s="623" t="str">
        <f>'Раздел 1'!E352</f>
        <v>02</v>
      </c>
      <c r="D322" s="623" t="str">
        <f>'Раздел 1'!F352</f>
        <v>02</v>
      </c>
      <c r="E322" s="623" t="str">
        <f>'Раздел 1'!G352</f>
        <v>1</v>
      </c>
      <c r="F322" s="623" t="str">
        <f>'Раздел 1'!H352</f>
        <v>02</v>
      </c>
      <c r="G322" s="623" t="str">
        <f>'Раздел 1'!I352</f>
        <v>00590</v>
      </c>
      <c r="H322" s="624" t="str">
        <f>'Раздел 1'!J352</f>
        <v>831</v>
      </c>
      <c r="I322" s="625" t="str">
        <f>'Раздел 1'!K352</f>
        <v>296.00.00</v>
      </c>
      <c r="J322" s="625" t="str">
        <f>'Раздел 1'!L352</f>
        <v>000</v>
      </c>
      <c r="K322" s="625" t="str">
        <f>'Раздел 1'!M352</f>
        <v>00.00.00</v>
      </c>
      <c r="L322" s="625" t="str">
        <f>'Раздел 1'!N352</f>
        <v>х</v>
      </c>
      <c r="M322" s="625" t="str">
        <f>'Раздел 1'!O352</f>
        <v>20.00.02</v>
      </c>
      <c r="N322" s="626">
        <f>'Раздел 1'!P352</f>
        <v>0</v>
      </c>
      <c r="O322" s="626">
        <v>0</v>
      </c>
      <c r="P322" s="627">
        <f t="shared" si="14"/>
        <v>0</v>
      </c>
      <c r="Q322" s="628">
        <f>'Раздел 1'!Q352</f>
        <v>0</v>
      </c>
      <c r="R322" s="629">
        <v>0</v>
      </c>
      <c r="S322" s="630">
        <f t="shared" si="15"/>
        <v>0</v>
      </c>
      <c r="T322" s="631">
        <f>'Раздел 1'!R352</f>
        <v>0</v>
      </c>
      <c r="U322" s="632">
        <v>0</v>
      </c>
      <c r="V322" s="633">
        <f t="shared" si="16"/>
        <v>0</v>
      </c>
      <c r="W322" s="142"/>
      <c r="X322" s="634"/>
      <c r="Y322" s="635"/>
    </row>
    <row r="323" spans="1:25" s="636" customFormat="1" ht="24.75" customHeight="1">
      <c r="A323" s="622" t="str">
        <f>'Раздел 1'!C353</f>
        <v>925</v>
      </c>
      <c r="B323" s="623" t="str">
        <f>'Раздел 1'!D353</f>
        <v>07</v>
      </c>
      <c r="C323" s="623" t="str">
        <f>'Раздел 1'!E353</f>
        <v>02</v>
      </c>
      <c r="D323" s="623" t="str">
        <f>'Раздел 1'!F353</f>
        <v>02</v>
      </c>
      <c r="E323" s="623" t="str">
        <f>'Раздел 1'!G353</f>
        <v>1</v>
      </c>
      <c r="F323" s="623" t="str">
        <f>'Раздел 1'!H353</f>
        <v>02</v>
      </c>
      <c r="G323" s="623" t="str">
        <f>'Раздел 1'!I353</f>
        <v>00590</v>
      </c>
      <c r="H323" s="624" t="str">
        <f>'Раздел 1'!J353</f>
        <v>831</v>
      </c>
      <c r="I323" s="625" t="str">
        <f>'Раздел 1'!K353</f>
        <v>296.00.00</v>
      </c>
      <c r="J323" s="625" t="str">
        <f>'Раздел 1'!L353</f>
        <v>001</v>
      </c>
      <c r="K323" s="625" t="str">
        <f>'Раздел 1'!M353</f>
        <v>00.00.00</v>
      </c>
      <c r="L323" s="625" t="str">
        <f>'Раздел 1'!N353</f>
        <v>х</v>
      </c>
      <c r="M323" s="625" t="str">
        <f>'Раздел 1'!O353</f>
        <v>20.00.02</v>
      </c>
      <c r="N323" s="626">
        <f>'Раздел 1'!P353</f>
        <v>0</v>
      </c>
      <c r="O323" s="626">
        <v>0</v>
      </c>
      <c r="P323" s="627">
        <f t="shared" si="14"/>
        <v>0</v>
      </c>
      <c r="Q323" s="628">
        <f>'Раздел 1'!Q353</f>
        <v>0</v>
      </c>
      <c r="R323" s="629">
        <v>0</v>
      </c>
      <c r="S323" s="630">
        <f t="shared" si="15"/>
        <v>0</v>
      </c>
      <c r="T323" s="631">
        <f>'Раздел 1'!R353</f>
        <v>0</v>
      </c>
      <c r="U323" s="632">
        <v>0</v>
      </c>
      <c r="V323" s="633">
        <f t="shared" si="16"/>
        <v>0</v>
      </c>
      <c r="W323" s="142"/>
      <c r="X323" s="634"/>
      <c r="Y323" s="635"/>
    </row>
    <row r="324" spans="1:25" s="636" customFormat="1" ht="24.75" customHeight="1">
      <c r="A324" s="622" t="str">
        <f>'Раздел 1'!C354</f>
        <v>925</v>
      </c>
      <c r="B324" s="623" t="str">
        <f>'Раздел 1'!D354</f>
        <v>07</v>
      </c>
      <c r="C324" s="623" t="str">
        <f>'Раздел 1'!E354</f>
        <v>02</v>
      </c>
      <c r="D324" s="623" t="str">
        <f>'Раздел 1'!F354</f>
        <v>02</v>
      </c>
      <c r="E324" s="623" t="str">
        <f>'Раздел 1'!G354</f>
        <v>1</v>
      </c>
      <c r="F324" s="623" t="str">
        <f>'Раздел 1'!H354</f>
        <v>02</v>
      </c>
      <c r="G324" s="623" t="str">
        <f>'Раздел 1'!I354</f>
        <v>00590</v>
      </c>
      <c r="H324" s="624" t="str">
        <f>'Раздел 1'!J354</f>
        <v>831</v>
      </c>
      <c r="I324" s="625" t="str">
        <f>'Раздел 1'!K354</f>
        <v>296.00.00</v>
      </c>
      <c r="J324" s="625" t="str">
        <f>'Раздел 1'!L354</f>
        <v>000</v>
      </c>
      <c r="K324" s="625" t="str">
        <f>'Раздел 1'!M354</f>
        <v>71.02.00</v>
      </c>
      <c r="L324" s="625" t="str">
        <f>'Раздел 1'!N354</f>
        <v>001.01.0001</v>
      </c>
      <c r="M324" s="625" t="str">
        <f>'Раздел 1'!O354</f>
        <v>50.01.00</v>
      </c>
      <c r="N324" s="626">
        <f>'Раздел 1'!P354</f>
        <v>0</v>
      </c>
      <c r="O324" s="626">
        <v>0</v>
      </c>
      <c r="P324" s="627">
        <f t="shared" si="14"/>
        <v>0</v>
      </c>
      <c r="Q324" s="628">
        <f>'Раздел 1'!Q354</f>
        <v>0</v>
      </c>
      <c r="R324" s="629">
        <v>0</v>
      </c>
      <c r="S324" s="630">
        <f t="shared" si="15"/>
        <v>0</v>
      </c>
      <c r="T324" s="631">
        <f>'Раздел 1'!R354</f>
        <v>0</v>
      </c>
      <c r="U324" s="632">
        <v>0</v>
      </c>
      <c r="V324" s="633">
        <f t="shared" si="16"/>
        <v>0</v>
      </c>
      <c r="W324" s="142"/>
      <c r="X324" s="634"/>
      <c r="Y324" s="635"/>
    </row>
    <row r="325" spans="1:25" s="636" customFormat="1" ht="24.75" customHeight="1">
      <c r="A325" s="622" t="str">
        <f>'Раздел 1'!C355</f>
        <v>925</v>
      </c>
      <c r="B325" s="623" t="str">
        <f>'Раздел 1'!D355</f>
        <v>07</v>
      </c>
      <c r="C325" s="623" t="str">
        <f>'Раздел 1'!E355</f>
        <v>02</v>
      </c>
      <c r="D325" s="623" t="str">
        <f>'Раздел 1'!F355</f>
        <v>02</v>
      </c>
      <c r="E325" s="623" t="str">
        <f>'Раздел 1'!G355</f>
        <v>1</v>
      </c>
      <c r="F325" s="623" t="str">
        <f>'Раздел 1'!H355</f>
        <v>02</v>
      </c>
      <c r="G325" s="623" t="str">
        <f>'Раздел 1'!I355</f>
        <v>00590</v>
      </c>
      <c r="H325" s="624" t="str">
        <f>'Раздел 1'!J355</f>
        <v>831</v>
      </c>
      <c r="I325" s="625" t="str">
        <f>'Раздел 1'!K355</f>
        <v>296.00.00</v>
      </c>
      <c r="J325" s="625" t="str">
        <f>'Раздел 1'!L355</f>
        <v>001</v>
      </c>
      <c r="K325" s="625" t="str">
        <f>'Раздел 1'!M355</f>
        <v>00.00.00</v>
      </c>
      <c r="L325" s="625" t="str">
        <f>'Раздел 1'!N355</f>
        <v>х</v>
      </c>
      <c r="M325" s="625" t="str">
        <f>'Раздел 1'!O355</f>
        <v>50.01.00</v>
      </c>
      <c r="N325" s="626">
        <f>'Раздел 1'!P355</f>
        <v>0</v>
      </c>
      <c r="O325" s="626">
        <v>0</v>
      </c>
      <c r="P325" s="627">
        <f t="shared" si="14"/>
        <v>0</v>
      </c>
      <c r="Q325" s="628">
        <f>'Раздел 1'!Q355</f>
        <v>0</v>
      </c>
      <c r="R325" s="629">
        <v>0</v>
      </c>
      <c r="S325" s="630">
        <f t="shared" si="15"/>
        <v>0</v>
      </c>
      <c r="T325" s="631">
        <f>'Раздел 1'!R355</f>
        <v>0</v>
      </c>
      <c r="U325" s="632">
        <v>0</v>
      </c>
      <c r="V325" s="633">
        <f t="shared" si="16"/>
        <v>0</v>
      </c>
      <c r="W325" s="142"/>
      <c r="X325" s="634"/>
      <c r="Y325" s="635"/>
    </row>
    <row r="326" spans="1:25" s="636" customFormat="1" ht="24.75" customHeight="1">
      <c r="A326" s="622" t="str">
        <f>'Раздел 1'!C356</f>
        <v>925</v>
      </c>
      <c r="B326" s="623" t="str">
        <f>'Раздел 1'!D356</f>
        <v>07</v>
      </c>
      <c r="C326" s="623" t="str">
        <f>'Раздел 1'!E356</f>
        <v>02</v>
      </c>
      <c r="D326" s="623" t="str">
        <f>'Раздел 1'!F356</f>
        <v>02</v>
      </c>
      <c r="E326" s="623" t="str">
        <f>'Раздел 1'!G356</f>
        <v>1</v>
      </c>
      <c r="F326" s="623" t="str">
        <f>'Раздел 1'!H356</f>
        <v>02</v>
      </c>
      <c r="G326" s="623" t="str">
        <f>'Раздел 1'!I356</f>
        <v>60860</v>
      </c>
      <c r="H326" s="624" t="str">
        <f>'Раздел 1'!J356</f>
        <v>831</v>
      </c>
      <c r="I326" s="625" t="str">
        <f>'Раздел 1'!K356</f>
        <v>296.00.00</v>
      </c>
      <c r="J326" s="625" t="str">
        <f>'Раздел 1'!L356</f>
        <v>000</v>
      </c>
      <c r="K326" s="625" t="str">
        <f>'Раздел 1'!M356</f>
        <v>00.00.00</v>
      </c>
      <c r="L326" s="625" t="str">
        <f>'Раздел 1'!N356</f>
        <v>001.07.0002</v>
      </c>
      <c r="M326" s="625" t="str">
        <f>'Раздел 1'!O356</f>
        <v>50.03.00</v>
      </c>
      <c r="N326" s="626">
        <f>'Раздел 1'!P356</f>
        <v>0</v>
      </c>
      <c r="O326" s="626">
        <v>0</v>
      </c>
      <c r="P326" s="627">
        <f t="shared" si="14"/>
        <v>0</v>
      </c>
      <c r="Q326" s="628">
        <f>'Раздел 1'!Q356</f>
        <v>0</v>
      </c>
      <c r="R326" s="629">
        <v>0</v>
      </c>
      <c r="S326" s="630">
        <f t="shared" si="15"/>
        <v>0</v>
      </c>
      <c r="T326" s="631">
        <f>'Раздел 1'!R356</f>
        <v>0</v>
      </c>
      <c r="U326" s="632">
        <v>0</v>
      </c>
      <c r="V326" s="633">
        <f t="shared" si="16"/>
        <v>0</v>
      </c>
      <c r="W326" s="142"/>
      <c r="X326" s="634"/>
      <c r="Y326" s="635"/>
    </row>
    <row r="327" spans="1:25" s="636" customFormat="1" ht="24.75" customHeight="1">
      <c r="A327" s="622" t="str">
        <f>'Раздел 1'!C357</f>
        <v>925</v>
      </c>
      <c r="B327" s="623" t="str">
        <f>'Раздел 1'!D357</f>
        <v>07</v>
      </c>
      <c r="C327" s="623" t="str">
        <f>'Раздел 1'!E357</f>
        <v>02</v>
      </c>
      <c r="D327" s="623" t="str">
        <f>'Раздел 1'!F357</f>
        <v>02</v>
      </c>
      <c r="E327" s="623" t="str">
        <f>'Раздел 1'!G357</f>
        <v>1</v>
      </c>
      <c r="F327" s="623" t="str">
        <f>'Раздел 1'!H357</f>
        <v>02</v>
      </c>
      <c r="G327" s="623" t="str">
        <f>'Раздел 1'!I357</f>
        <v>60860</v>
      </c>
      <c r="H327" s="624" t="str">
        <f>'Раздел 1'!J357</f>
        <v>831</v>
      </c>
      <c r="I327" s="625" t="str">
        <f>'Раздел 1'!K357</f>
        <v>296.00.00</v>
      </c>
      <c r="J327" s="625" t="str">
        <f>'Раздел 1'!L357</f>
        <v>001</v>
      </c>
      <c r="K327" s="625" t="str">
        <f>'Раздел 1'!M357</f>
        <v>00.00.00</v>
      </c>
      <c r="L327" s="625" t="str">
        <f>'Раздел 1'!N357</f>
        <v>х</v>
      </c>
      <c r="M327" s="625" t="str">
        <f>'Раздел 1'!O357</f>
        <v>50.03.00</v>
      </c>
      <c r="N327" s="626">
        <f>'Раздел 1'!P357</f>
        <v>0</v>
      </c>
      <c r="O327" s="626">
        <v>0</v>
      </c>
      <c r="P327" s="627">
        <f t="shared" si="14"/>
        <v>0</v>
      </c>
      <c r="Q327" s="628">
        <f>'Раздел 1'!Q357</f>
        <v>0</v>
      </c>
      <c r="R327" s="629">
        <v>0</v>
      </c>
      <c r="S327" s="630">
        <f t="shared" si="15"/>
        <v>0</v>
      </c>
      <c r="T327" s="631">
        <f>'Раздел 1'!R357</f>
        <v>0</v>
      </c>
      <c r="U327" s="632">
        <v>0</v>
      </c>
      <c r="V327" s="633">
        <f t="shared" si="16"/>
        <v>0</v>
      </c>
      <c r="W327" s="142"/>
      <c r="X327" s="634"/>
      <c r="Y327" s="635"/>
    </row>
    <row r="328" spans="1:25" s="636" customFormat="1" ht="24.75" customHeight="1">
      <c r="A328" s="622" t="str">
        <f>'Раздел 1'!C358</f>
        <v>925</v>
      </c>
      <c r="B328" s="623" t="str">
        <f>'Раздел 1'!D358</f>
        <v>07</v>
      </c>
      <c r="C328" s="623" t="str">
        <f>'Раздел 1'!E358</f>
        <v>03</v>
      </c>
      <c r="D328" s="623" t="str">
        <f>'Раздел 1'!F358</f>
        <v>02</v>
      </c>
      <c r="E328" s="623" t="str">
        <f>'Раздел 1'!G358</f>
        <v>2</v>
      </c>
      <c r="F328" s="623" t="str">
        <f>'Раздел 1'!H358</f>
        <v>01</v>
      </c>
      <c r="G328" s="623" t="str">
        <f>'Раздел 1'!I358</f>
        <v>60860</v>
      </c>
      <c r="H328" s="624" t="str">
        <f>'Раздел 1'!J358</f>
        <v>831</v>
      </c>
      <c r="I328" s="625" t="str">
        <f>'Раздел 1'!K358</f>
        <v>296.00.00</v>
      </c>
      <c r="J328" s="625" t="str">
        <f>'Раздел 1'!L358</f>
        <v>000</v>
      </c>
      <c r="K328" s="625" t="str">
        <f>'Раздел 1'!M358</f>
        <v>00.00.00</v>
      </c>
      <c r="L328" s="625" t="str">
        <f>'Раздел 1'!N358</f>
        <v>001.07.0002</v>
      </c>
      <c r="M328" s="625" t="str">
        <f>'Раздел 1'!O358</f>
        <v>50.03.00</v>
      </c>
      <c r="N328" s="626">
        <f>'Раздел 1'!P358</f>
        <v>0</v>
      </c>
      <c r="O328" s="626">
        <v>0</v>
      </c>
      <c r="P328" s="627">
        <f t="shared" si="14"/>
        <v>0</v>
      </c>
      <c r="Q328" s="628">
        <f>'Раздел 1'!Q358</f>
        <v>0</v>
      </c>
      <c r="R328" s="629">
        <v>0</v>
      </c>
      <c r="S328" s="630">
        <f t="shared" si="15"/>
        <v>0</v>
      </c>
      <c r="T328" s="631">
        <f>'Раздел 1'!R358</f>
        <v>0</v>
      </c>
      <c r="U328" s="632">
        <v>0</v>
      </c>
      <c r="V328" s="633">
        <f t="shared" si="16"/>
        <v>0</v>
      </c>
      <c r="W328" s="142"/>
      <c r="X328" s="634"/>
      <c r="Y328" s="635"/>
    </row>
    <row r="329" spans="1:25" s="636" customFormat="1" ht="24.75" customHeight="1">
      <c r="A329" s="622" t="str">
        <f>'Раздел 1'!C359</f>
        <v>925</v>
      </c>
      <c r="B329" s="623" t="str">
        <f>'Раздел 1'!D359</f>
        <v>07</v>
      </c>
      <c r="C329" s="623" t="str">
        <f>'Раздел 1'!E359</f>
        <v>03</v>
      </c>
      <c r="D329" s="623" t="str">
        <f>'Раздел 1'!F359</f>
        <v>02</v>
      </c>
      <c r="E329" s="623" t="str">
        <f>'Раздел 1'!G359</f>
        <v>2</v>
      </c>
      <c r="F329" s="623" t="str">
        <f>'Раздел 1'!H359</f>
        <v>01</v>
      </c>
      <c r="G329" s="623" t="str">
        <f>'Раздел 1'!I359</f>
        <v>60860</v>
      </c>
      <c r="H329" s="624" t="str">
        <f>'Раздел 1'!J359</f>
        <v>831</v>
      </c>
      <c r="I329" s="625" t="str">
        <f>'Раздел 1'!K359</f>
        <v>296.00.00</v>
      </c>
      <c r="J329" s="625" t="str">
        <f>'Раздел 1'!L359</f>
        <v>001</v>
      </c>
      <c r="K329" s="625" t="str">
        <f>'Раздел 1'!M359</f>
        <v>00.00.00</v>
      </c>
      <c r="L329" s="625" t="str">
        <f>'Раздел 1'!N359</f>
        <v>х</v>
      </c>
      <c r="M329" s="625" t="str">
        <f>'Раздел 1'!O359</f>
        <v>50.03.00</v>
      </c>
      <c r="N329" s="626">
        <f>'Раздел 1'!P359</f>
        <v>0</v>
      </c>
      <c r="O329" s="626">
        <v>0</v>
      </c>
      <c r="P329" s="627">
        <f t="shared" si="14"/>
        <v>0</v>
      </c>
      <c r="Q329" s="628">
        <f>'Раздел 1'!Q359</f>
        <v>0</v>
      </c>
      <c r="R329" s="629">
        <v>0</v>
      </c>
      <c r="S329" s="630">
        <f t="shared" si="15"/>
        <v>0</v>
      </c>
      <c r="T329" s="631">
        <f>'Раздел 1'!R359</f>
        <v>0</v>
      </c>
      <c r="U329" s="632">
        <v>0</v>
      </c>
      <c r="V329" s="633">
        <f t="shared" si="16"/>
        <v>0</v>
      </c>
      <c r="W329" s="142"/>
      <c r="X329" s="634"/>
      <c r="Y329" s="635"/>
    </row>
    <row r="330" spans="1:25" s="636" customFormat="1" ht="24.75" customHeight="1">
      <c r="A330" s="622" t="str">
        <f>'Раздел 1'!C360</f>
        <v>925</v>
      </c>
      <c r="B330" s="623" t="str">
        <f>'Раздел 1'!D360</f>
        <v>07</v>
      </c>
      <c r="C330" s="623" t="str">
        <f>'Раздел 1'!E360</f>
        <v>02</v>
      </c>
      <c r="D330" s="623" t="str">
        <f>'Раздел 1'!F360</f>
        <v>02</v>
      </c>
      <c r="E330" s="623" t="str">
        <f>'Раздел 1'!G360</f>
        <v>1</v>
      </c>
      <c r="F330" s="623" t="str">
        <f>'Раздел 1'!H360</f>
        <v>02</v>
      </c>
      <c r="G330" s="623" t="str">
        <f>'Раздел 1'!I360</f>
        <v>00590</v>
      </c>
      <c r="H330" s="624" t="str">
        <f>'Раздел 1'!J360</f>
        <v>831</v>
      </c>
      <c r="I330" s="625" t="str">
        <f>'Раздел 1'!K360</f>
        <v>297.00.00</v>
      </c>
      <c r="J330" s="625" t="str">
        <f>'Раздел 1'!L360</f>
        <v>000</v>
      </c>
      <c r="K330" s="625" t="str">
        <f>'Раздел 1'!M360</f>
        <v>00.00.00</v>
      </c>
      <c r="L330" s="625" t="str">
        <f>'Раздел 1'!N360</f>
        <v>х</v>
      </c>
      <c r="M330" s="625" t="str">
        <f>'Раздел 1'!O360</f>
        <v>20.00.02</v>
      </c>
      <c r="N330" s="626">
        <f>'Раздел 1'!P360</f>
        <v>0</v>
      </c>
      <c r="O330" s="626">
        <v>0</v>
      </c>
      <c r="P330" s="627">
        <f t="shared" ref="P330:P393" si="17">N330-O330</f>
        <v>0</v>
      </c>
      <c r="Q330" s="628">
        <f>'Раздел 1'!Q360</f>
        <v>0</v>
      </c>
      <c r="R330" s="629">
        <v>0</v>
      </c>
      <c r="S330" s="630">
        <f t="shared" ref="S330:S393" si="18">Q330-R330</f>
        <v>0</v>
      </c>
      <c r="T330" s="631">
        <f>'Раздел 1'!R360</f>
        <v>0</v>
      </c>
      <c r="U330" s="632">
        <v>0</v>
      </c>
      <c r="V330" s="633">
        <f t="shared" ref="V330:V393" si="19">T330-U330</f>
        <v>0</v>
      </c>
      <c r="W330" s="142"/>
      <c r="X330" s="634"/>
      <c r="Y330" s="635"/>
    </row>
    <row r="331" spans="1:25" s="636" customFormat="1" ht="24.75" customHeight="1">
      <c r="A331" s="622" t="str">
        <f>'Раздел 1'!C361</f>
        <v>925</v>
      </c>
      <c r="B331" s="623" t="str">
        <f>'Раздел 1'!D361</f>
        <v>07</v>
      </c>
      <c r="C331" s="623" t="str">
        <f>'Раздел 1'!E361</f>
        <v>02</v>
      </c>
      <c r="D331" s="623" t="str">
        <f>'Раздел 1'!F361</f>
        <v>02</v>
      </c>
      <c r="E331" s="623" t="str">
        <f>'Раздел 1'!G361</f>
        <v>1</v>
      </c>
      <c r="F331" s="623" t="str">
        <f>'Раздел 1'!H361</f>
        <v>02</v>
      </c>
      <c r="G331" s="623" t="str">
        <f>'Раздел 1'!I361</f>
        <v>00590</v>
      </c>
      <c r="H331" s="624" t="str">
        <f>'Раздел 1'!J361</f>
        <v>831</v>
      </c>
      <c r="I331" s="625" t="str">
        <f>'Раздел 1'!K361</f>
        <v>297.00.00</v>
      </c>
      <c r="J331" s="625" t="str">
        <f>'Раздел 1'!L361</f>
        <v>001</v>
      </c>
      <c r="K331" s="625" t="str">
        <f>'Раздел 1'!M361</f>
        <v>00.00.00</v>
      </c>
      <c r="L331" s="625" t="str">
        <f>'Раздел 1'!N361</f>
        <v>х</v>
      </c>
      <c r="M331" s="625" t="str">
        <f>'Раздел 1'!O361</f>
        <v>20.00.02</v>
      </c>
      <c r="N331" s="626">
        <f>'Раздел 1'!P361</f>
        <v>0</v>
      </c>
      <c r="O331" s="626">
        <v>0</v>
      </c>
      <c r="P331" s="627">
        <f t="shared" si="17"/>
        <v>0</v>
      </c>
      <c r="Q331" s="628">
        <f>'Раздел 1'!Q361</f>
        <v>0</v>
      </c>
      <c r="R331" s="629">
        <v>0</v>
      </c>
      <c r="S331" s="630">
        <f t="shared" si="18"/>
        <v>0</v>
      </c>
      <c r="T331" s="631">
        <f>'Раздел 1'!R361</f>
        <v>0</v>
      </c>
      <c r="U331" s="632">
        <v>0</v>
      </c>
      <c r="V331" s="633">
        <f t="shared" si="19"/>
        <v>0</v>
      </c>
      <c r="W331" s="142"/>
      <c r="X331" s="634"/>
      <c r="Y331" s="635"/>
    </row>
    <row r="332" spans="1:25" s="636" customFormat="1" ht="24.75" customHeight="1">
      <c r="A332" s="622" t="str">
        <f>'Раздел 1'!C362</f>
        <v>925</v>
      </c>
      <c r="B332" s="623" t="str">
        <f>'Раздел 1'!D362</f>
        <v>07</v>
      </c>
      <c r="C332" s="623" t="str">
        <f>'Раздел 1'!E362</f>
        <v>02</v>
      </c>
      <c r="D332" s="623" t="str">
        <f>'Раздел 1'!F362</f>
        <v>02</v>
      </c>
      <c r="E332" s="623" t="str">
        <f>'Раздел 1'!G362</f>
        <v>1</v>
      </c>
      <c r="F332" s="623" t="str">
        <f>'Раздел 1'!H362</f>
        <v>02</v>
      </c>
      <c r="G332" s="623" t="str">
        <f>'Раздел 1'!I362</f>
        <v>00590</v>
      </c>
      <c r="H332" s="624" t="str">
        <f>'Раздел 1'!J362</f>
        <v>831</v>
      </c>
      <c r="I332" s="625" t="str">
        <f>'Раздел 1'!K362</f>
        <v>297.00.00</v>
      </c>
      <c r="J332" s="625" t="str">
        <f>'Раздел 1'!L362</f>
        <v>000</v>
      </c>
      <c r="K332" s="625" t="str">
        <f>'Раздел 1'!M362</f>
        <v>00.00.00</v>
      </c>
      <c r="L332" s="625" t="str">
        <f>'Раздел 1'!N362</f>
        <v>001.99.0001</v>
      </c>
      <c r="M332" s="625" t="str">
        <f>'Раздел 1'!O362</f>
        <v>50.01.00</v>
      </c>
      <c r="N332" s="626">
        <f>'Раздел 1'!P362</f>
        <v>0</v>
      </c>
      <c r="O332" s="626">
        <v>0</v>
      </c>
      <c r="P332" s="627">
        <f t="shared" si="17"/>
        <v>0</v>
      </c>
      <c r="Q332" s="628">
        <f>'Раздел 1'!Q362</f>
        <v>0</v>
      </c>
      <c r="R332" s="629">
        <v>0</v>
      </c>
      <c r="S332" s="630">
        <f t="shared" si="18"/>
        <v>0</v>
      </c>
      <c r="T332" s="631">
        <f>'Раздел 1'!R362</f>
        <v>0</v>
      </c>
      <c r="U332" s="632">
        <v>0</v>
      </c>
      <c r="V332" s="633">
        <f t="shared" si="19"/>
        <v>0</v>
      </c>
      <c r="W332" s="142"/>
      <c r="X332" s="634"/>
      <c r="Y332" s="635"/>
    </row>
    <row r="333" spans="1:25" s="636" customFormat="1" ht="24.75" customHeight="1">
      <c r="A333" s="622" t="str">
        <f>'Раздел 1'!C363</f>
        <v>925</v>
      </c>
      <c r="B333" s="623" t="str">
        <f>'Раздел 1'!D363</f>
        <v>07</v>
      </c>
      <c r="C333" s="623" t="str">
        <f>'Раздел 1'!E363</f>
        <v>02</v>
      </c>
      <c r="D333" s="623" t="str">
        <f>'Раздел 1'!F363</f>
        <v>02</v>
      </c>
      <c r="E333" s="623" t="str">
        <f>'Раздел 1'!G363</f>
        <v>1</v>
      </c>
      <c r="F333" s="623" t="str">
        <f>'Раздел 1'!H363</f>
        <v>02</v>
      </c>
      <c r="G333" s="623" t="str">
        <f>'Раздел 1'!I363</f>
        <v>00590</v>
      </c>
      <c r="H333" s="624" t="str">
        <f>'Раздел 1'!J363</f>
        <v>831</v>
      </c>
      <c r="I333" s="625" t="str">
        <f>'Раздел 1'!K363</f>
        <v>297.00.00</v>
      </c>
      <c r="J333" s="625" t="str">
        <f>'Раздел 1'!L363</f>
        <v>001</v>
      </c>
      <c r="K333" s="625" t="str">
        <f>'Раздел 1'!M363</f>
        <v>00.00.00</v>
      </c>
      <c r="L333" s="625" t="str">
        <f>'Раздел 1'!N363</f>
        <v>х</v>
      </c>
      <c r="M333" s="625" t="str">
        <f>'Раздел 1'!O363</f>
        <v>50.01.00</v>
      </c>
      <c r="N333" s="626">
        <f>'Раздел 1'!P363</f>
        <v>0</v>
      </c>
      <c r="O333" s="626">
        <v>0</v>
      </c>
      <c r="P333" s="627">
        <f t="shared" si="17"/>
        <v>0</v>
      </c>
      <c r="Q333" s="628">
        <f>'Раздел 1'!Q363</f>
        <v>0</v>
      </c>
      <c r="R333" s="629">
        <v>0</v>
      </c>
      <c r="S333" s="630">
        <f t="shared" si="18"/>
        <v>0</v>
      </c>
      <c r="T333" s="631">
        <f>'Раздел 1'!R363</f>
        <v>0</v>
      </c>
      <c r="U333" s="632">
        <v>0</v>
      </c>
      <c r="V333" s="633">
        <f t="shared" si="19"/>
        <v>0</v>
      </c>
      <c r="W333" s="142"/>
      <c r="X333" s="634"/>
      <c r="Y333" s="635"/>
    </row>
    <row r="334" spans="1:25" s="636" customFormat="1" ht="24.75" customHeight="1">
      <c r="A334" s="622" t="str">
        <f>'Раздел 1'!C364</f>
        <v>925</v>
      </c>
      <c r="B334" s="623" t="str">
        <f>'Раздел 1'!D364</f>
        <v>07</v>
      </c>
      <c r="C334" s="623" t="str">
        <f>'Раздел 1'!E364</f>
        <v>02</v>
      </c>
      <c r="D334" s="623" t="str">
        <f>'Раздел 1'!F364</f>
        <v>02</v>
      </c>
      <c r="E334" s="623" t="str">
        <f>'Раздел 1'!G364</f>
        <v>1</v>
      </c>
      <c r="F334" s="623" t="str">
        <f>'Раздел 1'!H364</f>
        <v>02</v>
      </c>
      <c r="G334" s="623" t="str">
        <f>'Раздел 1'!I364</f>
        <v>60860</v>
      </c>
      <c r="H334" s="624" t="str">
        <f>'Раздел 1'!J364</f>
        <v>831</v>
      </c>
      <c r="I334" s="625" t="str">
        <f>'Раздел 1'!K364</f>
        <v>297.00.00</v>
      </c>
      <c r="J334" s="625" t="str">
        <f>'Раздел 1'!L364</f>
        <v>000</v>
      </c>
      <c r="K334" s="625" t="str">
        <f>'Раздел 1'!M364</f>
        <v>00.00.00</v>
      </c>
      <c r="L334" s="625" t="str">
        <f>'Раздел 1'!N364</f>
        <v>001.07.0002</v>
      </c>
      <c r="M334" s="625" t="str">
        <f>'Раздел 1'!O364</f>
        <v>50.03.00</v>
      </c>
      <c r="N334" s="626">
        <f>'Раздел 1'!P364</f>
        <v>0</v>
      </c>
      <c r="O334" s="626">
        <v>0</v>
      </c>
      <c r="P334" s="627">
        <f t="shared" si="17"/>
        <v>0</v>
      </c>
      <c r="Q334" s="628">
        <f>'Раздел 1'!Q364</f>
        <v>0</v>
      </c>
      <c r="R334" s="629">
        <v>0</v>
      </c>
      <c r="S334" s="630">
        <f t="shared" si="18"/>
        <v>0</v>
      </c>
      <c r="T334" s="631">
        <f>'Раздел 1'!R364</f>
        <v>0</v>
      </c>
      <c r="U334" s="632">
        <v>0</v>
      </c>
      <c r="V334" s="633">
        <f t="shared" si="19"/>
        <v>0</v>
      </c>
      <c r="W334" s="142"/>
      <c r="X334" s="634"/>
      <c r="Y334" s="635"/>
    </row>
    <row r="335" spans="1:25" s="636" customFormat="1" ht="24.75" customHeight="1">
      <c r="A335" s="622" t="str">
        <f>'Раздел 1'!C365</f>
        <v>925</v>
      </c>
      <c r="B335" s="623" t="str">
        <f>'Раздел 1'!D365</f>
        <v>07</v>
      </c>
      <c r="C335" s="623" t="str">
        <f>'Раздел 1'!E365</f>
        <v>02</v>
      </c>
      <c r="D335" s="623" t="str">
        <f>'Раздел 1'!F365</f>
        <v>02</v>
      </c>
      <c r="E335" s="623" t="str">
        <f>'Раздел 1'!G365</f>
        <v>1</v>
      </c>
      <c r="F335" s="623" t="str">
        <f>'Раздел 1'!H365</f>
        <v>02</v>
      </c>
      <c r="G335" s="623" t="str">
        <f>'Раздел 1'!I365</f>
        <v>60860</v>
      </c>
      <c r="H335" s="624" t="str">
        <f>'Раздел 1'!J365</f>
        <v>831</v>
      </c>
      <c r="I335" s="625" t="str">
        <f>'Раздел 1'!K365</f>
        <v>297.00.00</v>
      </c>
      <c r="J335" s="625" t="str">
        <f>'Раздел 1'!L365</f>
        <v>001</v>
      </c>
      <c r="K335" s="625" t="str">
        <f>'Раздел 1'!M365</f>
        <v>00.00.00</v>
      </c>
      <c r="L335" s="625" t="str">
        <f>'Раздел 1'!N365</f>
        <v>х</v>
      </c>
      <c r="M335" s="625" t="str">
        <f>'Раздел 1'!O365</f>
        <v>50.03.00</v>
      </c>
      <c r="N335" s="626">
        <f>'Раздел 1'!P365</f>
        <v>0</v>
      </c>
      <c r="O335" s="626">
        <v>0</v>
      </c>
      <c r="P335" s="627">
        <f t="shared" si="17"/>
        <v>0</v>
      </c>
      <c r="Q335" s="628">
        <f>'Раздел 1'!Q365</f>
        <v>0</v>
      </c>
      <c r="R335" s="629">
        <v>0</v>
      </c>
      <c r="S335" s="630">
        <f t="shared" si="18"/>
        <v>0</v>
      </c>
      <c r="T335" s="631">
        <f>'Раздел 1'!R365</f>
        <v>0</v>
      </c>
      <c r="U335" s="632">
        <v>0</v>
      </c>
      <c r="V335" s="633">
        <f t="shared" si="19"/>
        <v>0</v>
      </c>
      <c r="W335" s="142"/>
      <c r="X335" s="634"/>
      <c r="Y335" s="635"/>
    </row>
    <row r="336" spans="1:25" s="636" customFormat="1" ht="24.75" customHeight="1">
      <c r="A336" s="622" t="str">
        <f>'Раздел 1'!C366</f>
        <v>х</v>
      </c>
      <c r="B336" s="623">
        <f>'Раздел 1'!D366</f>
        <v>0</v>
      </c>
      <c r="C336" s="623">
        <f>'Раздел 1'!E366</f>
        <v>0</v>
      </c>
      <c r="D336" s="623">
        <f>'Раздел 1'!F366</f>
        <v>0</v>
      </c>
      <c r="E336" s="623">
        <f>'Раздел 1'!G366</f>
        <v>0</v>
      </c>
      <c r="F336" s="623">
        <f>'Раздел 1'!H366</f>
        <v>0</v>
      </c>
      <c r="G336" s="623">
        <f>'Раздел 1'!I366</f>
        <v>0</v>
      </c>
      <c r="H336" s="624">
        <f>'Раздел 1'!J366</f>
        <v>0</v>
      </c>
      <c r="I336" s="625" t="str">
        <f>'Раздел 1'!K366</f>
        <v>х</v>
      </c>
      <c r="J336" s="625">
        <f>'Раздел 1'!L366</f>
        <v>0</v>
      </c>
      <c r="K336" s="625">
        <f>'Раздел 1'!M366</f>
        <v>0</v>
      </c>
      <c r="L336" s="625">
        <f>'Раздел 1'!N366</f>
        <v>0</v>
      </c>
      <c r="M336" s="625">
        <f>'Раздел 1'!O366</f>
        <v>0</v>
      </c>
      <c r="N336" s="626">
        <f>'Раздел 1'!P366</f>
        <v>12259242.420000002</v>
      </c>
      <c r="O336" s="626">
        <v>12259242.420000002</v>
      </c>
      <c r="P336" s="627">
        <f t="shared" si="17"/>
        <v>0</v>
      </c>
      <c r="Q336" s="628">
        <f>'Раздел 1'!Q366</f>
        <v>8208356.6399999997</v>
      </c>
      <c r="R336" s="629">
        <v>8208356.6399999997</v>
      </c>
      <c r="S336" s="630">
        <f t="shared" si="18"/>
        <v>0</v>
      </c>
      <c r="T336" s="631">
        <f>'Раздел 1'!R366</f>
        <v>8484154.209999999</v>
      </c>
      <c r="U336" s="632">
        <v>8484154.209999999</v>
      </c>
      <c r="V336" s="633">
        <f t="shared" si="19"/>
        <v>0</v>
      </c>
      <c r="W336" s="142"/>
      <c r="X336" s="634"/>
      <c r="Y336" s="635"/>
    </row>
    <row r="337" spans="1:25" s="636" customFormat="1" ht="24.75" customHeight="1">
      <c r="A337" s="622" t="str">
        <f>'Раздел 1'!C367</f>
        <v>х</v>
      </c>
      <c r="B337" s="623">
        <f>'Раздел 1'!D367</f>
        <v>0</v>
      </c>
      <c r="C337" s="623">
        <f>'Раздел 1'!E367</f>
        <v>0</v>
      </c>
      <c r="D337" s="623">
        <f>'Раздел 1'!F367</f>
        <v>0</v>
      </c>
      <c r="E337" s="623">
        <f>'Раздел 1'!G367</f>
        <v>0</v>
      </c>
      <c r="F337" s="623">
        <f>'Раздел 1'!H367</f>
        <v>0</v>
      </c>
      <c r="G337" s="623">
        <f>'Раздел 1'!I367</f>
        <v>0</v>
      </c>
      <c r="H337" s="624">
        <f>'Раздел 1'!J367</f>
        <v>0</v>
      </c>
      <c r="I337" s="625" t="str">
        <f>'Раздел 1'!K367</f>
        <v>х</v>
      </c>
      <c r="J337" s="625">
        <f>'Раздел 1'!L367</f>
        <v>0</v>
      </c>
      <c r="K337" s="625">
        <f>'Раздел 1'!M367</f>
        <v>0</v>
      </c>
      <c r="L337" s="625">
        <f>'Раздел 1'!N367</f>
        <v>0</v>
      </c>
      <c r="M337" s="625">
        <f>'Раздел 1'!O367</f>
        <v>0</v>
      </c>
      <c r="N337" s="626">
        <f>'Раздел 1'!P367</f>
        <v>0</v>
      </c>
      <c r="O337" s="626">
        <v>0</v>
      </c>
      <c r="P337" s="627">
        <f t="shared" si="17"/>
        <v>0</v>
      </c>
      <c r="Q337" s="628">
        <f>'Раздел 1'!Q367</f>
        <v>0</v>
      </c>
      <c r="R337" s="629">
        <v>0</v>
      </c>
      <c r="S337" s="630">
        <f t="shared" si="18"/>
        <v>0</v>
      </c>
      <c r="T337" s="631">
        <f>'Раздел 1'!R367</f>
        <v>0</v>
      </c>
      <c r="U337" s="632">
        <v>0</v>
      </c>
      <c r="V337" s="633">
        <f t="shared" si="19"/>
        <v>0</v>
      </c>
      <c r="W337" s="142"/>
      <c r="X337" s="634"/>
      <c r="Y337" s="635"/>
    </row>
    <row r="338" spans="1:25" s="636" customFormat="1" ht="24.75" customHeight="1">
      <c r="A338" s="622" t="str">
        <f>'Раздел 1'!C368</f>
        <v>х</v>
      </c>
      <c r="B338" s="623">
        <f>'Раздел 1'!D368</f>
        <v>0</v>
      </c>
      <c r="C338" s="623">
        <f>'Раздел 1'!E368</f>
        <v>0</v>
      </c>
      <c r="D338" s="623">
        <f>'Раздел 1'!F368</f>
        <v>0</v>
      </c>
      <c r="E338" s="623">
        <f>'Раздел 1'!G368</f>
        <v>0</v>
      </c>
      <c r="F338" s="623">
        <f>'Раздел 1'!H368</f>
        <v>0</v>
      </c>
      <c r="G338" s="623">
        <f>'Раздел 1'!I368</f>
        <v>0</v>
      </c>
      <c r="H338" s="624">
        <f>'Раздел 1'!J368</f>
        <v>0</v>
      </c>
      <c r="I338" s="625" t="str">
        <f>'Раздел 1'!K368</f>
        <v>х</v>
      </c>
      <c r="J338" s="625">
        <f>'Раздел 1'!L368</f>
        <v>0</v>
      </c>
      <c r="K338" s="625">
        <f>'Раздел 1'!M368</f>
        <v>0</v>
      </c>
      <c r="L338" s="625">
        <f>'Раздел 1'!N368</f>
        <v>0</v>
      </c>
      <c r="M338" s="625">
        <f>'Раздел 1'!O368</f>
        <v>0</v>
      </c>
      <c r="N338" s="626">
        <f>'Раздел 1'!P368</f>
        <v>910000</v>
      </c>
      <c r="O338" s="626">
        <v>910000</v>
      </c>
      <c r="P338" s="627">
        <f t="shared" si="17"/>
        <v>0</v>
      </c>
      <c r="Q338" s="628">
        <f>'Раздел 1'!Q368</f>
        <v>0</v>
      </c>
      <c r="R338" s="629">
        <v>0</v>
      </c>
      <c r="S338" s="630">
        <f t="shared" si="18"/>
        <v>0</v>
      </c>
      <c r="T338" s="631">
        <f>'Раздел 1'!R368</f>
        <v>0</v>
      </c>
      <c r="U338" s="632">
        <v>0</v>
      </c>
      <c r="V338" s="633">
        <f t="shared" si="19"/>
        <v>0</v>
      </c>
      <c r="W338" s="142"/>
      <c r="X338" s="634"/>
      <c r="Y338" s="635"/>
    </row>
    <row r="339" spans="1:25" s="636" customFormat="1" ht="24.75" customHeight="1">
      <c r="A339" s="622" t="str">
        <f>'Раздел 1'!C369</f>
        <v>925</v>
      </c>
      <c r="B339" s="623" t="str">
        <f>'Раздел 1'!D369</f>
        <v>07</v>
      </c>
      <c r="C339" s="623" t="str">
        <f>'Раздел 1'!E369</f>
        <v>02</v>
      </c>
      <c r="D339" s="623" t="str">
        <f>'Раздел 1'!F369</f>
        <v>02</v>
      </c>
      <c r="E339" s="623" t="str">
        <f>'Раздел 1'!G369</f>
        <v>1</v>
      </c>
      <c r="F339" s="623" t="str">
        <f>'Раздел 1'!H369</f>
        <v>02</v>
      </c>
      <c r="G339" s="623" t="str">
        <f>'Раздел 1'!I369</f>
        <v>00590</v>
      </c>
      <c r="H339" s="624" t="str">
        <f>'Раздел 1'!J369</f>
        <v>243</v>
      </c>
      <c r="I339" s="625" t="str">
        <f>'Раздел 1'!K369</f>
        <v>225.00.00</v>
      </c>
      <c r="J339" s="625" t="str">
        <f>'Раздел 1'!L369</f>
        <v>000</v>
      </c>
      <c r="K339" s="625" t="str">
        <f>'Раздел 1'!M369</f>
        <v>00.00.00</v>
      </c>
      <c r="L339" s="625" t="str">
        <f>'Раздел 1'!N369</f>
        <v>х</v>
      </c>
      <c r="M339" s="625" t="str">
        <f>'Раздел 1'!O369</f>
        <v>20.00.02</v>
      </c>
      <c r="N339" s="626">
        <f>'Раздел 1'!P369</f>
        <v>0</v>
      </c>
      <c r="O339" s="626">
        <v>0</v>
      </c>
      <c r="P339" s="627">
        <f t="shared" si="17"/>
        <v>0</v>
      </c>
      <c r="Q339" s="628">
        <f>'Раздел 1'!Q369</f>
        <v>0</v>
      </c>
      <c r="R339" s="629">
        <v>0</v>
      </c>
      <c r="S339" s="630">
        <f t="shared" si="18"/>
        <v>0</v>
      </c>
      <c r="T339" s="631">
        <f>'Раздел 1'!R369</f>
        <v>0</v>
      </c>
      <c r="U339" s="632">
        <v>0</v>
      </c>
      <c r="V339" s="633">
        <f t="shared" si="19"/>
        <v>0</v>
      </c>
      <c r="W339" s="142"/>
      <c r="X339" s="634"/>
      <c r="Y339" s="635"/>
    </row>
    <row r="340" spans="1:25" s="636" customFormat="1" ht="24.75" customHeight="1">
      <c r="A340" s="622" t="str">
        <f>'Раздел 1'!C370</f>
        <v>925</v>
      </c>
      <c r="B340" s="623" t="str">
        <f>'Раздел 1'!D370</f>
        <v>07</v>
      </c>
      <c r="C340" s="623" t="str">
        <f>'Раздел 1'!E370</f>
        <v>02</v>
      </c>
      <c r="D340" s="623" t="str">
        <f>'Раздел 1'!F370</f>
        <v>02</v>
      </c>
      <c r="E340" s="623" t="str">
        <f>'Раздел 1'!G370</f>
        <v>1</v>
      </c>
      <c r="F340" s="623" t="str">
        <f>'Раздел 1'!H370</f>
        <v>02</v>
      </c>
      <c r="G340" s="623" t="str">
        <f>'Раздел 1'!I370</f>
        <v>00590</v>
      </c>
      <c r="H340" s="624" t="str">
        <f>'Раздел 1'!J370</f>
        <v>243</v>
      </c>
      <c r="I340" s="625" t="str">
        <f>'Раздел 1'!K370</f>
        <v>225.00.00</v>
      </c>
      <c r="J340" s="625" t="str">
        <f>'Раздел 1'!L370</f>
        <v>001</v>
      </c>
      <c r="K340" s="625" t="str">
        <f>'Раздел 1'!M370</f>
        <v>00.00.00</v>
      </c>
      <c r="L340" s="625" t="str">
        <f>'Раздел 1'!N370</f>
        <v>х</v>
      </c>
      <c r="M340" s="625" t="str">
        <f>'Раздел 1'!O370</f>
        <v>20.00.02</v>
      </c>
      <c r="N340" s="626">
        <f>'Раздел 1'!P370</f>
        <v>0</v>
      </c>
      <c r="O340" s="626">
        <v>0</v>
      </c>
      <c r="P340" s="627">
        <f t="shared" si="17"/>
        <v>0</v>
      </c>
      <c r="Q340" s="628">
        <f>'Раздел 1'!Q370</f>
        <v>0</v>
      </c>
      <c r="R340" s="629">
        <v>0</v>
      </c>
      <c r="S340" s="630">
        <f t="shared" si="18"/>
        <v>0</v>
      </c>
      <c r="T340" s="631">
        <f>'Раздел 1'!R370</f>
        <v>0</v>
      </c>
      <c r="U340" s="632">
        <v>0</v>
      </c>
      <c r="V340" s="633">
        <f t="shared" si="19"/>
        <v>0</v>
      </c>
      <c r="W340" s="142"/>
      <c r="X340" s="634"/>
      <c r="Y340" s="635"/>
    </row>
    <row r="341" spans="1:25" s="636" customFormat="1" ht="24.75" customHeight="1">
      <c r="A341" s="622" t="str">
        <f>'Раздел 1'!C371</f>
        <v>925</v>
      </c>
      <c r="B341" s="623" t="str">
        <f>'Раздел 1'!D371</f>
        <v>07</v>
      </c>
      <c r="C341" s="623" t="str">
        <f>'Раздел 1'!E371</f>
        <v>02</v>
      </c>
      <c r="D341" s="623" t="str">
        <f>'Раздел 1'!F371</f>
        <v>02</v>
      </c>
      <c r="E341" s="623" t="str">
        <f>'Раздел 1'!G371</f>
        <v>1</v>
      </c>
      <c r="F341" s="623" t="str">
        <f>'Раздел 1'!H371</f>
        <v>02</v>
      </c>
      <c r="G341" s="623" t="str">
        <f>'Раздел 1'!I371</f>
        <v>00590</v>
      </c>
      <c r="H341" s="624" t="str">
        <f>'Раздел 1'!J371</f>
        <v>243</v>
      </c>
      <c r="I341" s="625" t="str">
        <f>'Раздел 1'!K371</f>
        <v>225.00.00</v>
      </c>
      <c r="J341" s="625" t="str">
        <f>'Раздел 1'!L371</f>
        <v>000</v>
      </c>
      <c r="K341" s="625" t="str">
        <f>'Раздел 1'!M371</f>
        <v>00.00.00</v>
      </c>
      <c r="L341" s="625" t="str">
        <f>'Раздел 1'!N371</f>
        <v>х</v>
      </c>
      <c r="M341" s="625" t="str">
        <f>'Раздел 1'!O371</f>
        <v>20.00.03</v>
      </c>
      <c r="N341" s="626">
        <f>'Раздел 1'!P371</f>
        <v>0</v>
      </c>
      <c r="O341" s="626">
        <v>0</v>
      </c>
      <c r="P341" s="627">
        <f t="shared" si="17"/>
        <v>0</v>
      </c>
      <c r="Q341" s="628">
        <f>'Раздел 1'!Q371</f>
        <v>0</v>
      </c>
      <c r="R341" s="629">
        <v>0</v>
      </c>
      <c r="S341" s="630">
        <f t="shared" si="18"/>
        <v>0</v>
      </c>
      <c r="T341" s="631">
        <f>'Раздел 1'!R371</f>
        <v>0</v>
      </c>
      <c r="U341" s="632">
        <v>0</v>
      </c>
      <c r="V341" s="633">
        <f t="shared" si="19"/>
        <v>0</v>
      </c>
      <c r="W341" s="142"/>
      <c r="X341" s="634"/>
      <c r="Y341" s="635"/>
    </row>
    <row r="342" spans="1:25" s="636" customFormat="1" ht="24.75" customHeight="1">
      <c r="A342" s="622" t="str">
        <f>'Раздел 1'!C372</f>
        <v>925</v>
      </c>
      <c r="B342" s="623" t="str">
        <f>'Раздел 1'!D372</f>
        <v>07</v>
      </c>
      <c r="C342" s="623" t="str">
        <f>'Раздел 1'!E372</f>
        <v>02</v>
      </c>
      <c r="D342" s="623" t="str">
        <f>'Раздел 1'!F372</f>
        <v>02</v>
      </c>
      <c r="E342" s="623" t="str">
        <f>'Раздел 1'!G372</f>
        <v>1</v>
      </c>
      <c r="F342" s="623" t="str">
        <f>'Раздел 1'!H372</f>
        <v>02</v>
      </c>
      <c r="G342" s="623" t="str">
        <f>'Раздел 1'!I372</f>
        <v>00590</v>
      </c>
      <c r="H342" s="624" t="str">
        <f>'Раздел 1'!J372</f>
        <v>243</v>
      </c>
      <c r="I342" s="625" t="str">
        <f>'Раздел 1'!K372</f>
        <v>225.00.00</v>
      </c>
      <c r="J342" s="625" t="str">
        <f>'Раздел 1'!L372</f>
        <v>001</v>
      </c>
      <c r="K342" s="625" t="str">
        <f>'Раздел 1'!M372</f>
        <v>00.00.00</v>
      </c>
      <c r="L342" s="625" t="str">
        <f>'Раздел 1'!N372</f>
        <v>х</v>
      </c>
      <c r="M342" s="625" t="str">
        <f>'Раздел 1'!O372</f>
        <v>20.00.03</v>
      </c>
      <c r="N342" s="626">
        <f>'Раздел 1'!P372</f>
        <v>0</v>
      </c>
      <c r="O342" s="626">
        <v>0</v>
      </c>
      <c r="P342" s="627">
        <f t="shared" si="17"/>
        <v>0</v>
      </c>
      <c r="Q342" s="628">
        <f>'Раздел 1'!Q372</f>
        <v>0</v>
      </c>
      <c r="R342" s="629">
        <v>0</v>
      </c>
      <c r="S342" s="630">
        <f t="shared" si="18"/>
        <v>0</v>
      </c>
      <c r="T342" s="631">
        <f>'Раздел 1'!R372</f>
        <v>0</v>
      </c>
      <c r="U342" s="632">
        <v>0</v>
      </c>
      <c r="V342" s="633">
        <f t="shared" si="19"/>
        <v>0</v>
      </c>
      <c r="W342" s="142"/>
      <c r="X342" s="634"/>
      <c r="Y342" s="635"/>
    </row>
    <row r="343" spans="1:25" s="636" customFormat="1" ht="24.75" customHeight="1">
      <c r="A343" s="622" t="str">
        <f>'Раздел 1'!C373</f>
        <v>925</v>
      </c>
      <c r="B343" s="623" t="str">
        <f>'Раздел 1'!D373</f>
        <v>07</v>
      </c>
      <c r="C343" s="623" t="str">
        <f>'Раздел 1'!E373</f>
        <v>02</v>
      </c>
      <c r="D343" s="623" t="str">
        <f>'Раздел 1'!F373</f>
        <v>02</v>
      </c>
      <c r="E343" s="623" t="str">
        <f>'Раздел 1'!G373</f>
        <v>1</v>
      </c>
      <c r="F343" s="623" t="str">
        <f>'Раздел 1'!H373</f>
        <v>02</v>
      </c>
      <c r="G343" s="623" t="str">
        <f>'Раздел 1'!I373</f>
        <v>00590</v>
      </c>
      <c r="H343" s="624" t="str">
        <f>'Раздел 1'!J373</f>
        <v>243</v>
      </c>
      <c r="I343" s="625" t="str">
        <f>'Раздел 1'!K373</f>
        <v>225.00.00</v>
      </c>
      <c r="J343" s="625" t="str">
        <f>'Раздел 1'!L373</f>
        <v>000</v>
      </c>
      <c r="K343" s="625" t="str">
        <f>'Раздел 1'!M373</f>
        <v>00.00.00</v>
      </c>
      <c r="L343" s="625" t="str">
        <f>'Раздел 1'!N373</f>
        <v>х</v>
      </c>
      <c r="M343" s="625" t="str">
        <f>'Раздел 1'!O373</f>
        <v>20.00.04</v>
      </c>
      <c r="N343" s="626">
        <f>'Раздел 1'!P373</f>
        <v>0</v>
      </c>
      <c r="O343" s="626">
        <v>0</v>
      </c>
      <c r="P343" s="627">
        <f t="shared" si="17"/>
        <v>0</v>
      </c>
      <c r="Q343" s="628">
        <f>'Раздел 1'!Q373</f>
        <v>0</v>
      </c>
      <c r="R343" s="629">
        <v>0</v>
      </c>
      <c r="S343" s="630">
        <f t="shared" si="18"/>
        <v>0</v>
      </c>
      <c r="T343" s="631">
        <f>'Раздел 1'!R373</f>
        <v>0</v>
      </c>
      <c r="U343" s="632">
        <v>0</v>
      </c>
      <c r="V343" s="633">
        <f t="shared" si="19"/>
        <v>0</v>
      </c>
      <c r="W343" s="142"/>
      <c r="X343" s="634"/>
      <c r="Y343" s="635"/>
    </row>
    <row r="344" spans="1:25" s="636" customFormat="1" ht="24.75" customHeight="1">
      <c r="A344" s="622" t="str">
        <f>'Раздел 1'!C374</f>
        <v>925</v>
      </c>
      <c r="B344" s="623" t="str">
        <f>'Раздел 1'!D374</f>
        <v>07</v>
      </c>
      <c r="C344" s="623" t="str">
        <f>'Раздел 1'!E374</f>
        <v>02</v>
      </c>
      <c r="D344" s="623" t="str">
        <f>'Раздел 1'!F374</f>
        <v>02</v>
      </c>
      <c r="E344" s="623" t="str">
        <f>'Раздел 1'!G374</f>
        <v>1</v>
      </c>
      <c r="F344" s="623" t="str">
        <f>'Раздел 1'!H374</f>
        <v>02</v>
      </c>
      <c r="G344" s="623" t="str">
        <f>'Раздел 1'!I374</f>
        <v>00590</v>
      </c>
      <c r="H344" s="624" t="str">
        <f>'Раздел 1'!J374</f>
        <v>243</v>
      </c>
      <c r="I344" s="625" t="str">
        <f>'Раздел 1'!K374</f>
        <v>225.00.00</v>
      </c>
      <c r="J344" s="625" t="str">
        <f>'Раздел 1'!L374</f>
        <v>001</v>
      </c>
      <c r="K344" s="625" t="str">
        <f>'Раздел 1'!M374</f>
        <v>00.00.00</v>
      </c>
      <c r="L344" s="625" t="str">
        <f>'Раздел 1'!N374</f>
        <v>х</v>
      </c>
      <c r="M344" s="625" t="str">
        <f>'Раздел 1'!O374</f>
        <v>20.00.04</v>
      </c>
      <c r="N344" s="626">
        <f>'Раздел 1'!P374</f>
        <v>0</v>
      </c>
      <c r="O344" s="626">
        <v>0</v>
      </c>
      <c r="P344" s="627">
        <f t="shared" si="17"/>
        <v>0</v>
      </c>
      <c r="Q344" s="628">
        <f>'Раздел 1'!Q374</f>
        <v>0</v>
      </c>
      <c r="R344" s="629">
        <v>0</v>
      </c>
      <c r="S344" s="630">
        <f t="shared" si="18"/>
        <v>0</v>
      </c>
      <c r="T344" s="631">
        <f>'Раздел 1'!R374</f>
        <v>0</v>
      </c>
      <c r="U344" s="632">
        <v>0</v>
      </c>
      <c r="V344" s="633">
        <f t="shared" si="19"/>
        <v>0</v>
      </c>
      <c r="W344" s="142"/>
      <c r="X344" s="634"/>
      <c r="Y344" s="635"/>
    </row>
    <row r="345" spans="1:25" s="636" customFormat="1" ht="24.75" customHeight="1">
      <c r="A345" s="622" t="str">
        <f>'Раздел 1'!C375</f>
        <v>925</v>
      </c>
      <c r="B345" s="623" t="str">
        <f>'Раздел 1'!D375</f>
        <v>07</v>
      </c>
      <c r="C345" s="623" t="str">
        <f>'Раздел 1'!E375</f>
        <v>02</v>
      </c>
      <c r="D345" s="623" t="str">
        <f>'Раздел 1'!F375</f>
        <v>02</v>
      </c>
      <c r="E345" s="623" t="str">
        <f>'Раздел 1'!G375</f>
        <v>1</v>
      </c>
      <c r="F345" s="623" t="str">
        <f>'Раздел 1'!H375</f>
        <v>02</v>
      </c>
      <c r="G345" s="623" t="str">
        <f>'Раздел 1'!I375</f>
        <v>00590</v>
      </c>
      <c r="H345" s="624" t="str">
        <f>'Раздел 1'!J375</f>
        <v>243</v>
      </c>
      <c r="I345" s="625" t="str">
        <f>'Раздел 1'!K375</f>
        <v>225.00.00</v>
      </c>
      <c r="J345" s="625" t="str">
        <f>'Раздел 1'!L375</f>
        <v>000</v>
      </c>
      <c r="K345" s="625" t="str">
        <f>'Раздел 1'!M375</f>
        <v>00.00.00</v>
      </c>
      <c r="L345" s="625" t="str">
        <f>'Раздел 1'!N375</f>
        <v>001.99.0001</v>
      </c>
      <c r="M345" s="625" t="str">
        <f>'Раздел 1'!O375</f>
        <v>50.01.00</v>
      </c>
      <c r="N345" s="626">
        <f>'Раздел 1'!P375</f>
        <v>0</v>
      </c>
      <c r="O345" s="626">
        <v>0</v>
      </c>
      <c r="P345" s="627">
        <f t="shared" si="17"/>
        <v>0</v>
      </c>
      <c r="Q345" s="628">
        <f>'Раздел 1'!Q375</f>
        <v>0</v>
      </c>
      <c r="R345" s="629">
        <v>0</v>
      </c>
      <c r="S345" s="630">
        <f t="shared" si="18"/>
        <v>0</v>
      </c>
      <c r="T345" s="631">
        <f>'Раздел 1'!R375</f>
        <v>0</v>
      </c>
      <c r="U345" s="632">
        <v>0</v>
      </c>
      <c r="V345" s="633">
        <f t="shared" si="19"/>
        <v>0</v>
      </c>
      <c r="W345" s="142"/>
      <c r="X345" s="634"/>
      <c r="Y345" s="635"/>
    </row>
    <row r="346" spans="1:25" s="636" customFormat="1" ht="24.75" customHeight="1">
      <c r="A346" s="622" t="str">
        <f>'Раздел 1'!C376</f>
        <v>925</v>
      </c>
      <c r="B346" s="623" t="str">
        <f>'Раздел 1'!D376</f>
        <v>07</v>
      </c>
      <c r="C346" s="623" t="str">
        <f>'Раздел 1'!E376</f>
        <v>02</v>
      </c>
      <c r="D346" s="623" t="str">
        <f>'Раздел 1'!F376</f>
        <v>02</v>
      </c>
      <c r="E346" s="623" t="str">
        <f>'Раздел 1'!G376</f>
        <v>1</v>
      </c>
      <c r="F346" s="623" t="str">
        <f>'Раздел 1'!H376</f>
        <v>02</v>
      </c>
      <c r="G346" s="623" t="str">
        <f>'Раздел 1'!I376</f>
        <v>00590</v>
      </c>
      <c r="H346" s="624" t="str">
        <f>'Раздел 1'!J376</f>
        <v>243</v>
      </c>
      <c r="I346" s="625" t="str">
        <f>'Раздел 1'!K376</f>
        <v>225.00.00</v>
      </c>
      <c r="J346" s="625" t="str">
        <f>'Раздел 1'!L376</f>
        <v>001</v>
      </c>
      <c r="K346" s="625" t="str">
        <f>'Раздел 1'!M376</f>
        <v>00.00.00</v>
      </c>
      <c r="L346" s="625" t="str">
        <f>'Раздел 1'!N376</f>
        <v>х</v>
      </c>
      <c r="M346" s="625" t="str">
        <f>'Раздел 1'!O376</f>
        <v>50.01.00</v>
      </c>
      <c r="N346" s="626">
        <f>'Раздел 1'!P376</f>
        <v>0</v>
      </c>
      <c r="O346" s="626">
        <v>0</v>
      </c>
      <c r="P346" s="627">
        <f t="shared" si="17"/>
        <v>0</v>
      </c>
      <c r="Q346" s="628">
        <f>'Раздел 1'!Q376</f>
        <v>0</v>
      </c>
      <c r="R346" s="629">
        <v>0</v>
      </c>
      <c r="S346" s="630">
        <f t="shared" si="18"/>
        <v>0</v>
      </c>
      <c r="T346" s="631">
        <f>'Раздел 1'!R376</f>
        <v>0</v>
      </c>
      <c r="U346" s="632">
        <v>0</v>
      </c>
      <c r="V346" s="633">
        <f t="shared" si="19"/>
        <v>0</v>
      </c>
      <c r="W346" s="142"/>
      <c r="X346" s="634"/>
      <c r="Y346" s="635"/>
    </row>
    <row r="347" spans="1:25" s="636" customFormat="1" ht="24.75" customHeight="1">
      <c r="A347" s="622" t="str">
        <f>'Раздел 1'!C377</f>
        <v>925</v>
      </c>
      <c r="B347" s="623" t="str">
        <f>'Раздел 1'!D377</f>
        <v>07</v>
      </c>
      <c r="C347" s="623" t="str">
        <f>'Раздел 1'!E377</f>
        <v>02</v>
      </c>
      <c r="D347" s="623" t="str">
        <f>'Раздел 1'!F377</f>
        <v>02</v>
      </c>
      <c r="E347" s="623" t="str">
        <f>'Раздел 1'!G377</f>
        <v>1</v>
      </c>
      <c r="F347" s="623" t="str">
        <f>'Раздел 1'!H377</f>
        <v>02</v>
      </c>
      <c r="G347" s="623" t="str">
        <f>'Раздел 1'!I377</f>
        <v>09020</v>
      </c>
      <c r="H347" s="624" t="str">
        <f>'Раздел 1'!J377</f>
        <v>243</v>
      </c>
      <c r="I347" s="625" t="str">
        <f>'Раздел 1'!K377</f>
        <v>225.00.00</v>
      </c>
      <c r="J347" s="625" t="str">
        <f>'Раздел 1'!L377</f>
        <v>000</v>
      </c>
      <c r="K347" s="625" t="str">
        <f>'Раздел 1'!M377</f>
        <v>00.00.00</v>
      </c>
      <c r="L347" s="625" t="str">
        <f>'Раздел 1'!N377</f>
        <v>003.01.0021</v>
      </c>
      <c r="M347" s="625" t="str">
        <f>'Раздел 1'!O377</f>
        <v>60.01.00</v>
      </c>
      <c r="N347" s="626">
        <f>'Раздел 1'!P377</f>
        <v>0</v>
      </c>
      <c r="O347" s="626">
        <v>0</v>
      </c>
      <c r="P347" s="627">
        <f t="shared" si="17"/>
        <v>0</v>
      </c>
      <c r="Q347" s="628">
        <f>'Раздел 1'!Q377</f>
        <v>0</v>
      </c>
      <c r="R347" s="629">
        <v>0</v>
      </c>
      <c r="S347" s="630">
        <f t="shared" si="18"/>
        <v>0</v>
      </c>
      <c r="T347" s="631">
        <f>'Раздел 1'!R377</f>
        <v>0</v>
      </c>
      <c r="U347" s="632">
        <v>0</v>
      </c>
      <c r="V347" s="633">
        <f t="shared" si="19"/>
        <v>0</v>
      </c>
      <c r="W347" s="142"/>
      <c r="X347" s="634"/>
      <c r="Y347" s="635"/>
    </row>
    <row r="348" spans="1:25" s="636" customFormat="1" ht="24.75" customHeight="1">
      <c r="A348" s="622" t="str">
        <f>'Раздел 1'!C378</f>
        <v>925</v>
      </c>
      <c r="B348" s="623" t="str">
        <f>'Раздел 1'!D378</f>
        <v>07</v>
      </c>
      <c r="C348" s="623" t="str">
        <f>'Раздел 1'!E378</f>
        <v>02</v>
      </c>
      <c r="D348" s="623" t="str">
        <f>'Раздел 1'!F378</f>
        <v>02</v>
      </c>
      <c r="E348" s="623" t="str">
        <f>'Раздел 1'!G378</f>
        <v>1</v>
      </c>
      <c r="F348" s="623" t="str">
        <f>'Раздел 1'!H378</f>
        <v>02</v>
      </c>
      <c r="G348" s="623" t="str">
        <f>'Раздел 1'!I378</f>
        <v>09020</v>
      </c>
      <c r="H348" s="624" t="str">
        <f>'Раздел 1'!J378</f>
        <v>243</v>
      </c>
      <c r="I348" s="625" t="str">
        <f>'Раздел 1'!K378</f>
        <v>225.00.00</v>
      </c>
      <c r="J348" s="625" t="str">
        <f>'Раздел 1'!L378</f>
        <v>000</v>
      </c>
      <c r="K348" s="625" t="str">
        <f>'Раздел 1'!M378</f>
        <v>00.00.00</v>
      </c>
      <c r="L348" s="625" t="str">
        <f>'Раздел 1'!N378</f>
        <v>003.01.0022</v>
      </c>
      <c r="M348" s="625" t="str">
        <f>'Раздел 1'!O378</f>
        <v>60.01.00</v>
      </c>
      <c r="N348" s="626">
        <f>'Раздел 1'!P378</f>
        <v>0</v>
      </c>
      <c r="O348" s="626">
        <v>0</v>
      </c>
      <c r="P348" s="627">
        <f t="shared" si="17"/>
        <v>0</v>
      </c>
      <c r="Q348" s="628">
        <f>'Раздел 1'!Q378</f>
        <v>0</v>
      </c>
      <c r="R348" s="629">
        <v>0</v>
      </c>
      <c r="S348" s="630">
        <f t="shared" si="18"/>
        <v>0</v>
      </c>
      <c r="T348" s="631">
        <f>'Раздел 1'!R378</f>
        <v>0</v>
      </c>
      <c r="U348" s="632">
        <v>0</v>
      </c>
      <c r="V348" s="633">
        <f t="shared" si="19"/>
        <v>0</v>
      </c>
      <c r="W348" s="142"/>
      <c r="X348" s="634"/>
      <c r="Y348" s="635"/>
    </row>
    <row r="349" spans="1:25" s="636" customFormat="1" ht="24.75" customHeight="1">
      <c r="A349" s="622" t="str">
        <f>'Раздел 1'!C379</f>
        <v>925</v>
      </c>
      <c r="B349" s="623" t="str">
        <f>'Раздел 1'!D379</f>
        <v>07</v>
      </c>
      <c r="C349" s="623" t="str">
        <f>'Раздел 1'!E379</f>
        <v>02</v>
      </c>
      <c r="D349" s="623" t="str">
        <f>'Раздел 1'!F379</f>
        <v>02</v>
      </c>
      <c r="E349" s="623" t="str">
        <f>'Раздел 1'!G379</f>
        <v>1</v>
      </c>
      <c r="F349" s="623" t="str">
        <f>'Раздел 1'!H379</f>
        <v>02</v>
      </c>
      <c r="G349" s="623" t="str">
        <f>'Раздел 1'!I379</f>
        <v>09020</v>
      </c>
      <c r="H349" s="624" t="str">
        <f>'Раздел 1'!J379</f>
        <v>243</v>
      </c>
      <c r="I349" s="625" t="str">
        <f>'Раздел 1'!K379</f>
        <v>225.00.00</v>
      </c>
      <c r="J349" s="625" t="str">
        <f>'Раздел 1'!L379</f>
        <v>000</v>
      </c>
      <c r="K349" s="625" t="str">
        <f>'Раздел 1'!M379</f>
        <v>00.00.00</v>
      </c>
      <c r="L349" s="625" t="str">
        <f>'Раздел 1'!N379</f>
        <v>003.01.0023</v>
      </c>
      <c r="M349" s="625" t="str">
        <f>'Раздел 1'!O379</f>
        <v>60.01.00</v>
      </c>
      <c r="N349" s="626">
        <f>'Раздел 1'!P379</f>
        <v>0</v>
      </c>
      <c r="O349" s="626">
        <v>0</v>
      </c>
      <c r="P349" s="627">
        <f t="shared" si="17"/>
        <v>0</v>
      </c>
      <c r="Q349" s="628">
        <f>'Раздел 1'!Q379</f>
        <v>0</v>
      </c>
      <c r="R349" s="629">
        <v>0</v>
      </c>
      <c r="S349" s="630">
        <f t="shared" si="18"/>
        <v>0</v>
      </c>
      <c r="T349" s="631">
        <f>'Раздел 1'!R379</f>
        <v>0</v>
      </c>
      <c r="U349" s="632">
        <v>0</v>
      </c>
      <c r="V349" s="633">
        <f t="shared" si="19"/>
        <v>0</v>
      </c>
      <c r="W349" s="142"/>
      <c r="X349" s="634"/>
      <c r="Y349" s="635"/>
    </row>
    <row r="350" spans="1:25" s="636" customFormat="1" ht="24.75" customHeight="1">
      <c r="A350" s="622" t="str">
        <f>'Раздел 1'!C380</f>
        <v>925</v>
      </c>
      <c r="B350" s="623" t="str">
        <f>'Раздел 1'!D380</f>
        <v>07</v>
      </c>
      <c r="C350" s="623" t="str">
        <f>'Раздел 1'!E380</f>
        <v>02</v>
      </c>
      <c r="D350" s="623" t="str">
        <f>'Раздел 1'!F380</f>
        <v>02</v>
      </c>
      <c r="E350" s="623" t="str">
        <f>'Раздел 1'!G380</f>
        <v>1</v>
      </c>
      <c r="F350" s="623" t="str">
        <f>'Раздел 1'!H380</f>
        <v>02</v>
      </c>
      <c r="G350" s="623" t="str">
        <f>'Раздел 1'!I380</f>
        <v>09020</v>
      </c>
      <c r="H350" s="624" t="str">
        <f>'Раздел 1'!J380</f>
        <v>243</v>
      </c>
      <c r="I350" s="625" t="str">
        <f>'Раздел 1'!K380</f>
        <v>225.00.00</v>
      </c>
      <c r="J350" s="625" t="str">
        <f>'Раздел 1'!L380</f>
        <v>000</v>
      </c>
      <c r="K350" s="625" t="str">
        <f>'Раздел 1'!M380</f>
        <v>00.00.00</v>
      </c>
      <c r="L350" s="625" t="str">
        <f>'Раздел 1'!N380</f>
        <v>003.01.0024</v>
      </c>
      <c r="M350" s="625" t="str">
        <f>'Раздел 1'!O380</f>
        <v>60.01.00</v>
      </c>
      <c r="N350" s="626">
        <f>'Раздел 1'!P380</f>
        <v>0</v>
      </c>
      <c r="O350" s="626">
        <v>0</v>
      </c>
      <c r="P350" s="627">
        <f t="shared" si="17"/>
        <v>0</v>
      </c>
      <c r="Q350" s="628">
        <f>'Раздел 1'!Q380</f>
        <v>0</v>
      </c>
      <c r="R350" s="629">
        <v>0</v>
      </c>
      <c r="S350" s="630">
        <f t="shared" si="18"/>
        <v>0</v>
      </c>
      <c r="T350" s="631">
        <f>'Раздел 1'!R380</f>
        <v>0</v>
      </c>
      <c r="U350" s="632">
        <v>0</v>
      </c>
      <c r="V350" s="633">
        <f t="shared" si="19"/>
        <v>0</v>
      </c>
      <c r="W350" s="142"/>
      <c r="X350" s="634"/>
      <c r="Y350" s="635"/>
    </row>
    <row r="351" spans="1:25" s="636" customFormat="1" ht="24.75" customHeight="1">
      <c r="A351" s="622" t="str">
        <f>'Раздел 1'!C381</f>
        <v>925</v>
      </c>
      <c r="B351" s="623" t="str">
        <f>'Раздел 1'!D381</f>
        <v>07</v>
      </c>
      <c r="C351" s="623" t="str">
        <f>'Раздел 1'!E381</f>
        <v>02</v>
      </c>
      <c r="D351" s="623" t="str">
        <f>'Раздел 1'!F381</f>
        <v>02</v>
      </c>
      <c r="E351" s="623" t="str">
        <f>'Раздел 1'!G381</f>
        <v>1</v>
      </c>
      <c r="F351" s="623" t="str">
        <f>'Раздел 1'!H381</f>
        <v>02</v>
      </c>
      <c r="G351" s="623" t="str">
        <f>'Раздел 1'!I381</f>
        <v>09020</v>
      </c>
      <c r="H351" s="624" t="str">
        <f>'Раздел 1'!J381</f>
        <v>243</v>
      </c>
      <c r="I351" s="625" t="str">
        <f>'Раздел 1'!K381</f>
        <v>225.00.00</v>
      </c>
      <c r="J351" s="625" t="str">
        <f>'Раздел 1'!L381</f>
        <v>000</v>
      </c>
      <c r="K351" s="625" t="str">
        <f>'Раздел 1'!M381</f>
        <v>00.00.00</v>
      </c>
      <c r="L351" s="625" t="str">
        <f>'Раздел 1'!N381</f>
        <v>003.01.0025</v>
      </c>
      <c r="M351" s="625" t="str">
        <f>'Раздел 1'!O381</f>
        <v>60.01.00</v>
      </c>
      <c r="N351" s="626">
        <f>'Раздел 1'!P381</f>
        <v>0</v>
      </c>
      <c r="O351" s="626">
        <v>0</v>
      </c>
      <c r="P351" s="627">
        <f t="shared" si="17"/>
        <v>0</v>
      </c>
      <c r="Q351" s="628">
        <f>'Раздел 1'!Q381</f>
        <v>0</v>
      </c>
      <c r="R351" s="629">
        <v>0</v>
      </c>
      <c r="S351" s="630">
        <f t="shared" si="18"/>
        <v>0</v>
      </c>
      <c r="T351" s="631">
        <f>'Раздел 1'!R381</f>
        <v>0</v>
      </c>
      <c r="U351" s="632">
        <v>0</v>
      </c>
      <c r="V351" s="633">
        <f t="shared" si="19"/>
        <v>0</v>
      </c>
      <c r="W351" s="142"/>
      <c r="X351" s="634"/>
      <c r="Y351" s="635"/>
    </row>
    <row r="352" spans="1:25" s="636" customFormat="1" ht="24.75" customHeight="1">
      <c r="A352" s="622" t="str">
        <f>'Раздел 1'!C382</f>
        <v>925</v>
      </c>
      <c r="B352" s="623" t="str">
        <f>'Раздел 1'!D382</f>
        <v>07</v>
      </c>
      <c r="C352" s="623" t="str">
        <f>'Раздел 1'!E382</f>
        <v>02</v>
      </c>
      <c r="D352" s="623" t="str">
        <f>'Раздел 1'!F382</f>
        <v>02</v>
      </c>
      <c r="E352" s="623" t="str">
        <f>'Раздел 1'!G382</f>
        <v>1</v>
      </c>
      <c r="F352" s="623" t="str">
        <f>'Раздел 1'!H382</f>
        <v>02</v>
      </c>
      <c r="G352" s="623" t="str">
        <f>'Раздел 1'!I382</f>
        <v>09020</v>
      </c>
      <c r="H352" s="624" t="str">
        <f>'Раздел 1'!J382</f>
        <v>243</v>
      </c>
      <c r="I352" s="625" t="str">
        <f>'Раздел 1'!K382</f>
        <v>225.00.00</v>
      </c>
      <c r="J352" s="625" t="str">
        <f>'Раздел 1'!L382</f>
        <v>000</v>
      </c>
      <c r="K352" s="625" t="str">
        <f>'Раздел 1'!M382</f>
        <v>00.00.00</v>
      </c>
      <c r="L352" s="625" t="str">
        <f>'Раздел 1'!N382</f>
        <v>003.01.0026</v>
      </c>
      <c r="M352" s="625" t="str">
        <f>'Раздел 1'!O382</f>
        <v>60.01.00</v>
      </c>
      <c r="N352" s="626">
        <f>'Раздел 1'!P382</f>
        <v>0</v>
      </c>
      <c r="O352" s="626">
        <v>0</v>
      </c>
      <c r="P352" s="627">
        <f t="shared" si="17"/>
        <v>0</v>
      </c>
      <c r="Q352" s="628">
        <f>'Раздел 1'!Q382</f>
        <v>0</v>
      </c>
      <c r="R352" s="629">
        <v>0</v>
      </c>
      <c r="S352" s="630">
        <f t="shared" si="18"/>
        <v>0</v>
      </c>
      <c r="T352" s="631">
        <f>'Раздел 1'!R382</f>
        <v>0</v>
      </c>
      <c r="U352" s="632">
        <v>0</v>
      </c>
      <c r="V352" s="633">
        <f t="shared" si="19"/>
        <v>0</v>
      </c>
      <c r="W352" s="142"/>
      <c r="X352" s="634"/>
      <c r="Y352" s="635"/>
    </row>
    <row r="353" spans="1:25" s="636" customFormat="1" ht="24.75" customHeight="1">
      <c r="A353" s="622" t="str">
        <f>'Раздел 1'!C383</f>
        <v>925</v>
      </c>
      <c r="B353" s="623" t="str">
        <f>'Раздел 1'!D383</f>
        <v>07</v>
      </c>
      <c r="C353" s="623" t="str">
        <f>'Раздел 1'!E383</f>
        <v>02</v>
      </c>
      <c r="D353" s="623" t="str">
        <f>'Раздел 1'!F383</f>
        <v>02</v>
      </c>
      <c r="E353" s="623" t="str">
        <f>'Раздел 1'!G383</f>
        <v>1</v>
      </c>
      <c r="F353" s="623" t="str">
        <f>'Раздел 1'!H383</f>
        <v>02</v>
      </c>
      <c r="G353" s="623" t="str">
        <f>'Раздел 1'!I383</f>
        <v>09020</v>
      </c>
      <c r="H353" s="624" t="str">
        <f>'Раздел 1'!J383</f>
        <v>243</v>
      </c>
      <c r="I353" s="625" t="str">
        <f>'Раздел 1'!K383</f>
        <v>225.00.00</v>
      </c>
      <c r="J353" s="625" t="str">
        <f>'Раздел 1'!L383</f>
        <v>000</v>
      </c>
      <c r="K353" s="625" t="str">
        <f>'Раздел 1'!M383</f>
        <v>00.00.00</v>
      </c>
      <c r="L353" s="625" t="str">
        <f>'Раздел 1'!N383</f>
        <v>003.01.0054</v>
      </c>
      <c r="M353" s="625" t="str">
        <f>'Раздел 1'!O383</f>
        <v>60.01.00</v>
      </c>
      <c r="N353" s="626">
        <f>'Раздел 1'!P383</f>
        <v>0</v>
      </c>
      <c r="O353" s="626">
        <v>0</v>
      </c>
      <c r="P353" s="627">
        <f t="shared" si="17"/>
        <v>0</v>
      </c>
      <c r="Q353" s="628">
        <f>'Раздел 1'!Q383</f>
        <v>0</v>
      </c>
      <c r="R353" s="629">
        <v>0</v>
      </c>
      <c r="S353" s="630">
        <f t="shared" si="18"/>
        <v>0</v>
      </c>
      <c r="T353" s="631">
        <f>'Раздел 1'!R383</f>
        <v>0</v>
      </c>
      <c r="U353" s="632">
        <v>0</v>
      </c>
      <c r="V353" s="633">
        <f t="shared" si="19"/>
        <v>0</v>
      </c>
      <c r="W353" s="142"/>
      <c r="X353" s="634"/>
      <c r="Y353" s="635"/>
    </row>
    <row r="354" spans="1:25" s="636" customFormat="1" ht="24.75" customHeight="1">
      <c r="A354" s="622" t="str">
        <f>'Раздел 1'!C384</f>
        <v>925</v>
      </c>
      <c r="B354" s="623" t="str">
        <f>'Раздел 1'!D384</f>
        <v>07</v>
      </c>
      <c r="C354" s="623" t="str">
        <f>'Раздел 1'!E384</f>
        <v>02</v>
      </c>
      <c r="D354" s="623" t="str">
        <f>'Раздел 1'!F384</f>
        <v>02</v>
      </c>
      <c r="E354" s="623" t="str">
        <f>'Раздел 1'!G384</f>
        <v>1</v>
      </c>
      <c r="F354" s="623" t="str">
        <f>'Раздел 1'!H384</f>
        <v>02</v>
      </c>
      <c r="G354" s="623" t="str">
        <f>'Раздел 1'!I384</f>
        <v>09020</v>
      </c>
      <c r="H354" s="624" t="str">
        <f>'Раздел 1'!J384</f>
        <v>243</v>
      </c>
      <c r="I354" s="625" t="str">
        <f>'Раздел 1'!K384</f>
        <v>225.00.00</v>
      </c>
      <c r="J354" s="625" t="str">
        <f>'Раздел 1'!L384</f>
        <v>000</v>
      </c>
      <c r="K354" s="625" t="str">
        <f>'Раздел 1'!M384</f>
        <v>00.00.00</v>
      </c>
      <c r="L354" s="625" t="str">
        <f>'Раздел 1'!N384</f>
        <v>003.01.0055</v>
      </c>
      <c r="M354" s="625" t="str">
        <f>'Раздел 1'!O384</f>
        <v>60.01.00</v>
      </c>
      <c r="N354" s="626">
        <f>'Раздел 1'!P384</f>
        <v>0</v>
      </c>
      <c r="O354" s="626">
        <v>0</v>
      </c>
      <c r="P354" s="627">
        <f t="shared" si="17"/>
        <v>0</v>
      </c>
      <c r="Q354" s="628">
        <f>'Раздел 1'!Q384</f>
        <v>0</v>
      </c>
      <c r="R354" s="629">
        <v>0</v>
      </c>
      <c r="S354" s="630">
        <f t="shared" si="18"/>
        <v>0</v>
      </c>
      <c r="T354" s="631">
        <f>'Раздел 1'!R384</f>
        <v>0</v>
      </c>
      <c r="U354" s="632">
        <v>0</v>
      </c>
      <c r="V354" s="633">
        <f t="shared" si="19"/>
        <v>0</v>
      </c>
      <c r="W354" s="142"/>
      <c r="X354" s="634"/>
      <c r="Y354" s="635"/>
    </row>
    <row r="355" spans="1:25" s="636" customFormat="1" ht="24.75" customHeight="1">
      <c r="A355" s="622" t="str">
        <f>'Раздел 1'!C385</f>
        <v>925</v>
      </c>
      <c r="B355" s="623" t="str">
        <f>'Раздел 1'!D385</f>
        <v>07</v>
      </c>
      <c r="C355" s="623" t="str">
        <f>'Раздел 1'!E385</f>
        <v>02</v>
      </c>
      <c r="D355" s="623" t="str">
        <f>'Раздел 1'!F385</f>
        <v>02</v>
      </c>
      <c r="E355" s="623" t="str">
        <f>'Раздел 1'!G385</f>
        <v>1</v>
      </c>
      <c r="F355" s="623" t="str">
        <f>'Раздел 1'!H385</f>
        <v>02</v>
      </c>
      <c r="G355" s="623" t="str">
        <f>'Раздел 1'!I385</f>
        <v>09020</v>
      </c>
      <c r="H355" s="624" t="str">
        <f>'Раздел 1'!J385</f>
        <v>243</v>
      </c>
      <c r="I355" s="625" t="str">
        <f>'Раздел 1'!K385</f>
        <v>225.00.00</v>
      </c>
      <c r="J355" s="625" t="str">
        <f>'Раздел 1'!L385</f>
        <v>000</v>
      </c>
      <c r="K355" s="625" t="str">
        <f>'Раздел 1'!M385</f>
        <v>00.00.00</v>
      </c>
      <c r="L355" s="625" t="str">
        <f>'Раздел 1'!N385</f>
        <v>003.01.0056</v>
      </c>
      <c r="M355" s="625" t="str">
        <f>'Раздел 1'!O385</f>
        <v>60.01.00</v>
      </c>
      <c r="N355" s="626">
        <f>'Раздел 1'!P385</f>
        <v>0</v>
      </c>
      <c r="O355" s="626">
        <v>0</v>
      </c>
      <c r="P355" s="627">
        <f t="shared" si="17"/>
        <v>0</v>
      </c>
      <c r="Q355" s="628">
        <f>'Раздел 1'!Q385</f>
        <v>0</v>
      </c>
      <c r="R355" s="629">
        <v>0</v>
      </c>
      <c r="S355" s="630">
        <f t="shared" si="18"/>
        <v>0</v>
      </c>
      <c r="T355" s="631">
        <f>'Раздел 1'!R385</f>
        <v>0</v>
      </c>
      <c r="U355" s="632">
        <v>0</v>
      </c>
      <c r="V355" s="633">
        <f t="shared" si="19"/>
        <v>0</v>
      </c>
      <c r="W355" s="142"/>
      <c r="X355" s="634"/>
      <c r="Y355" s="635"/>
    </row>
    <row r="356" spans="1:25" s="636" customFormat="1" ht="24.75" customHeight="1">
      <c r="A356" s="622" t="str">
        <f>'Раздел 1'!C386</f>
        <v>925</v>
      </c>
      <c r="B356" s="623" t="str">
        <f>'Раздел 1'!D386</f>
        <v>07</v>
      </c>
      <c r="C356" s="623" t="str">
        <f>'Раздел 1'!E386</f>
        <v>02</v>
      </c>
      <c r="D356" s="623" t="str">
        <f>'Раздел 1'!F386</f>
        <v>02</v>
      </c>
      <c r="E356" s="623" t="str">
        <f>'Раздел 1'!G386</f>
        <v>1</v>
      </c>
      <c r="F356" s="623" t="str">
        <f>'Раздел 1'!H386</f>
        <v>02</v>
      </c>
      <c r="G356" s="623" t="str">
        <f>'Раздел 1'!I386</f>
        <v>09020</v>
      </c>
      <c r="H356" s="624" t="str">
        <f>'Раздел 1'!J386</f>
        <v>243</v>
      </c>
      <c r="I356" s="625" t="str">
        <f>'Раздел 1'!K386</f>
        <v>225.00.00</v>
      </c>
      <c r="J356" s="625" t="str">
        <f>'Раздел 1'!L386</f>
        <v>000</v>
      </c>
      <c r="K356" s="625" t="str">
        <f>'Раздел 1'!M386</f>
        <v>00.00.00</v>
      </c>
      <c r="L356" s="625" t="str">
        <f>'Раздел 1'!N386</f>
        <v>003.01.0057</v>
      </c>
      <c r="M356" s="625" t="str">
        <f>'Раздел 1'!O386</f>
        <v>60.01.00</v>
      </c>
      <c r="N356" s="626">
        <f>'Раздел 1'!P386</f>
        <v>0</v>
      </c>
      <c r="O356" s="626">
        <v>0</v>
      </c>
      <c r="P356" s="627">
        <f t="shared" si="17"/>
        <v>0</v>
      </c>
      <c r="Q356" s="628">
        <f>'Раздел 1'!Q386</f>
        <v>0</v>
      </c>
      <c r="R356" s="629">
        <v>0</v>
      </c>
      <c r="S356" s="630">
        <f t="shared" si="18"/>
        <v>0</v>
      </c>
      <c r="T356" s="631">
        <f>'Раздел 1'!R386</f>
        <v>0</v>
      </c>
      <c r="U356" s="632">
        <v>0</v>
      </c>
      <c r="V356" s="633">
        <f t="shared" si="19"/>
        <v>0</v>
      </c>
      <c r="W356" s="142"/>
      <c r="X356" s="634"/>
      <c r="Y356" s="635"/>
    </row>
    <row r="357" spans="1:25" s="636" customFormat="1" ht="24.75" customHeight="1">
      <c r="A357" s="622" t="str">
        <f>'Раздел 1'!C387</f>
        <v>925</v>
      </c>
      <c r="B357" s="623" t="str">
        <f>'Раздел 1'!D387</f>
        <v>07</v>
      </c>
      <c r="C357" s="623" t="str">
        <f>'Раздел 1'!E387</f>
        <v>02</v>
      </c>
      <c r="D357" s="623" t="str">
        <f>'Раздел 1'!F387</f>
        <v>02</v>
      </c>
      <c r="E357" s="623" t="str">
        <f>'Раздел 1'!G387</f>
        <v>1</v>
      </c>
      <c r="F357" s="623" t="str">
        <f>'Раздел 1'!H387</f>
        <v>02</v>
      </c>
      <c r="G357" s="623" t="str">
        <f>'Раздел 1'!I387</f>
        <v>S3410</v>
      </c>
      <c r="H357" s="624" t="str">
        <f>'Раздел 1'!J387</f>
        <v>243</v>
      </c>
      <c r="I357" s="625" t="str">
        <f>'Раздел 1'!K387</f>
        <v>225.00.00</v>
      </c>
      <c r="J357" s="625" t="str">
        <f>'Раздел 1'!L387</f>
        <v>000</v>
      </c>
      <c r="K357" s="625" t="str">
        <f>'Раздел 1'!M387</f>
        <v>00.00.00</v>
      </c>
      <c r="L357" s="625" t="str">
        <f>'Раздел 1'!N387</f>
        <v>003.01.0013</v>
      </c>
      <c r="M357" s="625" t="str">
        <f>'Раздел 1'!O387</f>
        <v>60.01.00</v>
      </c>
      <c r="N357" s="626">
        <f>'Раздел 1'!P387</f>
        <v>0</v>
      </c>
      <c r="O357" s="626">
        <v>0</v>
      </c>
      <c r="P357" s="627">
        <f t="shared" si="17"/>
        <v>0</v>
      </c>
      <c r="Q357" s="628">
        <f>'Раздел 1'!Q387</f>
        <v>0</v>
      </c>
      <c r="R357" s="629">
        <v>0</v>
      </c>
      <c r="S357" s="630">
        <f t="shared" si="18"/>
        <v>0</v>
      </c>
      <c r="T357" s="631">
        <f>'Раздел 1'!R387</f>
        <v>0</v>
      </c>
      <c r="U357" s="632">
        <v>0</v>
      </c>
      <c r="V357" s="633">
        <f t="shared" si="19"/>
        <v>0</v>
      </c>
      <c r="W357" s="142"/>
      <c r="X357" s="634"/>
      <c r="Y357" s="635"/>
    </row>
    <row r="358" spans="1:25" s="636" customFormat="1" ht="24.75" customHeight="1">
      <c r="A358" s="622" t="str">
        <f>'Раздел 1'!C388</f>
        <v>925</v>
      </c>
      <c r="B358" s="623" t="str">
        <f>'Раздел 1'!D388</f>
        <v>07</v>
      </c>
      <c r="C358" s="623" t="str">
        <f>'Раздел 1'!E388</f>
        <v>02</v>
      </c>
      <c r="D358" s="623" t="str">
        <f>'Раздел 1'!F388</f>
        <v>02</v>
      </c>
      <c r="E358" s="623" t="str">
        <f>'Раздел 1'!G388</f>
        <v>1</v>
      </c>
      <c r="F358" s="623" t="str">
        <f>'Раздел 1'!H388</f>
        <v>02</v>
      </c>
      <c r="G358" s="623" t="str">
        <f>'Раздел 1'!I388</f>
        <v>09020</v>
      </c>
      <c r="H358" s="624" t="str">
        <f>'Раздел 1'!J388</f>
        <v>243</v>
      </c>
      <c r="I358" s="625" t="str">
        <f>'Раздел 1'!K388</f>
        <v>225.00.00</v>
      </c>
      <c r="J358" s="625" t="str">
        <f>'Раздел 1'!L388</f>
        <v>000</v>
      </c>
      <c r="K358" s="625" t="str">
        <f>'Раздел 1'!M388</f>
        <v>00.00.00</v>
      </c>
      <c r="L358" s="625" t="str">
        <f>'Раздел 1'!N388</f>
        <v>003.01.0030</v>
      </c>
      <c r="M358" s="625" t="str">
        <f>'Раздел 1'!O388</f>
        <v>60.01.00</v>
      </c>
      <c r="N358" s="626">
        <f>'Раздел 1'!P388</f>
        <v>0</v>
      </c>
      <c r="O358" s="626">
        <v>0</v>
      </c>
      <c r="P358" s="627">
        <f t="shared" si="17"/>
        <v>0</v>
      </c>
      <c r="Q358" s="628">
        <f>'Раздел 1'!Q388</f>
        <v>0</v>
      </c>
      <c r="R358" s="629">
        <v>0</v>
      </c>
      <c r="S358" s="630">
        <f t="shared" si="18"/>
        <v>0</v>
      </c>
      <c r="T358" s="631">
        <f>'Раздел 1'!R388</f>
        <v>0</v>
      </c>
      <c r="U358" s="632">
        <v>0</v>
      </c>
      <c r="V358" s="633">
        <f t="shared" si="19"/>
        <v>0</v>
      </c>
      <c r="W358" s="142"/>
      <c r="X358" s="634"/>
      <c r="Y358" s="635"/>
    </row>
    <row r="359" spans="1:25" s="636" customFormat="1" ht="24.75" customHeight="1">
      <c r="A359" s="622" t="str">
        <f>'Раздел 1'!C389</f>
        <v>925</v>
      </c>
      <c r="B359" s="623" t="str">
        <f>'Раздел 1'!D389</f>
        <v>07</v>
      </c>
      <c r="C359" s="623" t="str">
        <f>'Раздел 1'!E389</f>
        <v>02</v>
      </c>
      <c r="D359" s="623" t="str">
        <f>'Раздел 1'!F389</f>
        <v>02</v>
      </c>
      <c r="E359" s="623" t="str">
        <f>'Раздел 1'!G389</f>
        <v>1</v>
      </c>
      <c r="F359" s="623" t="str">
        <f>'Раздел 1'!H389</f>
        <v>02</v>
      </c>
      <c r="G359" s="623" t="str">
        <f>'Раздел 1'!I389</f>
        <v>09020</v>
      </c>
      <c r="H359" s="624" t="str">
        <f>'Раздел 1'!J389</f>
        <v>243</v>
      </c>
      <c r="I359" s="625" t="str">
        <f>'Раздел 1'!K389</f>
        <v>225.00.00</v>
      </c>
      <c r="J359" s="625" t="str">
        <f>'Раздел 1'!L389</f>
        <v>000</v>
      </c>
      <c r="K359" s="625" t="str">
        <f>'Раздел 1'!M389</f>
        <v>00.00.00</v>
      </c>
      <c r="L359" s="625" t="str">
        <f>'Раздел 1'!N389</f>
        <v>003.01.0032</v>
      </c>
      <c r="M359" s="625" t="str">
        <f>'Раздел 1'!O389</f>
        <v>60.01.00</v>
      </c>
      <c r="N359" s="626">
        <f>'Раздел 1'!P389</f>
        <v>0</v>
      </c>
      <c r="O359" s="626">
        <v>0</v>
      </c>
      <c r="P359" s="627">
        <f t="shared" si="17"/>
        <v>0</v>
      </c>
      <c r="Q359" s="628">
        <f>'Раздел 1'!Q389</f>
        <v>0</v>
      </c>
      <c r="R359" s="629">
        <v>0</v>
      </c>
      <c r="S359" s="630">
        <f t="shared" si="18"/>
        <v>0</v>
      </c>
      <c r="T359" s="631">
        <f>'Раздел 1'!R389</f>
        <v>0</v>
      </c>
      <c r="U359" s="632">
        <v>0</v>
      </c>
      <c r="V359" s="633">
        <f t="shared" si="19"/>
        <v>0</v>
      </c>
      <c r="W359" s="142"/>
      <c r="X359" s="634"/>
      <c r="Y359" s="635"/>
    </row>
    <row r="360" spans="1:25" s="636" customFormat="1" ht="24.75" customHeight="1">
      <c r="A360" s="622" t="str">
        <f>'Раздел 1'!C390</f>
        <v>925</v>
      </c>
      <c r="B360" s="623" t="str">
        <f>'Раздел 1'!D390</f>
        <v>07</v>
      </c>
      <c r="C360" s="623" t="str">
        <f>'Раздел 1'!E390</f>
        <v>02</v>
      </c>
      <c r="D360" s="623" t="str">
        <f>'Раздел 1'!F390</f>
        <v>02</v>
      </c>
      <c r="E360" s="623" t="str">
        <f>'Раздел 1'!G390</f>
        <v>1</v>
      </c>
      <c r="F360" s="623" t="str">
        <f>'Раздел 1'!H390</f>
        <v>02</v>
      </c>
      <c r="G360" s="623" t="str">
        <f>'Раздел 1'!I390</f>
        <v>09020</v>
      </c>
      <c r="H360" s="624" t="str">
        <f>'Раздел 1'!J390</f>
        <v>243</v>
      </c>
      <c r="I360" s="625" t="str">
        <f>'Раздел 1'!K390</f>
        <v>225.00.00</v>
      </c>
      <c r="J360" s="625" t="str">
        <f>'Раздел 1'!L390</f>
        <v>000</v>
      </c>
      <c r="K360" s="625" t="str">
        <f>'Раздел 1'!M390</f>
        <v>00.00.00</v>
      </c>
      <c r="L360" s="625" t="str">
        <f>'Раздел 1'!N390</f>
        <v>003.01.0034</v>
      </c>
      <c r="M360" s="625" t="str">
        <f>'Раздел 1'!O390</f>
        <v>60.01.00</v>
      </c>
      <c r="N360" s="626">
        <f>'Раздел 1'!P390</f>
        <v>0</v>
      </c>
      <c r="O360" s="626">
        <v>0</v>
      </c>
      <c r="P360" s="627">
        <f t="shared" si="17"/>
        <v>0</v>
      </c>
      <c r="Q360" s="628">
        <f>'Раздел 1'!Q390</f>
        <v>0</v>
      </c>
      <c r="R360" s="629">
        <v>0</v>
      </c>
      <c r="S360" s="630">
        <f t="shared" si="18"/>
        <v>0</v>
      </c>
      <c r="T360" s="631">
        <f>'Раздел 1'!R390</f>
        <v>0</v>
      </c>
      <c r="U360" s="632">
        <v>0</v>
      </c>
      <c r="V360" s="633">
        <f t="shared" si="19"/>
        <v>0</v>
      </c>
      <c r="W360" s="142"/>
      <c r="X360" s="634"/>
      <c r="Y360" s="635"/>
    </row>
    <row r="361" spans="1:25" s="636" customFormat="1" ht="24.75" customHeight="1">
      <c r="A361" s="622" t="str">
        <f>'Раздел 1'!C391</f>
        <v>925</v>
      </c>
      <c r="B361" s="623" t="str">
        <f>'Раздел 1'!D391</f>
        <v>07</v>
      </c>
      <c r="C361" s="623" t="str">
        <f>'Раздел 1'!E391</f>
        <v>02</v>
      </c>
      <c r="D361" s="623" t="str">
        <f>'Раздел 1'!F391</f>
        <v>02</v>
      </c>
      <c r="E361" s="623" t="str">
        <f>'Раздел 1'!G391</f>
        <v>1</v>
      </c>
      <c r="F361" s="623" t="str">
        <f>'Раздел 1'!H391</f>
        <v>02</v>
      </c>
      <c r="G361" s="623" t="str">
        <f>'Раздел 1'!I391</f>
        <v>09020</v>
      </c>
      <c r="H361" s="624" t="str">
        <f>'Раздел 1'!J391</f>
        <v>243</v>
      </c>
      <c r="I361" s="625" t="str">
        <f>'Раздел 1'!K391</f>
        <v>225.00.00</v>
      </c>
      <c r="J361" s="625" t="str">
        <f>'Раздел 1'!L391</f>
        <v>000</v>
      </c>
      <c r="K361" s="625" t="str">
        <f>'Раздел 1'!M391</f>
        <v>00.00.00</v>
      </c>
      <c r="L361" s="625" t="str">
        <f>'Раздел 1'!N391</f>
        <v>003.01.0040</v>
      </c>
      <c r="M361" s="625" t="str">
        <f>'Раздел 1'!O391</f>
        <v>60.01.00</v>
      </c>
      <c r="N361" s="626">
        <f>'Раздел 1'!P391</f>
        <v>0</v>
      </c>
      <c r="O361" s="626">
        <v>0</v>
      </c>
      <c r="P361" s="627">
        <f t="shared" si="17"/>
        <v>0</v>
      </c>
      <c r="Q361" s="628">
        <f>'Раздел 1'!Q391</f>
        <v>0</v>
      </c>
      <c r="R361" s="629">
        <v>0</v>
      </c>
      <c r="S361" s="630">
        <f t="shared" si="18"/>
        <v>0</v>
      </c>
      <c r="T361" s="631">
        <f>'Раздел 1'!R391</f>
        <v>0</v>
      </c>
      <c r="U361" s="632">
        <v>0</v>
      </c>
      <c r="V361" s="633">
        <f t="shared" si="19"/>
        <v>0</v>
      </c>
      <c r="W361" s="142"/>
      <c r="X361" s="634"/>
      <c r="Y361" s="635"/>
    </row>
    <row r="362" spans="1:25" s="636" customFormat="1" ht="24.75" customHeight="1">
      <c r="A362" s="622" t="str">
        <f>'Раздел 1'!C392</f>
        <v>925</v>
      </c>
      <c r="B362" s="623" t="str">
        <f>'Раздел 1'!D392</f>
        <v>07</v>
      </c>
      <c r="C362" s="623" t="str">
        <f>'Раздел 1'!E392</f>
        <v>02</v>
      </c>
      <c r="D362" s="623" t="str">
        <f>'Раздел 1'!F392</f>
        <v>02</v>
      </c>
      <c r="E362" s="623" t="str">
        <f>'Раздел 1'!G392</f>
        <v>1</v>
      </c>
      <c r="F362" s="623" t="str">
        <f>'Раздел 1'!H392</f>
        <v>02</v>
      </c>
      <c r="G362" s="623" t="str">
        <f>'Раздел 1'!I392</f>
        <v>09020</v>
      </c>
      <c r="H362" s="624" t="str">
        <f>'Раздел 1'!J392</f>
        <v>243</v>
      </c>
      <c r="I362" s="625" t="str">
        <f>'Раздел 1'!K392</f>
        <v>225.00.00</v>
      </c>
      <c r="J362" s="625" t="str">
        <f>'Раздел 1'!L392</f>
        <v>000</v>
      </c>
      <c r="K362" s="625" t="str">
        <f>'Раздел 1'!M392</f>
        <v>00.00.00</v>
      </c>
      <c r="L362" s="625" t="str">
        <f>'Раздел 1'!N392</f>
        <v>003.01.0041</v>
      </c>
      <c r="M362" s="625" t="str">
        <f>'Раздел 1'!O392</f>
        <v>60.01.00</v>
      </c>
      <c r="N362" s="626">
        <f>'Раздел 1'!P392</f>
        <v>0</v>
      </c>
      <c r="O362" s="626">
        <v>0</v>
      </c>
      <c r="P362" s="627">
        <f t="shared" si="17"/>
        <v>0</v>
      </c>
      <c r="Q362" s="628">
        <f>'Раздел 1'!Q392</f>
        <v>0</v>
      </c>
      <c r="R362" s="629">
        <v>0</v>
      </c>
      <c r="S362" s="630">
        <f t="shared" si="18"/>
        <v>0</v>
      </c>
      <c r="T362" s="631">
        <f>'Раздел 1'!R392</f>
        <v>0</v>
      </c>
      <c r="U362" s="632">
        <v>0</v>
      </c>
      <c r="V362" s="633">
        <f t="shared" si="19"/>
        <v>0</v>
      </c>
      <c r="W362" s="142"/>
      <c r="X362" s="634"/>
      <c r="Y362" s="635"/>
    </row>
    <row r="363" spans="1:25" s="636" customFormat="1" ht="24.75" customHeight="1">
      <c r="A363" s="622" t="str">
        <f>'Раздел 1'!C393</f>
        <v>925</v>
      </c>
      <c r="B363" s="623" t="str">
        <f>'Раздел 1'!D393</f>
        <v>07</v>
      </c>
      <c r="C363" s="623" t="str">
        <f>'Раздел 1'!E393</f>
        <v>02</v>
      </c>
      <c r="D363" s="623" t="str">
        <f>'Раздел 1'!F393</f>
        <v>02</v>
      </c>
      <c r="E363" s="623" t="str">
        <f>'Раздел 1'!G393</f>
        <v>1</v>
      </c>
      <c r="F363" s="623" t="str">
        <f>'Раздел 1'!H393</f>
        <v>02</v>
      </c>
      <c r="G363" s="623" t="str">
        <f>'Раздел 1'!I393</f>
        <v>09020</v>
      </c>
      <c r="H363" s="624" t="str">
        <f>'Раздел 1'!J393</f>
        <v>243</v>
      </c>
      <c r="I363" s="625" t="str">
        <f>'Раздел 1'!K393</f>
        <v>225.00.00</v>
      </c>
      <c r="J363" s="625" t="str">
        <f>'Раздел 1'!L393</f>
        <v>000</v>
      </c>
      <c r="K363" s="625" t="str">
        <f>'Раздел 1'!M393</f>
        <v>00.00.00</v>
      </c>
      <c r="L363" s="625" t="str">
        <f>'Раздел 1'!N393</f>
        <v>003.01.0042</v>
      </c>
      <c r="M363" s="625" t="str">
        <f>'Раздел 1'!O393</f>
        <v>60.01.00</v>
      </c>
      <c r="N363" s="626">
        <f>'Раздел 1'!P393</f>
        <v>0</v>
      </c>
      <c r="O363" s="626">
        <v>0</v>
      </c>
      <c r="P363" s="627">
        <f t="shared" si="17"/>
        <v>0</v>
      </c>
      <c r="Q363" s="628">
        <f>'Раздел 1'!Q393</f>
        <v>0</v>
      </c>
      <c r="R363" s="629">
        <v>0</v>
      </c>
      <c r="S363" s="630">
        <f t="shared" si="18"/>
        <v>0</v>
      </c>
      <c r="T363" s="631">
        <f>'Раздел 1'!R393</f>
        <v>0</v>
      </c>
      <c r="U363" s="632">
        <v>0</v>
      </c>
      <c r="V363" s="633">
        <f t="shared" si="19"/>
        <v>0</v>
      </c>
      <c r="W363" s="142"/>
      <c r="X363" s="634"/>
      <c r="Y363" s="635"/>
    </row>
    <row r="364" spans="1:25" s="636" customFormat="1" ht="24.75" customHeight="1">
      <c r="A364" s="622" t="str">
        <f>'Раздел 1'!C394</f>
        <v>925</v>
      </c>
      <c r="B364" s="623" t="str">
        <f>'Раздел 1'!D394</f>
        <v>07</v>
      </c>
      <c r="C364" s="623" t="str">
        <f>'Раздел 1'!E394</f>
        <v>02</v>
      </c>
      <c r="D364" s="623" t="str">
        <f>'Раздел 1'!F394</f>
        <v>02</v>
      </c>
      <c r="E364" s="623" t="str">
        <f>'Раздел 1'!G394</f>
        <v>1</v>
      </c>
      <c r="F364" s="623" t="str">
        <f>'Раздел 1'!H394</f>
        <v>02</v>
      </c>
      <c r="G364" s="623" t="str">
        <f>'Раздел 1'!I394</f>
        <v>09020</v>
      </c>
      <c r="H364" s="624" t="str">
        <f>'Раздел 1'!J394</f>
        <v>243</v>
      </c>
      <c r="I364" s="625" t="str">
        <f>'Раздел 1'!K394</f>
        <v>225.00.00</v>
      </c>
      <c r="J364" s="625" t="str">
        <f>'Раздел 1'!L394</f>
        <v>000</v>
      </c>
      <c r="K364" s="625" t="str">
        <f>'Раздел 1'!M394</f>
        <v>00.00.00</v>
      </c>
      <c r="L364" s="625" t="str">
        <f>'Раздел 1'!N394</f>
        <v>003.01.0043</v>
      </c>
      <c r="M364" s="625" t="str">
        <f>'Раздел 1'!O394</f>
        <v>60.01.00</v>
      </c>
      <c r="N364" s="626">
        <f>'Раздел 1'!P394</f>
        <v>0</v>
      </c>
      <c r="O364" s="626">
        <v>0</v>
      </c>
      <c r="P364" s="627">
        <f t="shared" si="17"/>
        <v>0</v>
      </c>
      <c r="Q364" s="628">
        <f>'Раздел 1'!Q394</f>
        <v>0</v>
      </c>
      <c r="R364" s="629">
        <v>0</v>
      </c>
      <c r="S364" s="630">
        <f t="shared" si="18"/>
        <v>0</v>
      </c>
      <c r="T364" s="631">
        <f>'Раздел 1'!R394</f>
        <v>0</v>
      </c>
      <c r="U364" s="632">
        <v>0</v>
      </c>
      <c r="V364" s="633">
        <f t="shared" si="19"/>
        <v>0</v>
      </c>
      <c r="W364" s="142"/>
      <c r="X364" s="634"/>
      <c r="Y364" s="635"/>
    </row>
    <row r="365" spans="1:25" s="636" customFormat="1" ht="24.75" customHeight="1">
      <c r="A365" s="622" t="str">
        <f>'Раздел 1'!C395</f>
        <v>925</v>
      </c>
      <c r="B365" s="623" t="str">
        <f>'Раздел 1'!D395</f>
        <v>07</v>
      </c>
      <c r="C365" s="623" t="str">
        <f>'Раздел 1'!E395</f>
        <v>02</v>
      </c>
      <c r="D365" s="623" t="str">
        <f>'Раздел 1'!F395</f>
        <v>02</v>
      </c>
      <c r="E365" s="623" t="str">
        <f>'Раздел 1'!G395</f>
        <v>1</v>
      </c>
      <c r="F365" s="623" t="str">
        <f>'Раздел 1'!H395</f>
        <v>02</v>
      </c>
      <c r="G365" s="623" t="str">
        <f>'Раздел 1'!I395</f>
        <v>09020</v>
      </c>
      <c r="H365" s="624" t="str">
        <f>'Раздел 1'!J395</f>
        <v>243</v>
      </c>
      <c r="I365" s="625" t="str">
        <f>'Раздел 1'!K395</f>
        <v>225.00.00</v>
      </c>
      <c r="J365" s="625" t="str">
        <f>'Раздел 1'!L395</f>
        <v>000</v>
      </c>
      <c r="K365" s="625" t="str">
        <f>'Раздел 1'!M395</f>
        <v>00.00.00</v>
      </c>
      <c r="L365" s="625" t="str">
        <f>'Раздел 1'!N395</f>
        <v>003.01.0044</v>
      </c>
      <c r="M365" s="625" t="str">
        <f>'Раздел 1'!O395</f>
        <v>60.01.00</v>
      </c>
      <c r="N365" s="626">
        <f>'Раздел 1'!P395</f>
        <v>0</v>
      </c>
      <c r="O365" s="626">
        <v>0</v>
      </c>
      <c r="P365" s="627">
        <f t="shared" si="17"/>
        <v>0</v>
      </c>
      <c r="Q365" s="628">
        <f>'Раздел 1'!Q395</f>
        <v>0</v>
      </c>
      <c r="R365" s="629">
        <v>0</v>
      </c>
      <c r="S365" s="630">
        <f t="shared" si="18"/>
        <v>0</v>
      </c>
      <c r="T365" s="631">
        <f>'Раздел 1'!R395</f>
        <v>0</v>
      </c>
      <c r="U365" s="632">
        <v>0</v>
      </c>
      <c r="V365" s="633">
        <f t="shared" si="19"/>
        <v>0</v>
      </c>
      <c r="W365" s="142"/>
      <c r="X365" s="634"/>
      <c r="Y365" s="635"/>
    </row>
    <row r="366" spans="1:25" s="636" customFormat="1" ht="24.75" customHeight="1">
      <c r="A366" s="622" t="str">
        <f>'Раздел 1'!C396</f>
        <v>925</v>
      </c>
      <c r="B366" s="623" t="str">
        <f>'Раздел 1'!D396</f>
        <v>07</v>
      </c>
      <c r="C366" s="623" t="str">
        <f>'Раздел 1'!E396</f>
        <v>02</v>
      </c>
      <c r="D366" s="623" t="str">
        <f>'Раздел 1'!F396</f>
        <v>02</v>
      </c>
      <c r="E366" s="623" t="str">
        <f>'Раздел 1'!G396</f>
        <v>1</v>
      </c>
      <c r="F366" s="623" t="str">
        <f>'Раздел 1'!H396</f>
        <v>02</v>
      </c>
      <c r="G366" s="623" t="str">
        <f>'Раздел 1'!I396</f>
        <v>09020</v>
      </c>
      <c r="H366" s="624" t="str">
        <f>'Раздел 1'!J396</f>
        <v>243</v>
      </c>
      <c r="I366" s="625" t="str">
        <f>'Раздел 1'!K396</f>
        <v>225.00.00</v>
      </c>
      <c r="J366" s="625" t="str">
        <f>'Раздел 1'!L396</f>
        <v>000</v>
      </c>
      <c r="K366" s="625" t="str">
        <f>'Раздел 1'!M396</f>
        <v>00.00.00</v>
      </c>
      <c r="L366" s="625" t="str">
        <f>'Раздел 1'!N396</f>
        <v>003.01.0045</v>
      </c>
      <c r="M366" s="625" t="str">
        <f>'Раздел 1'!O396</f>
        <v>60.01.00</v>
      </c>
      <c r="N366" s="626">
        <f>'Раздел 1'!P396</f>
        <v>0</v>
      </c>
      <c r="O366" s="626">
        <v>0</v>
      </c>
      <c r="P366" s="627">
        <f t="shared" si="17"/>
        <v>0</v>
      </c>
      <c r="Q366" s="628">
        <f>'Раздел 1'!Q396</f>
        <v>0</v>
      </c>
      <c r="R366" s="629">
        <v>0</v>
      </c>
      <c r="S366" s="630">
        <f t="shared" si="18"/>
        <v>0</v>
      </c>
      <c r="T366" s="631">
        <f>'Раздел 1'!R396</f>
        <v>0</v>
      </c>
      <c r="U366" s="632">
        <v>0</v>
      </c>
      <c r="V366" s="633">
        <f t="shared" si="19"/>
        <v>0</v>
      </c>
      <c r="W366" s="142"/>
      <c r="X366" s="634"/>
      <c r="Y366" s="635"/>
    </row>
    <row r="367" spans="1:25" s="636" customFormat="1" ht="24.75" customHeight="1">
      <c r="A367" s="622" t="str">
        <f>'Раздел 1'!C397</f>
        <v>925</v>
      </c>
      <c r="B367" s="623" t="str">
        <f>'Раздел 1'!D397</f>
        <v>07</v>
      </c>
      <c r="C367" s="623" t="str">
        <f>'Раздел 1'!E397</f>
        <v>02</v>
      </c>
      <c r="D367" s="623" t="str">
        <f>'Раздел 1'!F397</f>
        <v>02</v>
      </c>
      <c r="E367" s="623" t="str">
        <f>'Раздел 1'!G397</f>
        <v>1</v>
      </c>
      <c r="F367" s="623" t="str">
        <f>'Раздел 1'!H397</f>
        <v>02</v>
      </c>
      <c r="G367" s="623" t="str">
        <f>'Раздел 1'!I397</f>
        <v>S3410</v>
      </c>
      <c r="H367" s="624" t="str">
        <f>'Раздел 1'!J397</f>
        <v>243</v>
      </c>
      <c r="I367" s="625" t="str">
        <f>'Раздел 1'!K397</f>
        <v>225.00.00</v>
      </c>
      <c r="J367" s="625" t="str">
        <f>'Раздел 1'!L397</f>
        <v>000</v>
      </c>
      <c r="K367" s="625" t="str">
        <f>'Раздел 1'!M397</f>
        <v>00.00.00</v>
      </c>
      <c r="L367" s="625" t="str">
        <f>'Раздел 1'!N397</f>
        <v>003.03.0001</v>
      </c>
      <c r="M367" s="625" t="str">
        <f>'Раздел 1'!O397</f>
        <v>60.03.00</v>
      </c>
      <c r="N367" s="626">
        <f>'Раздел 1'!P397</f>
        <v>0</v>
      </c>
      <c r="O367" s="626">
        <v>0</v>
      </c>
      <c r="P367" s="627">
        <f t="shared" si="17"/>
        <v>0</v>
      </c>
      <c r="Q367" s="628">
        <f>'Раздел 1'!Q397</f>
        <v>0</v>
      </c>
      <c r="R367" s="629">
        <v>0</v>
      </c>
      <c r="S367" s="630">
        <f t="shared" si="18"/>
        <v>0</v>
      </c>
      <c r="T367" s="631">
        <f>'Раздел 1'!R397</f>
        <v>0</v>
      </c>
      <c r="U367" s="632">
        <v>0</v>
      </c>
      <c r="V367" s="633">
        <f t="shared" si="19"/>
        <v>0</v>
      </c>
      <c r="W367" s="142"/>
      <c r="X367" s="634"/>
      <c r="Y367" s="635"/>
    </row>
    <row r="368" spans="1:25" s="636" customFormat="1" ht="24.75" customHeight="1">
      <c r="A368" s="622" t="str">
        <f>'Раздел 1'!C398</f>
        <v>925</v>
      </c>
      <c r="B368" s="623" t="str">
        <f>'Раздел 1'!D398</f>
        <v>07</v>
      </c>
      <c r="C368" s="623" t="str">
        <f>'Раздел 1'!E398</f>
        <v>02</v>
      </c>
      <c r="D368" s="623" t="str">
        <f>'Раздел 1'!F398</f>
        <v>06</v>
      </c>
      <c r="E368" s="623" t="str">
        <f>'Раздел 1'!G398</f>
        <v>2</v>
      </c>
      <c r="F368" s="623" t="str">
        <f>'Раздел 1'!H398</f>
        <v>01</v>
      </c>
      <c r="G368" s="623" t="str">
        <f>'Раздел 1'!I398</f>
        <v>09020</v>
      </c>
      <c r="H368" s="624" t="str">
        <f>'Раздел 1'!J398</f>
        <v>243</v>
      </c>
      <c r="I368" s="625" t="str">
        <f>'Раздел 1'!K398</f>
        <v>225.00.00</v>
      </c>
      <c r="J368" s="625" t="str">
        <f>'Раздел 1'!L398</f>
        <v>000</v>
      </c>
      <c r="K368" s="625" t="str">
        <f>'Раздел 1'!M398</f>
        <v>00.00.00</v>
      </c>
      <c r="L368" s="625" t="str">
        <f>'Раздел 1'!N398</f>
        <v>060.00.0004</v>
      </c>
      <c r="M368" s="625" t="str">
        <f>'Раздел 1'!O398</f>
        <v>60.01.00</v>
      </c>
      <c r="N368" s="626">
        <f>'Раздел 1'!P398</f>
        <v>0</v>
      </c>
      <c r="O368" s="626">
        <v>0</v>
      </c>
      <c r="P368" s="627">
        <f t="shared" si="17"/>
        <v>0</v>
      </c>
      <c r="Q368" s="628">
        <f>'Раздел 1'!Q398</f>
        <v>0</v>
      </c>
      <c r="R368" s="629">
        <v>0</v>
      </c>
      <c r="S368" s="630">
        <f t="shared" si="18"/>
        <v>0</v>
      </c>
      <c r="T368" s="631">
        <f>'Раздел 1'!R398</f>
        <v>0</v>
      </c>
      <c r="U368" s="632">
        <v>0</v>
      </c>
      <c r="V368" s="633">
        <f t="shared" si="19"/>
        <v>0</v>
      </c>
      <c r="W368" s="142"/>
      <c r="X368" s="634"/>
      <c r="Y368" s="635"/>
    </row>
    <row r="369" spans="1:25" s="636" customFormat="1" ht="24.75" customHeight="1">
      <c r="A369" s="622" t="str">
        <f>'Раздел 1'!C399</f>
        <v>925</v>
      </c>
      <c r="B369" s="623" t="str">
        <f>'Раздел 1'!D399</f>
        <v>07</v>
      </c>
      <c r="C369" s="623" t="str">
        <f>'Раздел 1'!E399</f>
        <v>02</v>
      </c>
      <c r="D369" s="623" t="str">
        <f>'Раздел 1'!F399</f>
        <v>02</v>
      </c>
      <c r="E369" s="623" t="str">
        <f>'Раздел 1'!G399</f>
        <v>1</v>
      </c>
      <c r="F369" s="623" t="str">
        <f>'Раздел 1'!H399</f>
        <v>02</v>
      </c>
      <c r="G369" s="623" t="str">
        <f>'Раздел 1'!I399</f>
        <v>09020</v>
      </c>
      <c r="H369" s="624" t="str">
        <f>'Раздел 1'!J399</f>
        <v>243</v>
      </c>
      <c r="I369" s="625" t="str">
        <f>'Раздел 1'!K399</f>
        <v>225.00.00</v>
      </c>
      <c r="J369" s="625" t="str">
        <f>'Раздел 1'!L399</f>
        <v>000</v>
      </c>
      <c r="K369" s="625" t="str">
        <f>'Раздел 1'!M399</f>
        <v>00.00.00</v>
      </c>
      <c r="L369" s="625" t="str">
        <f>'Раздел 1'!N399</f>
        <v>003.01.0048</v>
      </c>
      <c r="M369" s="625" t="str">
        <f>'Раздел 1'!O399</f>
        <v>60.01.00</v>
      </c>
      <c r="N369" s="626">
        <f>'Раздел 1'!P399</f>
        <v>0</v>
      </c>
      <c r="O369" s="626">
        <v>0</v>
      </c>
      <c r="P369" s="627">
        <f t="shared" si="17"/>
        <v>0</v>
      </c>
      <c r="Q369" s="628">
        <f>'Раздел 1'!Q399</f>
        <v>0</v>
      </c>
      <c r="R369" s="629">
        <v>0</v>
      </c>
      <c r="S369" s="630">
        <f t="shared" si="18"/>
        <v>0</v>
      </c>
      <c r="T369" s="631">
        <f>'Раздел 1'!R399</f>
        <v>0</v>
      </c>
      <c r="U369" s="632">
        <v>0</v>
      </c>
      <c r="V369" s="633">
        <f t="shared" si="19"/>
        <v>0</v>
      </c>
      <c r="W369" s="142"/>
      <c r="X369" s="634"/>
      <c r="Y369" s="635"/>
    </row>
    <row r="370" spans="1:25" s="636" customFormat="1" ht="24.75" customHeight="1">
      <c r="A370" s="622" t="str">
        <f>'Раздел 1'!C400</f>
        <v>925</v>
      </c>
      <c r="B370" s="623" t="str">
        <f>'Раздел 1'!D400</f>
        <v>07</v>
      </c>
      <c r="C370" s="623" t="str">
        <f>'Раздел 1'!E400</f>
        <v>02</v>
      </c>
      <c r="D370" s="623" t="str">
        <f>'Раздел 1'!F400</f>
        <v>02</v>
      </c>
      <c r="E370" s="623" t="str">
        <f>'Раздел 1'!G400</f>
        <v>1</v>
      </c>
      <c r="F370" s="623" t="str">
        <f>'Раздел 1'!H400</f>
        <v>02</v>
      </c>
      <c r="G370" s="623" t="str">
        <f>'Раздел 1'!I400</f>
        <v>09020</v>
      </c>
      <c r="H370" s="624" t="str">
        <f>'Раздел 1'!J400</f>
        <v>243</v>
      </c>
      <c r="I370" s="625" t="str">
        <f>'Раздел 1'!K400</f>
        <v>225.00.00</v>
      </c>
      <c r="J370" s="625" t="str">
        <f>'Раздел 1'!L400</f>
        <v>000</v>
      </c>
      <c r="K370" s="625" t="str">
        <f>'Раздел 1'!M400</f>
        <v>00.00.00</v>
      </c>
      <c r="L370" s="625" t="str">
        <f>'Раздел 1'!N400</f>
        <v>003.01.0051</v>
      </c>
      <c r="M370" s="625" t="str">
        <f>'Раздел 1'!O400</f>
        <v>60.01.00</v>
      </c>
      <c r="N370" s="626">
        <f>'Раздел 1'!P400</f>
        <v>0</v>
      </c>
      <c r="O370" s="626">
        <v>0</v>
      </c>
      <c r="P370" s="627">
        <f t="shared" si="17"/>
        <v>0</v>
      </c>
      <c r="Q370" s="628">
        <f>'Раздел 1'!Q400</f>
        <v>0</v>
      </c>
      <c r="R370" s="629">
        <v>0</v>
      </c>
      <c r="S370" s="630">
        <f t="shared" si="18"/>
        <v>0</v>
      </c>
      <c r="T370" s="631">
        <f>'Раздел 1'!R400</f>
        <v>0</v>
      </c>
      <c r="U370" s="632">
        <v>0</v>
      </c>
      <c r="V370" s="633">
        <f t="shared" si="19"/>
        <v>0</v>
      </c>
      <c r="W370" s="142"/>
      <c r="X370" s="634"/>
      <c r="Y370" s="635"/>
    </row>
    <row r="371" spans="1:25" s="636" customFormat="1" ht="24.75" customHeight="1">
      <c r="A371" s="622" t="str">
        <f>'Раздел 1'!C401</f>
        <v>925</v>
      </c>
      <c r="B371" s="623" t="str">
        <f>'Раздел 1'!D401</f>
        <v>07</v>
      </c>
      <c r="C371" s="623" t="str">
        <f>'Раздел 1'!E401</f>
        <v>02</v>
      </c>
      <c r="D371" s="623" t="str">
        <f>'Раздел 1'!F401</f>
        <v>02</v>
      </c>
      <c r="E371" s="623" t="str">
        <f>'Раздел 1'!G401</f>
        <v>1</v>
      </c>
      <c r="F371" s="623" t="str">
        <f>'Раздел 1'!H401</f>
        <v>02</v>
      </c>
      <c r="G371" s="623" t="str">
        <f>'Раздел 1'!I401</f>
        <v>09020</v>
      </c>
      <c r="H371" s="624" t="str">
        <f>'Раздел 1'!J401</f>
        <v>243</v>
      </c>
      <c r="I371" s="625" t="str">
        <f>'Раздел 1'!K401</f>
        <v>225.00.00</v>
      </c>
      <c r="J371" s="625" t="str">
        <f>'Раздел 1'!L401</f>
        <v>000</v>
      </c>
      <c r="K371" s="625" t="str">
        <f>'Раздел 1'!M401</f>
        <v>00.00.00</v>
      </c>
      <c r="L371" s="625" t="str">
        <f>'Раздел 1'!N401</f>
        <v>003.01.0052</v>
      </c>
      <c r="M371" s="625" t="str">
        <f>'Раздел 1'!O401</f>
        <v>60.01.00</v>
      </c>
      <c r="N371" s="626">
        <f>'Раздел 1'!P401</f>
        <v>0</v>
      </c>
      <c r="O371" s="626">
        <v>0</v>
      </c>
      <c r="P371" s="627">
        <f t="shared" si="17"/>
        <v>0</v>
      </c>
      <c r="Q371" s="628">
        <f>'Раздел 1'!Q401</f>
        <v>0</v>
      </c>
      <c r="R371" s="629">
        <v>0</v>
      </c>
      <c r="S371" s="630">
        <f t="shared" si="18"/>
        <v>0</v>
      </c>
      <c r="T371" s="631">
        <f>'Раздел 1'!R401</f>
        <v>0</v>
      </c>
      <c r="U371" s="632">
        <v>0</v>
      </c>
      <c r="V371" s="633">
        <f t="shared" si="19"/>
        <v>0</v>
      </c>
      <c r="W371" s="142"/>
      <c r="X371" s="634"/>
      <c r="Y371" s="635"/>
    </row>
    <row r="372" spans="1:25" s="636" customFormat="1" ht="24.75" customHeight="1">
      <c r="A372" s="622" t="str">
        <f>'Раздел 1'!C402</f>
        <v>925</v>
      </c>
      <c r="B372" s="623" t="str">
        <f>'Раздел 1'!D402</f>
        <v>07</v>
      </c>
      <c r="C372" s="623" t="str">
        <f>'Раздел 1'!E402</f>
        <v>02</v>
      </c>
      <c r="D372" s="623" t="str">
        <f>'Раздел 1'!F402</f>
        <v>02</v>
      </c>
      <c r="E372" s="623" t="str">
        <f>'Раздел 1'!G402</f>
        <v>1</v>
      </c>
      <c r="F372" s="623" t="str">
        <f>'Раздел 1'!H402</f>
        <v>02</v>
      </c>
      <c r="G372" s="623" t="str">
        <f>'Раздел 1'!I402</f>
        <v>09020</v>
      </c>
      <c r="H372" s="624" t="str">
        <f>'Раздел 1'!J402</f>
        <v>243</v>
      </c>
      <c r="I372" s="625" t="str">
        <f>'Раздел 1'!K402</f>
        <v>225.00.00</v>
      </c>
      <c r="J372" s="625" t="str">
        <f>'Раздел 1'!L402</f>
        <v>000</v>
      </c>
      <c r="K372" s="625" t="str">
        <f>'Раздел 1'!M402</f>
        <v>00.00.00</v>
      </c>
      <c r="L372" s="625" t="str">
        <f>'Раздел 1'!N402</f>
        <v>003.01.0053</v>
      </c>
      <c r="M372" s="625" t="str">
        <f>'Раздел 1'!O402</f>
        <v>60.01.00</v>
      </c>
      <c r="N372" s="626">
        <f>'Раздел 1'!P402</f>
        <v>0</v>
      </c>
      <c r="O372" s="626">
        <v>0</v>
      </c>
      <c r="P372" s="627">
        <f t="shared" si="17"/>
        <v>0</v>
      </c>
      <c r="Q372" s="628">
        <f>'Раздел 1'!Q402</f>
        <v>0</v>
      </c>
      <c r="R372" s="629">
        <v>0</v>
      </c>
      <c r="S372" s="630">
        <f t="shared" si="18"/>
        <v>0</v>
      </c>
      <c r="T372" s="631">
        <f>'Раздел 1'!R402</f>
        <v>0</v>
      </c>
      <c r="U372" s="632">
        <v>0</v>
      </c>
      <c r="V372" s="633">
        <f t="shared" si="19"/>
        <v>0</v>
      </c>
      <c r="W372" s="142"/>
      <c r="X372" s="634"/>
      <c r="Y372" s="635"/>
    </row>
    <row r="373" spans="1:25" s="636" customFormat="1" ht="24.75" customHeight="1">
      <c r="A373" s="622" t="str">
        <f>'Раздел 1'!C403</f>
        <v>925</v>
      </c>
      <c r="B373" s="623" t="str">
        <f>'Раздел 1'!D403</f>
        <v>07</v>
      </c>
      <c r="C373" s="623" t="str">
        <f>'Раздел 1'!E403</f>
        <v>02</v>
      </c>
      <c r="D373" s="623" t="str">
        <f>'Раздел 1'!F403</f>
        <v>02</v>
      </c>
      <c r="E373" s="623" t="str">
        <f>'Раздел 1'!G403</f>
        <v>1</v>
      </c>
      <c r="F373" s="623" t="str">
        <f>'Раздел 1'!H403</f>
        <v>02</v>
      </c>
      <c r="G373" s="623" t="str">
        <f>'Раздел 1'!I403</f>
        <v>09020</v>
      </c>
      <c r="H373" s="624" t="str">
        <f>'Раздел 1'!J403</f>
        <v>243</v>
      </c>
      <c r="I373" s="625" t="str">
        <f>'Раздел 1'!K403</f>
        <v>225.00.00</v>
      </c>
      <c r="J373" s="625" t="str">
        <f>'Раздел 1'!L403</f>
        <v>000</v>
      </c>
      <c r="K373" s="625" t="str">
        <f>'Раздел 1'!M403</f>
        <v>00.00.00</v>
      </c>
      <c r="L373" s="625" t="str">
        <f>'Раздел 1'!N403</f>
        <v>003.01.0063</v>
      </c>
      <c r="M373" s="625" t="str">
        <f>'Раздел 1'!O403</f>
        <v>60.01.00</v>
      </c>
      <c r="N373" s="626">
        <f>'Раздел 1'!P403</f>
        <v>0</v>
      </c>
      <c r="O373" s="626">
        <v>0</v>
      </c>
      <c r="P373" s="627">
        <f t="shared" si="17"/>
        <v>0</v>
      </c>
      <c r="Q373" s="628">
        <f>'Раздел 1'!Q403</f>
        <v>0</v>
      </c>
      <c r="R373" s="629">
        <v>0</v>
      </c>
      <c r="S373" s="630">
        <f t="shared" si="18"/>
        <v>0</v>
      </c>
      <c r="T373" s="631">
        <f>'Раздел 1'!R403</f>
        <v>0</v>
      </c>
      <c r="U373" s="632">
        <v>0</v>
      </c>
      <c r="V373" s="633">
        <f t="shared" si="19"/>
        <v>0</v>
      </c>
      <c r="W373" s="142"/>
      <c r="X373" s="634"/>
      <c r="Y373" s="635"/>
    </row>
    <row r="374" spans="1:25" s="636" customFormat="1" ht="24.75" customHeight="1">
      <c r="A374" s="622" t="str">
        <f>'Раздел 1'!C404</f>
        <v>925</v>
      </c>
      <c r="B374" s="623" t="str">
        <f>'Раздел 1'!D404</f>
        <v>07</v>
      </c>
      <c r="C374" s="623" t="str">
        <f>'Раздел 1'!E404</f>
        <v>02</v>
      </c>
      <c r="D374" s="623" t="str">
        <f>'Раздел 1'!F404</f>
        <v>02</v>
      </c>
      <c r="E374" s="623" t="str">
        <f>'Раздел 1'!G404</f>
        <v>1</v>
      </c>
      <c r="F374" s="623" t="str">
        <f>'Раздел 1'!H404</f>
        <v>02</v>
      </c>
      <c r="G374" s="623" t="str">
        <f>'Раздел 1'!I404</f>
        <v>09020</v>
      </c>
      <c r="H374" s="624" t="str">
        <f>'Раздел 1'!J404</f>
        <v>243</v>
      </c>
      <c r="I374" s="625" t="str">
        <f>'Раздел 1'!K404</f>
        <v>225.00.00</v>
      </c>
      <c r="J374" s="625" t="str">
        <f>'Раздел 1'!L404</f>
        <v>000</v>
      </c>
      <c r="K374" s="625" t="str">
        <f>'Раздел 1'!M404</f>
        <v>00.00.00</v>
      </c>
      <c r="L374" s="625" t="str">
        <f>'Раздел 1'!N404</f>
        <v>003.01.0064</v>
      </c>
      <c r="M374" s="625" t="str">
        <f>'Раздел 1'!O404</f>
        <v>60.01.00</v>
      </c>
      <c r="N374" s="626">
        <f>'Раздел 1'!P404</f>
        <v>0</v>
      </c>
      <c r="O374" s="626">
        <v>0</v>
      </c>
      <c r="P374" s="627">
        <f t="shared" si="17"/>
        <v>0</v>
      </c>
      <c r="Q374" s="628">
        <f>'Раздел 1'!Q404</f>
        <v>0</v>
      </c>
      <c r="R374" s="629">
        <v>0</v>
      </c>
      <c r="S374" s="630">
        <f t="shared" si="18"/>
        <v>0</v>
      </c>
      <c r="T374" s="631">
        <f>'Раздел 1'!R404</f>
        <v>0</v>
      </c>
      <c r="U374" s="632">
        <v>0</v>
      </c>
      <c r="V374" s="633">
        <f t="shared" si="19"/>
        <v>0</v>
      </c>
      <c r="W374" s="142"/>
      <c r="X374" s="634"/>
      <c r="Y374" s="635"/>
    </row>
    <row r="375" spans="1:25" s="636" customFormat="1" ht="24.75" customHeight="1">
      <c r="A375" s="622" t="str">
        <f>'Раздел 1'!C405</f>
        <v>925</v>
      </c>
      <c r="B375" s="623" t="str">
        <f>'Раздел 1'!D405</f>
        <v>07</v>
      </c>
      <c r="C375" s="623" t="str">
        <f>'Раздел 1'!E405</f>
        <v>02</v>
      </c>
      <c r="D375" s="623" t="str">
        <f>'Раздел 1'!F405</f>
        <v>02</v>
      </c>
      <c r="E375" s="623" t="str">
        <f>'Раздел 1'!G405</f>
        <v>1</v>
      </c>
      <c r="F375" s="623" t="str">
        <f>'Раздел 1'!H405</f>
        <v>02</v>
      </c>
      <c r="G375" s="623" t="str">
        <f>'Раздел 1'!I405</f>
        <v>09020</v>
      </c>
      <c r="H375" s="624" t="str">
        <f>'Раздел 1'!J405</f>
        <v>243</v>
      </c>
      <c r="I375" s="625" t="str">
        <f>'Раздел 1'!K405</f>
        <v>225.00.00</v>
      </c>
      <c r="J375" s="625" t="str">
        <f>'Раздел 1'!L405</f>
        <v>000</v>
      </c>
      <c r="K375" s="625" t="str">
        <f>'Раздел 1'!M405</f>
        <v>00.00.00</v>
      </c>
      <c r="L375" s="625" t="str">
        <f>'Раздел 1'!N405</f>
        <v>003.01.0065</v>
      </c>
      <c r="M375" s="625" t="str">
        <f>'Раздел 1'!O405</f>
        <v>60.01.00</v>
      </c>
      <c r="N375" s="626">
        <f>'Раздел 1'!P405</f>
        <v>0</v>
      </c>
      <c r="O375" s="626">
        <v>0</v>
      </c>
      <c r="P375" s="627">
        <f t="shared" si="17"/>
        <v>0</v>
      </c>
      <c r="Q375" s="628">
        <f>'Раздел 1'!Q405</f>
        <v>0</v>
      </c>
      <c r="R375" s="629">
        <v>0</v>
      </c>
      <c r="S375" s="630">
        <f t="shared" si="18"/>
        <v>0</v>
      </c>
      <c r="T375" s="631">
        <f>'Раздел 1'!R405</f>
        <v>0</v>
      </c>
      <c r="U375" s="632">
        <v>0</v>
      </c>
      <c r="V375" s="633">
        <f t="shared" si="19"/>
        <v>0</v>
      </c>
      <c r="W375" s="142"/>
      <c r="X375" s="634"/>
      <c r="Y375" s="635"/>
    </row>
    <row r="376" spans="1:25" s="636" customFormat="1" ht="24.75" customHeight="1">
      <c r="A376" s="622" t="str">
        <f>'Раздел 1'!C406</f>
        <v>925</v>
      </c>
      <c r="B376" s="623" t="str">
        <f>'Раздел 1'!D406</f>
        <v>07</v>
      </c>
      <c r="C376" s="623" t="str">
        <f>'Раздел 1'!E406</f>
        <v>02</v>
      </c>
      <c r="D376" s="623" t="str">
        <f>'Раздел 1'!F406</f>
        <v>02</v>
      </c>
      <c r="E376" s="623" t="str">
        <f>'Раздел 1'!G406</f>
        <v>1</v>
      </c>
      <c r="F376" s="623" t="str">
        <f>'Раздел 1'!H406</f>
        <v>02</v>
      </c>
      <c r="G376" s="623" t="str">
        <f>'Раздел 1'!I406</f>
        <v>09020</v>
      </c>
      <c r="H376" s="624" t="str">
        <f>'Раздел 1'!J406</f>
        <v>243</v>
      </c>
      <c r="I376" s="625" t="str">
        <f>'Раздел 1'!K406</f>
        <v>225.00.00</v>
      </c>
      <c r="J376" s="625" t="str">
        <f>'Раздел 1'!L406</f>
        <v>000</v>
      </c>
      <c r="K376" s="625" t="str">
        <f>'Раздел 1'!M406</f>
        <v>00.00.00</v>
      </c>
      <c r="L376" s="625" t="str">
        <f>'Раздел 1'!N406</f>
        <v>003.01.0068</v>
      </c>
      <c r="M376" s="625" t="str">
        <f>'Раздел 1'!O406</f>
        <v>60.01.00</v>
      </c>
      <c r="N376" s="626">
        <f>'Раздел 1'!P406</f>
        <v>0</v>
      </c>
      <c r="O376" s="626">
        <v>0</v>
      </c>
      <c r="P376" s="627">
        <f t="shared" si="17"/>
        <v>0</v>
      </c>
      <c r="Q376" s="628">
        <f>'Раздел 1'!Q406</f>
        <v>0</v>
      </c>
      <c r="R376" s="629">
        <v>0</v>
      </c>
      <c r="S376" s="630">
        <f t="shared" si="18"/>
        <v>0</v>
      </c>
      <c r="T376" s="631">
        <f>'Раздел 1'!R406</f>
        <v>0</v>
      </c>
      <c r="U376" s="632">
        <v>0</v>
      </c>
      <c r="V376" s="633">
        <f t="shared" si="19"/>
        <v>0</v>
      </c>
      <c r="W376" s="142"/>
      <c r="X376" s="634"/>
      <c r="Y376" s="635"/>
    </row>
    <row r="377" spans="1:25" s="636" customFormat="1" ht="24.75" customHeight="1">
      <c r="A377" s="622" t="str">
        <f>'Раздел 1'!C407</f>
        <v>925</v>
      </c>
      <c r="B377" s="623" t="str">
        <f>'Раздел 1'!D407</f>
        <v>07</v>
      </c>
      <c r="C377" s="623" t="str">
        <f>'Раздел 1'!E407</f>
        <v>02</v>
      </c>
      <c r="D377" s="623" t="str">
        <f>'Раздел 1'!F407</f>
        <v>02</v>
      </c>
      <c r="E377" s="623" t="str">
        <f>'Раздел 1'!G407</f>
        <v>1</v>
      </c>
      <c r="F377" s="623" t="str">
        <f>'Раздел 1'!H407</f>
        <v>02</v>
      </c>
      <c r="G377" s="623" t="str">
        <f>'Раздел 1'!I407</f>
        <v>09020</v>
      </c>
      <c r="H377" s="624" t="str">
        <f>'Раздел 1'!J407</f>
        <v>243</v>
      </c>
      <c r="I377" s="625" t="str">
        <f>'Раздел 1'!K407</f>
        <v>225.00.00</v>
      </c>
      <c r="J377" s="625" t="str">
        <f>'Раздел 1'!L407</f>
        <v>000</v>
      </c>
      <c r="K377" s="625" t="str">
        <f>'Раздел 1'!M407</f>
        <v>00.00.00</v>
      </c>
      <c r="L377" s="625" t="str">
        <f>'Раздел 1'!N407</f>
        <v>003.01.0069</v>
      </c>
      <c r="M377" s="625" t="str">
        <f>'Раздел 1'!O407</f>
        <v>60.01.00</v>
      </c>
      <c r="N377" s="626">
        <f>'Раздел 1'!P407</f>
        <v>0</v>
      </c>
      <c r="O377" s="626">
        <v>0</v>
      </c>
      <c r="P377" s="627">
        <f t="shared" si="17"/>
        <v>0</v>
      </c>
      <c r="Q377" s="628">
        <f>'Раздел 1'!Q407</f>
        <v>0</v>
      </c>
      <c r="R377" s="629">
        <v>0</v>
      </c>
      <c r="S377" s="630">
        <f t="shared" si="18"/>
        <v>0</v>
      </c>
      <c r="T377" s="631">
        <f>'Раздел 1'!R407</f>
        <v>0</v>
      </c>
      <c r="U377" s="632">
        <v>0</v>
      </c>
      <c r="V377" s="633">
        <f t="shared" si="19"/>
        <v>0</v>
      </c>
      <c r="W377" s="142"/>
      <c r="X377" s="634"/>
      <c r="Y377" s="635"/>
    </row>
    <row r="378" spans="1:25" s="636" customFormat="1" ht="24.75" customHeight="1">
      <c r="A378" s="622" t="str">
        <f>'Раздел 1'!C408</f>
        <v>925</v>
      </c>
      <c r="B378" s="623" t="str">
        <f>'Раздел 1'!D408</f>
        <v>07</v>
      </c>
      <c r="C378" s="623" t="str">
        <f>'Раздел 1'!E408</f>
        <v>02</v>
      </c>
      <c r="D378" s="623" t="str">
        <f>'Раздел 1'!F408</f>
        <v>02</v>
      </c>
      <c r="E378" s="623" t="str">
        <f>'Раздел 1'!G408</f>
        <v>1</v>
      </c>
      <c r="F378" s="623" t="str">
        <f>'Раздел 1'!H408</f>
        <v>02</v>
      </c>
      <c r="G378" s="623" t="str">
        <f>'Раздел 1'!I408</f>
        <v>09020</v>
      </c>
      <c r="H378" s="624" t="str">
        <f>'Раздел 1'!J408</f>
        <v>243</v>
      </c>
      <c r="I378" s="625" t="str">
        <f>'Раздел 1'!K408</f>
        <v>225.00.00</v>
      </c>
      <c r="J378" s="625" t="str">
        <f>'Раздел 1'!L408</f>
        <v>000</v>
      </c>
      <c r="K378" s="625" t="str">
        <f>'Раздел 1'!M408</f>
        <v>00.00.00</v>
      </c>
      <c r="L378" s="625" t="str">
        <f>'Раздел 1'!N408</f>
        <v>003.01.0070</v>
      </c>
      <c r="M378" s="625" t="str">
        <f>'Раздел 1'!O408</f>
        <v>60.01.00</v>
      </c>
      <c r="N378" s="626">
        <f>'Раздел 1'!P408</f>
        <v>0</v>
      </c>
      <c r="O378" s="626">
        <v>0</v>
      </c>
      <c r="P378" s="627">
        <f t="shared" si="17"/>
        <v>0</v>
      </c>
      <c r="Q378" s="628">
        <f>'Раздел 1'!Q408</f>
        <v>0</v>
      </c>
      <c r="R378" s="629">
        <v>0</v>
      </c>
      <c r="S378" s="630">
        <f t="shared" si="18"/>
        <v>0</v>
      </c>
      <c r="T378" s="631">
        <f>'Раздел 1'!R408</f>
        <v>0</v>
      </c>
      <c r="U378" s="632">
        <v>0</v>
      </c>
      <c r="V378" s="633">
        <f t="shared" si="19"/>
        <v>0</v>
      </c>
      <c r="W378" s="142"/>
      <c r="X378" s="634"/>
      <c r="Y378" s="635"/>
    </row>
    <row r="379" spans="1:25" s="636" customFormat="1" ht="24.75" customHeight="1">
      <c r="A379" s="622" t="str">
        <f>'Раздел 1'!C409</f>
        <v>925</v>
      </c>
      <c r="B379" s="623" t="str">
        <f>'Раздел 1'!D409</f>
        <v>07</v>
      </c>
      <c r="C379" s="623" t="str">
        <f>'Раздел 1'!E409</f>
        <v>02</v>
      </c>
      <c r="D379" s="623" t="str">
        <f>'Раздел 1'!F409</f>
        <v>02</v>
      </c>
      <c r="E379" s="623" t="str">
        <f>'Раздел 1'!G409</f>
        <v>1</v>
      </c>
      <c r="F379" s="623" t="str">
        <f>'Раздел 1'!H409</f>
        <v>02</v>
      </c>
      <c r="G379" s="623" t="str">
        <f>'Раздел 1'!I409</f>
        <v>09020</v>
      </c>
      <c r="H379" s="624" t="str">
        <f>'Раздел 1'!J409</f>
        <v>243</v>
      </c>
      <c r="I379" s="625" t="str">
        <f>'Раздел 1'!K409</f>
        <v>225.00.00</v>
      </c>
      <c r="J379" s="625" t="str">
        <f>'Раздел 1'!L409</f>
        <v>000</v>
      </c>
      <c r="K379" s="625" t="str">
        <f>'Раздел 1'!M409</f>
        <v>00.00.00</v>
      </c>
      <c r="L379" s="625" t="str">
        <f>'Раздел 1'!N409</f>
        <v>003.01.0071</v>
      </c>
      <c r="M379" s="625" t="str">
        <f>'Раздел 1'!O409</f>
        <v>60.01.00</v>
      </c>
      <c r="N379" s="626">
        <f>'Раздел 1'!P409</f>
        <v>0</v>
      </c>
      <c r="O379" s="626">
        <v>0</v>
      </c>
      <c r="P379" s="627">
        <f t="shared" si="17"/>
        <v>0</v>
      </c>
      <c r="Q379" s="628">
        <f>'Раздел 1'!Q409</f>
        <v>0</v>
      </c>
      <c r="R379" s="629">
        <v>0</v>
      </c>
      <c r="S379" s="630">
        <f t="shared" si="18"/>
        <v>0</v>
      </c>
      <c r="T379" s="631">
        <f>'Раздел 1'!R409</f>
        <v>0</v>
      </c>
      <c r="U379" s="632">
        <v>0</v>
      </c>
      <c r="V379" s="633">
        <f t="shared" si="19"/>
        <v>0</v>
      </c>
      <c r="W379" s="142"/>
      <c r="X379" s="634"/>
      <c r="Y379" s="635"/>
    </row>
    <row r="380" spans="1:25" s="636" customFormat="1" ht="24.75" customHeight="1">
      <c r="A380" s="622" t="str">
        <f>'Раздел 1'!C410</f>
        <v>925</v>
      </c>
      <c r="B380" s="623" t="str">
        <f>'Раздел 1'!D410</f>
        <v>07</v>
      </c>
      <c r="C380" s="623" t="str">
        <f>'Раздел 1'!E410</f>
        <v>02</v>
      </c>
      <c r="D380" s="623" t="str">
        <f>'Раздел 1'!F410</f>
        <v>02</v>
      </c>
      <c r="E380" s="623" t="str">
        <f>'Раздел 1'!G410</f>
        <v>1</v>
      </c>
      <c r="F380" s="623" t="str">
        <f>'Раздел 1'!H410</f>
        <v>02</v>
      </c>
      <c r="G380" s="623" t="str">
        <f>'Раздел 1'!I410</f>
        <v>09020</v>
      </c>
      <c r="H380" s="624" t="str">
        <f>'Раздел 1'!J410</f>
        <v>243</v>
      </c>
      <c r="I380" s="625" t="str">
        <f>'Раздел 1'!K410</f>
        <v>225.00.00</v>
      </c>
      <c r="J380" s="625" t="str">
        <f>'Раздел 1'!L410</f>
        <v>000</v>
      </c>
      <c r="K380" s="625" t="str">
        <f>'Раздел 1'!M410</f>
        <v>00.00.00</v>
      </c>
      <c r="L380" s="625" t="str">
        <f>'Раздел 1'!N410</f>
        <v>003.01.0072</v>
      </c>
      <c r="M380" s="625" t="str">
        <f>'Раздел 1'!O410</f>
        <v>60.01.00</v>
      </c>
      <c r="N380" s="626">
        <f>'Раздел 1'!P410</f>
        <v>582000</v>
      </c>
      <c r="O380" s="626">
        <v>582000</v>
      </c>
      <c r="P380" s="627">
        <f t="shared" si="17"/>
        <v>0</v>
      </c>
      <c r="Q380" s="628">
        <f>'Раздел 1'!Q410</f>
        <v>0</v>
      </c>
      <c r="R380" s="629">
        <v>0</v>
      </c>
      <c r="S380" s="630">
        <f t="shared" si="18"/>
        <v>0</v>
      </c>
      <c r="T380" s="631">
        <f>'Раздел 1'!R410</f>
        <v>0</v>
      </c>
      <c r="U380" s="632">
        <v>0</v>
      </c>
      <c r="V380" s="633">
        <f t="shared" si="19"/>
        <v>0</v>
      </c>
      <c r="W380" s="142"/>
      <c r="X380" s="634"/>
      <c r="Y380" s="635"/>
    </row>
    <row r="381" spans="1:25" s="636" customFormat="1" ht="24.75" customHeight="1">
      <c r="A381" s="622" t="str">
        <f>'Раздел 1'!C411</f>
        <v>925</v>
      </c>
      <c r="B381" s="623" t="str">
        <f>'Раздел 1'!D411</f>
        <v>07</v>
      </c>
      <c r="C381" s="623" t="str">
        <f>'Раздел 1'!E411</f>
        <v>02</v>
      </c>
      <c r="D381" s="623" t="str">
        <f>'Раздел 1'!F411</f>
        <v>02</v>
      </c>
      <c r="E381" s="623" t="str">
        <f>'Раздел 1'!G411</f>
        <v>1</v>
      </c>
      <c r="F381" s="623" t="str">
        <f>'Раздел 1'!H411</f>
        <v>02</v>
      </c>
      <c r="G381" s="623" t="str">
        <f>'Раздел 1'!I411</f>
        <v>09020</v>
      </c>
      <c r="H381" s="624" t="str">
        <f>'Раздел 1'!J411</f>
        <v>243</v>
      </c>
      <c r="I381" s="625" t="str">
        <f>'Раздел 1'!K411</f>
        <v>225.00.00</v>
      </c>
      <c r="J381" s="625" t="str">
        <f>'Раздел 1'!L411</f>
        <v>000</v>
      </c>
      <c r="K381" s="625" t="str">
        <f>'Раздел 1'!M411</f>
        <v>00.00.00</v>
      </c>
      <c r="L381" s="625" t="str">
        <f>'Раздел 1'!N411</f>
        <v>003.01.0087</v>
      </c>
      <c r="M381" s="625" t="str">
        <f>'Раздел 1'!O411</f>
        <v>60.01.00</v>
      </c>
      <c r="N381" s="626">
        <f>'Раздел 1'!P411</f>
        <v>0</v>
      </c>
      <c r="O381" s="626">
        <v>0</v>
      </c>
      <c r="P381" s="627">
        <f t="shared" si="17"/>
        <v>0</v>
      </c>
      <c r="Q381" s="628">
        <f>'Раздел 1'!Q411</f>
        <v>0</v>
      </c>
      <c r="R381" s="629">
        <v>0</v>
      </c>
      <c r="S381" s="630">
        <f t="shared" si="18"/>
        <v>0</v>
      </c>
      <c r="T381" s="631">
        <f>'Раздел 1'!R411</f>
        <v>0</v>
      </c>
      <c r="U381" s="632">
        <v>0</v>
      </c>
      <c r="V381" s="633">
        <f t="shared" si="19"/>
        <v>0</v>
      </c>
      <c r="W381" s="142"/>
      <c r="X381" s="634"/>
      <c r="Y381" s="635"/>
    </row>
    <row r="382" spans="1:25" s="636" customFormat="1" ht="24.75" customHeight="1">
      <c r="A382" s="622" t="str">
        <f>'Раздел 1'!C412</f>
        <v>925</v>
      </c>
      <c r="B382" s="623" t="str">
        <f>'Раздел 1'!D412</f>
        <v>07</v>
      </c>
      <c r="C382" s="623" t="str">
        <f>'Раздел 1'!E412</f>
        <v>02</v>
      </c>
      <c r="D382" s="623" t="str">
        <f>'Раздел 1'!F412</f>
        <v>02</v>
      </c>
      <c r="E382" s="623" t="str">
        <f>'Раздел 1'!G412</f>
        <v>1</v>
      </c>
      <c r="F382" s="623" t="str">
        <f>'Раздел 1'!H412</f>
        <v>02</v>
      </c>
      <c r="G382" s="623" t="str">
        <f>'Раздел 1'!I412</f>
        <v>09020</v>
      </c>
      <c r="H382" s="624" t="str">
        <f>'Раздел 1'!J412</f>
        <v>243</v>
      </c>
      <c r="I382" s="625" t="str">
        <f>'Раздел 1'!K412</f>
        <v>225.00.00</v>
      </c>
      <c r="J382" s="625" t="str">
        <f>'Раздел 1'!L412</f>
        <v>000</v>
      </c>
      <c r="K382" s="625" t="str">
        <f>'Раздел 1'!M412</f>
        <v>00.00.00</v>
      </c>
      <c r="L382" s="625" t="str">
        <f>'Раздел 1'!N412</f>
        <v>003.01.0088</v>
      </c>
      <c r="M382" s="625" t="str">
        <f>'Раздел 1'!O412</f>
        <v>60.01.00</v>
      </c>
      <c r="N382" s="626">
        <f>'Раздел 1'!P412</f>
        <v>0</v>
      </c>
      <c r="O382" s="626">
        <v>0</v>
      </c>
      <c r="P382" s="627">
        <f t="shared" si="17"/>
        <v>0</v>
      </c>
      <c r="Q382" s="628">
        <f>'Раздел 1'!Q412</f>
        <v>0</v>
      </c>
      <c r="R382" s="629">
        <v>0</v>
      </c>
      <c r="S382" s="630">
        <f t="shared" si="18"/>
        <v>0</v>
      </c>
      <c r="T382" s="631">
        <f>'Раздел 1'!R412</f>
        <v>0</v>
      </c>
      <c r="U382" s="632">
        <v>0</v>
      </c>
      <c r="V382" s="633">
        <f t="shared" si="19"/>
        <v>0</v>
      </c>
      <c r="W382" s="142"/>
      <c r="X382" s="634"/>
      <c r="Y382" s="635"/>
    </row>
    <row r="383" spans="1:25" s="636" customFormat="1" ht="24.75" customHeight="1">
      <c r="A383" s="622" t="str">
        <f>'Раздел 1'!C413</f>
        <v>925</v>
      </c>
      <c r="B383" s="623" t="str">
        <f>'Раздел 1'!D413</f>
        <v>07</v>
      </c>
      <c r="C383" s="623" t="str">
        <f>'Раздел 1'!E413</f>
        <v>02</v>
      </c>
      <c r="D383" s="623" t="str">
        <f>'Раздел 1'!F413</f>
        <v>02</v>
      </c>
      <c r="E383" s="623" t="str">
        <f>'Раздел 1'!G413</f>
        <v>1</v>
      </c>
      <c r="F383" s="623" t="str">
        <f>'Раздел 1'!H413</f>
        <v>02</v>
      </c>
      <c r="G383" s="623" t="str">
        <f>'Раздел 1'!I413</f>
        <v>09020</v>
      </c>
      <c r="H383" s="624" t="str">
        <f>'Раздел 1'!J413</f>
        <v>243</v>
      </c>
      <c r="I383" s="625" t="str">
        <f>'Раздел 1'!K413</f>
        <v>225.00.00</v>
      </c>
      <c r="J383" s="625" t="str">
        <f>'Раздел 1'!L413</f>
        <v>000</v>
      </c>
      <c r="K383" s="625" t="str">
        <f>'Раздел 1'!M413</f>
        <v>00.00.00</v>
      </c>
      <c r="L383" s="625" t="str">
        <f>'Раздел 1'!N413</f>
        <v>003.01.0089</v>
      </c>
      <c r="M383" s="625" t="str">
        <f>'Раздел 1'!O413</f>
        <v>60.01.00</v>
      </c>
      <c r="N383" s="626">
        <f>'Раздел 1'!P413</f>
        <v>0</v>
      </c>
      <c r="O383" s="626">
        <v>0</v>
      </c>
      <c r="P383" s="627">
        <f t="shared" si="17"/>
        <v>0</v>
      </c>
      <c r="Q383" s="628">
        <f>'Раздел 1'!Q413</f>
        <v>0</v>
      </c>
      <c r="R383" s="629">
        <v>0</v>
      </c>
      <c r="S383" s="630">
        <f t="shared" si="18"/>
        <v>0</v>
      </c>
      <c r="T383" s="631">
        <f>'Раздел 1'!R413</f>
        <v>0</v>
      </c>
      <c r="U383" s="632">
        <v>0</v>
      </c>
      <c r="V383" s="633">
        <f t="shared" si="19"/>
        <v>0</v>
      </c>
      <c r="W383" s="142"/>
      <c r="X383" s="634"/>
      <c r="Y383" s="635"/>
    </row>
    <row r="384" spans="1:25" s="636" customFormat="1" ht="24.75" customHeight="1">
      <c r="A384" s="622" t="str">
        <f>'Раздел 1'!C414</f>
        <v>925</v>
      </c>
      <c r="B384" s="623" t="str">
        <f>'Раздел 1'!D414</f>
        <v>07</v>
      </c>
      <c r="C384" s="623" t="str">
        <f>'Раздел 1'!E414</f>
        <v>02</v>
      </c>
      <c r="D384" s="623" t="str">
        <f>'Раздел 1'!F414</f>
        <v>02</v>
      </c>
      <c r="E384" s="623" t="str">
        <f>'Раздел 1'!G414</f>
        <v>1</v>
      </c>
      <c r="F384" s="623" t="str">
        <f>'Раздел 1'!H414</f>
        <v>02</v>
      </c>
      <c r="G384" s="623" t="str">
        <f>'Раздел 1'!I414</f>
        <v>09020</v>
      </c>
      <c r="H384" s="624" t="str">
        <f>'Раздел 1'!J414</f>
        <v>243</v>
      </c>
      <c r="I384" s="625" t="str">
        <f>'Раздел 1'!K414</f>
        <v>225.00.00</v>
      </c>
      <c r="J384" s="625" t="str">
        <f>'Раздел 1'!L414</f>
        <v>000</v>
      </c>
      <c r="K384" s="625" t="str">
        <f>'Раздел 1'!M414</f>
        <v>00.00.00</v>
      </c>
      <c r="L384" s="625" t="str">
        <f>'Раздел 1'!N414</f>
        <v>003.01.0090</v>
      </c>
      <c r="M384" s="625" t="str">
        <f>'Раздел 1'!O414</f>
        <v>60.01.00</v>
      </c>
      <c r="N384" s="626">
        <f>'Раздел 1'!P414</f>
        <v>0</v>
      </c>
      <c r="O384" s="626">
        <v>0</v>
      </c>
      <c r="P384" s="627">
        <f t="shared" si="17"/>
        <v>0</v>
      </c>
      <c r="Q384" s="628">
        <f>'Раздел 1'!Q414</f>
        <v>0</v>
      </c>
      <c r="R384" s="629">
        <v>0</v>
      </c>
      <c r="S384" s="630">
        <f t="shared" si="18"/>
        <v>0</v>
      </c>
      <c r="T384" s="631">
        <f>'Раздел 1'!R414</f>
        <v>0</v>
      </c>
      <c r="U384" s="632">
        <v>0</v>
      </c>
      <c r="V384" s="633">
        <f t="shared" si="19"/>
        <v>0</v>
      </c>
      <c r="W384" s="142"/>
      <c r="X384" s="634"/>
      <c r="Y384" s="635"/>
    </row>
    <row r="385" spans="1:25" s="636" customFormat="1" ht="24.75" customHeight="1">
      <c r="A385" s="622" t="str">
        <f>'Раздел 1'!C415</f>
        <v>925</v>
      </c>
      <c r="B385" s="623" t="str">
        <f>'Раздел 1'!D415</f>
        <v>07</v>
      </c>
      <c r="C385" s="623" t="str">
        <f>'Раздел 1'!E415</f>
        <v>02</v>
      </c>
      <c r="D385" s="623" t="str">
        <f>'Раздел 1'!F415</f>
        <v>02</v>
      </c>
      <c r="E385" s="623" t="str">
        <f>'Раздел 1'!G415</f>
        <v>1</v>
      </c>
      <c r="F385" s="623" t="str">
        <f>'Раздел 1'!H415</f>
        <v>02</v>
      </c>
      <c r="G385" s="623" t="str">
        <f>'Раздел 1'!I415</f>
        <v>62980</v>
      </c>
      <c r="H385" s="624" t="str">
        <f>'Раздел 1'!J415</f>
        <v>243</v>
      </c>
      <c r="I385" s="625" t="str">
        <f>'Раздел 1'!K415</f>
        <v>225.00.00</v>
      </c>
      <c r="J385" s="625" t="str">
        <f>'Раздел 1'!L415</f>
        <v>000</v>
      </c>
      <c r="K385" s="625" t="str">
        <f>'Раздел 1'!M415</f>
        <v>00.00.00</v>
      </c>
      <c r="L385" s="625" t="str">
        <f>'Раздел 1'!N415</f>
        <v>005.00.0000</v>
      </c>
      <c r="M385" s="625" t="str">
        <f>'Раздел 1'!O415</f>
        <v>60.03.00</v>
      </c>
      <c r="N385" s="626">
        <f>'Раздел 1'!P415</f>
        <v>0</v>
      </c>
      <c r="O385" s="626">
        <v>0</v>
      </c>
      <c r="P385" s="627">
        <f t="shared" si="17"/>
        <v>0</v>
      </c>
      <c r="Q385" s="628">
        <f>'Раздел 1'!Q415</f>
        <v>0</v>
      </c>
      <c r="R385" s="629">
        <v>0</v>
      </c>
      <c r="S385" s="630">
        <f t="shared" si="18"/>
        <v>0</v>
      </c>
      <c r="T385" s="631">
        <f>'Раздел 1'!R415</f>
        <v>0</v>
      </c>
      <c r="U385" s="632">
        <v>0</v>
      </c>
      <c r="V385" s="633">
        <f t="shared" si="19"/>
        <v>0</v>
      </c>
      <c r="W385" s="142"/>
      <c r="X385" s="634"/>
      <c r="Y385" s="635"/>
    </row>
    <row r="386" spans="1:25" s="636" customFormat="1" ht="24.75" customHeight="1">
      <c r="A386" s="622" t="str">
        <f>'Раздел 1'!C416</f>
        <v>925</v>
      </c>
      <c r="B386" s="623" t="str">
        <f>'Раздел 1'!D416</f>
        <v>07</v>
      </c>
      <c r="C386" s="623" t="str">
        <f>'Раздел 1'!E416</f>
        <v>02</v>
      </c>
      <c r="D386" s="623" t="str">
        <f>'Раздел 1'!F416</f>
        <v>02</v>
      </c>
      <c r="E386" s="623" t="str">
        <f>'Раздел 1'!G416</f>
        <v>1</v>
      </c>
      <c r="F386" s="623" t="str">
        <f>'Раздел 1'!H416</f>
        <v>02</v>
      </c>
      <c r="G386" s="623" t="str">
        <f>'Раздел 1'!I416</f>
        <v>10200</v>
      </c>
      <c r="H386" s="624" t="str">
        <f>'Раздел 1'!J416</f>
        <v>243</v>
      </c>
      <c r="I386" s="625" t="str">
        <f>'Раздел 1'!K416</f>
        <v>225.00.00</v>
      </c>
      <c r="J386" s="625" t="str">
        <f>'Раздел 1'!L416</f>
        <v>000</v>
      </c>
      <c r="K386" s="625" t="str">
        <f>'Раздел 1'!M416</f>
        <v>00.00.00</v>
      </c>
      <c r="L386" s="625" t="str">
        <f>'Раздел 1'!N416</f>
        <v>020.00.0019</v>
      </c>
      <c r="M386" s="625" t="str">
        <f>'Раздел 1'!O416</f>
        <v>60.01.00</v>
      </c>
      <c r="N386" s="626">
        <f>'Раздел 1'!P416</f>
        <v>0</v>
      </c>
      <c r="O386" s="626">
        <v>0</v>
      </c>
      <c r="P386" s="627">
        <f t="shared" si="17"/>
        <v>0</v>
      </c>
      <c r="Q386" s="628">
        <f>'Раздел 1'!Q416</f>
        <v>0</v>
      </c>
      <c r="R386" s="629">
        <v>0</v>
      </c>
      <c r="S386" s="630">
        <f t="shared" si="18"/>
        <v>0</v>
      </c>
      <c r="T386" s="631">
        <f>'Раздел 1'!R416</f>
        <v>0</v>
      </c>
      <c r="U386" s="632">
        <v>0</v>
      </c>
      <c r="V386" s="633">
        <f t="shared" si="19"/>
        <v>0</v>
      </c>
      <c r="W386" s="142"/>
      <c r="X386" s="634"/>
      <c r="Y386" s="635"/>
    </row>
    <row r="387" spans="1:25" s="636" customFormat="1" ht="24.75" customHeight="1">
      <c r="A387" s="622" t="str">
        <f>'Раздел 1'!C417</f>
        <v>925</v>
      </c>
      <c r="B387" s="623" t="str">
        <f>'Раздел 1'!D417</f>
        <v>07</v>
      </c>
      <c r="C387" s="623" t="str">
        <f>'Раздел 1'!E417</f>
        <v>02</v>
      </c>
      <c r="D387" s="623">
        <f>'Раздел 1'!F417</f>
        <v>0</v>
      </c>
      <c r="E387" s="623">
        <f>'Раздел 1'!G417</f>
        <v>0</v>
      </c>
      <c r="F387" s="623">
        <f>'Раздел 1'!H417</f>
        <v>0</v>
      </c>
      <c r="G387" s="623">
        <f>'Раздел 1'!I417</f>
        <v>0</v>
      </c>
      <c r="H387" s="624" t="str">
        <f>'Раздел 1'!J417</f>
        <v>243</v>
      </c>
      <c r="I387" s="625" t="str">
        <f>'Раздел 1'!K417</f>
        <v>225.00.00</v>
      </c>
      <c r="J387" s="625" t="str">
        <f>'Раздел 1'!L417</f>
        <v>000</v>
      </c>
      <c r="K387" s="625" t="str">
        <f>'Раздел 1'!M417</f>
        <v>00.00.00</v>
      </c>
      <c r="L387" s="625" t="str">
        <f>'Раздел 1'!N417</f>
        <v>020.00.ХХХ</v>
      </c>
      <c r="M387" s="625" t="str">
        <f>'Раздел 1'!O417</f>
        <v>60.01.00</v>
      </c>
      <c r="N387" s="626">
        <f>'Раздел 1'!P417</f>
        <v>0</v>
      </c>
      <c r="O387" s="626">
        <v>0</v>
      </c>
      <c r="P387" s="627">
        <f t="shared" si="17"/>
        <v>0</v>
      </c>
      <c r="Q387" s="628">
        <f>'Раздел 1'!Q417</f>
        <v>0</v>
      </c>
      <c r="R387" s="629">
        <v>0</v>
      </c>
      <c r="S387" s="630">
        <f t="shared" si="18"/>
        <v>0</v>
      </c>
      <c r="T387" s="631">
        <f>'Раздел 1'!R417</f>
        <v>0</v>
      </c>
      <c r="U387" s="632">
        <v>0</v>
      </c>
      <c r="V387" s="633">
        <f t="shared" si="19"/>
        <v>0</v>
      </c>
      <c r="W387" s="142"/>
      <c r="X387" s="634"/>
      <c r="Y387" s="635"/>
    </row>
    <row r="388" spans="1:25" s="636" customFormat="1" ht="24.75" customHeight="1">
      <c r="A388" s="622" t="str">
        <f>'Раздел 1'!C418</f>
        <v>925</v>
      </c>
      <c r="B388" s="623" t="str">
        <f>'Раздел 1'!D418</f>
        <v>07</v>
      </c>
      <c r="C388" s="623" t="str">
        <f>'Раздел 1'!E418</f>
        <v>02</v>
      </c>
      <c r="D388" s="623" t="str">
        <f>'Раздел 1'!F418</f>
        <v>06</v>
      </c>
      <c r="E388" s="623" t="str">
        <f>'Раздел 1'!G418</f>
        <v>2</v>
      </c>
      <c r="F388" s="623" t="str">
        <f>'Раздел 1'!H418</f>
        <v>01</v>
      </c>
      <c r="G388" s="623" t="str">
        <f>'Раздел 1'!I418</f>
        <v>10610</v>
      </c>
      <c r="H388" s="624" t="str">
        <f>'Раздел 1'!J418</f>
        <v>243</v>
      </c>
      <c r="I388" s="625" t="str">
        <f>'Раздел 1'!K418</f>
        <v>225.00.00</v>
      </c>
      <c r="J388" s="625" t="str">
        <f>'Раздел 1'!L418</f>
        <v>000</v>
      </c>
      <c r="K388" s="625" t="str">
        <f>'Раздел 1'!M418</f>
        <v>00.00.00</v>
      </c>
      <c r="L388" s="625" t="str">
        <f>'Раздел 1'!N418</f>
        <v>060.00.0004</v>
      </c>
      <c r="M388" s="625" t="str">
        <f>'Раздел 1'!O418</f>
        <v>60.01.00</v>
      </c>
      <c r="N388" s="626">
        <f>'Раздел 1'!P418</f>
        <v>0</v>
      </c>
      <c r="O388" s="626">
        <v>0</v>
      </c>
      <c r="P388" s="627">
        <f t="shared" si="17"/>
        <v>0</v>
      </c>
      <c r="Q388" s="628">
        <f>'Раздел 1'!Q418</f>
        <v>0</v>
      </c>
      <c r="R388" s="629">
        <v>0</v>
      </c>
      <c r="S388" s="630">
        <f t="shared" si="18"/>
        <v>0</v>
      </c>
      <c r="T388" s="631">
        <f>'Раздел 1'!R418</f>
        <v>0</v>
      </c>
      <c r="U388" s="632">
        <v>0</v>
      </c>
      <c r="V388" s="633">
        <f t="shared" si="19"/>
        <v>0</v>
      </c>
      <c r="W388" s="142"/>
      <c r="X388" s="634"/>
      <c r="Y388" s="635"/>
    </row>
    <row r="389" spans="1:25" s="636" customFormat="1" ht="24.75" customHeight="1">
      <c r="A389" s="622" t="str">
        <f>'Раздел 1'!C419</f>
        <v>925</v>
      </c>
      <c r="B389" s="623" t="str">
        <f>'Раздел 1'!D419</f>
        <v>07</v>
      </c>
      <c r="C389" s="623" t="str">
        <f>'Раздел 1'!E419</f>
        <v>02</v>
      </c>
      <c r="D389" s="623" t="str">
        <f>'Раздел 1'!F419</f>
        <v>06</v>
      </c>
      <c r="E389" s="623" t="str">
        <f>'Раздел 1'!G419</f>
        <v>2</v>
      </c>
      <c r="F389" s="623" t="str">
        <f>'Раздел 1'!H419</f>
        <v>01</v>
      </c>
      <c r="G389" s="623" t="str">
        <f>'Раздел 1'!I419</f>
        <v>S0460</v>
      </c>
      <c r="H389" s="624" t="str">
        <f>'Раздел 1'!J419</f>
        <v>243</v>
      </c>
      <c r="I389" s="625" t="str">
        <f>'Раздел 1'!K419</f>
        <v>225.00.00</v>
      </c>
      <c r="J389" s="625" t="str">
        <f>'Раздел 1'!L419</f>
        <v>000</v>
      </c>
      <c r="K389" s="625" t="str">
        <f>'Раздел 1'!M419</f>
        <v>00.00.00</v>
      </c>
      <c r="L389" s="625" t="str">
        <f>'Раздел 1'!N419</f>
        <v>060.00.0004</v>
      </c>
      <c r="M389" s="625" t="str">
        <f>'Раздел 1'!O419</f>
        <v>60.01.00</v>
      </c>
      <c r="N389" s="626">
        <f>'Раздел 1'!P419</f>
        <v>0</v>
      </c>
      <c r="O389" s="626">
        <v>0</v>
      </c>
      <c r="P389" s="627">
        <f t="shared" si="17"/>
        <v>0</v>
      </c>
      <c r="Q389" s="628">
        <f>'Раздел 1'!Q419</f>
        <v>0</v>
      </c>
      <c r="R389" s="629">
        <v>0</v>
      </c>
      <c r="S389" s="630">
        <f t="shared" si="18"/>
        <v>0</v>
      </c>
      <c r="T389" s="631">
        <f>'Раздел 1'!R419</f>
        <v>0</v>
      </c>
      <c r="U389" s="632">
        <v>0</v>
      </c>
      <c r="V389" s="633">
        <f t="shared" si="19"/>
        <v>0</v>
      </c>
      <c r="W389" s="142"/>
      <c r="X389" s="634"/>
      <c r="Y389" s="635"/>
    </row>
    <row r="390" spans="1:25" s="636" customFormat="1" ht="24.75" customHeight="1">
      <c r="A390" s="622" t="str">
        <f>'Раздел 1'!C420</f>
        <v>925</v>
      </c>
      <c r="B390" s="623" t="str">
        <f>'Раздел 1'!D420</f>
        <v>07</v>
      </c>
      <c r="C390" s="623" t="str">
        <f>'Раздел 1'!E420</f>
        <v>02</v>
      </c>
      <c r="D390" s="623">
        <f>'Раздел 1'!F420</f>
        <v>0</v>
      </c>
      <c r="E390" s="623">
        <f>'Раздел 1'!G420</f>
        <v>0</v>
      </c>
      <c r="F390" s="623">
        <f>'Раздел 1'!H420</f>
        <v>0</v>
      </c>
      <c r="G390" s="623">
        <f>'Раздел 1'!I420</f>
        <v>0</v>
      </c>
      <c r="H390" s="624" t="str">
        <f>'Раздел 1'!J420</f>
        <v>243</v>
      </c>
      <c r="I390" s="625" t="str">
        <f>'Раздел 1'!K420</f>
        <v>225.00.00</v>
      </c>
      <c r="J390" s="625" t="str">
        <f>'Раздел 1'!L420</f>
        <v>000</v>
      </c>
      <c r="K390" s="625" t="str">
        <f>'Раздел 1'!M420</f>
        <v>00.00.00</v>
      </c>
      <c r="L390" s="625" t="str">
        <f>'Раздел 1'!N420</f>
        <v>500.02.ХХХ</v>
      </c>
      <c r="M390" s="625" t="str">
        <f>'Раздел 1'!O420</f>
        <v>60.03.00</v>
      </c>
      <c r="N390" s="626">
        <f>'Раздел 1'!P420</f>
        <v>0</v>
      </c>
      <c r="O390" s="626">
        <v>0</v>
      </c>
      <c r="P390" s="627">
        <f t="shared" si="17"/>
        <v>0</v>
      </c>
      <c r="Q390" s="628">
        <f>'Раздел 1'!Q420</f>
        <v>0</v>
      </c>
      <c r="R390" s="629">
        <v>0</v>
      </c>
      <c r="S390" s="630">
        <f t="shared" si="18"/>
        <v>0</v>
      </c>
      <c r="T390" s="631">
        <f>'Раздел 1'!R420</f>
        <v>0</v>
      </c>
      <c r="U390" s="632">
        <v>0</v>
      </c>
      <c r="V390" s="633">
        <f t="shared" si="19"/>
        <v>0</v>
      </c>
      <c r="W390" s="142"/>
      <c r="X390" s="634"/>
      <c r="Y390" s="635"/>
    </row>
    <row r="391" spans="1:25" s="636" customFormat="1" ht="24.75" customHeight="1">
      <c r="A391" s="622" t="str">
        <f>'Раздел 1'!C421</f>
        <v>925</v>
      </c>
      <c r="B391" s="623" t="str">
        <f>'Раздел 1'!D421</f>
        <v>07</v>
      </c>
      <c r="C391" s="623" t="str">
        <f>'Раздел 1'!E421</f>
        <v>02</v>
      </c>
      <c r="D391" s="623">
        <f>'Раздел 1'!F421</f>
        <v>0</v>
      </c>
      <c r="E391" s="623">
        <f>'Раздел 1'!G421</f>
        <v>0</v>
      </c>
      <c r="F391" s="623">
        <f>'Раздел 1'!H421</f>
        <v>0</v>
      </c>
      <c r="G391" s="623">
        <f>'Раздел 1'!I421</f>
        <v>0</v>
      </c>
      <c r="H391" s="624" t="str">
        <f>'Раздел 1'!J421</f>
        <v>243</v>
      </c>
      <c r="I391" s="625" t="str">
        <f>'Раздел 1'!K421</f>
        <v>225.00.00</v>
      </c>
      <c r="J391" s="625" t="str">
        <f>'Раздел 1'!L421</f>
        <v>000</v>
      </c>
      <c r="K391" s="625" t="str">
        <f>'Раздел 1'!M421</f>
        <v>00.00.00</v>
      </c>
      <c r="L391" s="625" t="str">
        <f>'Раздел 1'!N421</f>
        <v>500.02.ХХХ</v>
      </c>
      <c r="M391" s="625" t="str">
        <f>'Раздел 1'!O421</f>
        <v>60.03.00</v>
      </c>
      <c r="N391" s="626">
        <f>'Раздел 1'!P421</f>
        <v>0</v>
      </c>
      <c r="O391" s="626">
        <v>0</v>
      </c>
      <c r="P391" s="627">
        <f t="shared" si="17"/>
        <v>0</v>
      </c>
      <c r="Q391" s="628">
        <f>'Раздел 1'!Q421</f>
        <v>0</v>
      </c>
      <c r="R391" s="629">
        <v>0</v>
      </c>
      <c r="S391" s="630">
        <f t="shared" si="18"/>
        <v>0</v>
      </c>
      <c r="T391" s="631">
        <f>'Раздел 1'!R421</f>
        <v>0</v>
      </c>
      <c r="U391" s="632">
        <v>0</v>
      </c>
      <c r="V391" s="633">
        <f t="shared" si="19"/>
        <v>0</v>
      </c>
      <c r="W391" s="142"/>
      <c r="X391" s="634"/>
      <c r="Y391" s="635"/>
    </row>
    <row r="392" spans="1:25" s="636" customFormat="1" ht="24.75" customHeight="1">
      <c r="A392" s="622" t="str">
        <f>'Раздел 1'!C422</f>
        <v>925</v>
      </c>
      <c r="B392" s="623" t="str">
        <f>'Раздел 1'!D422</f>
        <v>07</v>
      </c>
      <c r="C392" s="623" t="str">
        <f>'Раздел 1'!E422</f>
        <v>02</v>
      </c>
      <c r="D392" s="623" t="str">
        <f>'Раздел 1'!F422</f>
        <v>06</v>
      </c>
      <c r="E392" s="623" t="str">
        <f>'Раздел 1'!G422</f>
        <v>2</v>
      </c>
      <c r="F392" s="623" t="str">
        <f>'Раздел 1'!H422</f>
        <v>01</v>
      </c>
      <c r="G392" s="623" t="str">
        <f>'Раздел 1'!I422</f>
        <v>S0460</v>
      </c>
      <c r="H392" s="624" t="str">
        <f>'Раздел 1'!J422</f>
        <v>243</v>
      </c>
      <c r="I392" s="625" t="str">
        <f>'Раздел 1'!K422</f>
        <v>225.00.00</v>
      </c>
      <c r="J392" s="625" t="str">
        <f>'Раздел 1'!L422</f>
        <v>000</v>
      </c>
      <c r="K392" s="625" t="str">
        <f>'Раздел 1'!M422</f>
        <v>00.00.00</v>
      </c>
      <c r="L392" s="625" t="str">
        <f>'Раздел 1'!N422</f>
        <v>500.03.0002</v>
      </c>
      <c r="M392" s="625" t="str">
        <f>'Раздел 1'!O422</f>
        <v>60.03.00</v>
      </c>
      <c r="N392" s="626">
        <f>'Раздел 1'!P422</f>
        <v>0</v>
      </c>
      <c r="O392" s="626">
        <v>0</v>
      </c>
      <c r="P392" s="627">
        <f t="shared" si="17"/>
        <v>0</v>
      </c>
      <c r="Q392" s="628">
        <f>'Раздел 1'!Q422</f>
        <v>0</v>
      </c>
      <c r="R392" s="629">
        <v>0</v>
      </c>
      <c r="S392" s="630">
        <f t="shared" si="18"/>
        <v>0</v>
      </c>
      <c r="T392" s="631">
        <f>'Раздел 1'!R422</f>
        <v>0</v>
      </c>
      <c r="U392" s="632">
        <v>0</v>
      </c>
      <c r="V392" s="633">
        <f t="shared" si="19"/>
        <v>0</v>
      </c>
      <c r="W392" s="142"/>
      <c r="X392" s="634"/>
      <c r="Y392" s="635"/>
    </row>
    <row r="393" spans="1:25" s="636" customFormat="1" ht="24.75" customHeight="1">
      <c r="A393" s="622" t="str">
        <f>'Раздел 1'!C423</f>
        <v>925</v>
      </c>
      <c r="B393" s="623" t="str">
        <f>'Раздел 1'!D423</f>
        <v>07</v>
      </c>
      <c r="C393" s="623" t="str">
        <f>'Раздел 1'!E423</f>
        <v>02</v>
      </c>
      <c r="D393" s="623">
        <f>'Раздел 1'!F423</f>
        <v>0</v>
      </c>
      <c r="E393" s="623">
        <f>'Раздел 1'!G423</f>
        <v>0</v>
      </c>
      <c r="F393" s="623">
        <f>'Раздел 1'!H423</f>
        <v>0</v>
      </c>
      <c r="G393" s="623">
        <f>'Раздел 1'!I423</f>
        <v>0</v>
      </c>
      <c r="H393" s="624" t="str">
        <f>'Раздел 1'!J423</f>
        <v>243</v>
      </c>
      <c r="I393" s="625" t="str">
        <f>'Раздел 1'!K423</f>
        <v>225.00.00</v>
      </c>
      <c r="J393" s="625" t="str">
        <f>'Раздел 1'!L423</f>
        <v>000</v>
      </c>
      <c r="K393" s="625" t="str">
        <f>'Раздел 1'!M423</f>
        <v>00.00.00</v>
      </c>
      <c r="L393" s="625" t="str">
        <f>'Раздел 1'!N423</f>
        <v>500.Х.ХХХ</v>
      </c>
      <c r="M393" s="625" t="str">
        <f>'Раздел 1'!O423</f>
        <v>60.03.00</v>
      </c>
      <c r="N393" s="626">
        <f>'Раздел 1'!P423</f>
        <v>0</v>
      </c>
      <c r="O393" s="626">
        <v>0</v>
      </c>
      <c r="P393" s="627">
        <f t="shared" si="17"/>
        <v>0</v>
      </c>
      <c r="Q393" s="628">
        <f>'Раздел 1'!Q423</f>
        <v>0</v>
      </c>
      <c r="R393" s="629">
        <v>0</v>
      </c>
      <c r="S393" s="630">
        <f t="shared" si="18"/>
        <v>0</v>
      </c>
      <c r="T393" s="631">
        <f>'Раздел 1'!R423</f>
        <v>0</v>
      </c>
      <c r="U393" s="632">
        <v>0</v>
      </c>
      <c r="V393" s="633">
        <f t="shared" si="19"/>
        <v>0</v>
      </c>
      <c r="W393" s="142"/>
      <c r="X393" s="634"/>
      <c r="Y393" s="635"/>
    </row>
    <row r="394" spans="1:25" s="636" customFormat="1" ht="24.75" customHeight="1">
      <c r="A394" s="622" t="str">
        <f>'Раздел 1'!C424</f>
        <v>925</v>
      </c>
      <c r="B394" s="623" t="str">
        <f>'Раздел 1'!D424</f>
        <v>07</v>
      </c>
      <c r="C394" s="623" t="str">
        <f>'Раздел 1'!E424</f>
        <v>02</v>
      </c>
      <c r="D394" s="623">
        <f>'Раздел 1'!F424</f>
        <v>0</v>
      </c>
      <c r="E394" s="623">
        <f>'Раздел 1'!G424</f>
        <v>0</v>
      </c>
      <c r="F394" s="623">
        <f>'Раздел 1'!H424</f>
        <v>0</v>
      </c>
      <c r="G394" s="623">
        <f>'Раздел 1'!I424</f>
        <v>0</v>
      </c>
      <c r="H394" s="624" t="str">
        <f>'Раздел 1'!J424</f>
        <v>243</v>
      </c>
      <c r="I394" s="625" t="str">
        <f>'Раздел 1'!K424</f>
        <v>225.00.00</v>
      </c>
      <c r="J394" s="625" t="str">
        <f>'Раздел 1'!L424</f>
        <v>000</v>
      </c>
      <c r="K394" s="625" t="str">
        <f>'Раздел 1'!M424</f>
        <v>00.00.00</v>
      </c>
      <c r="L394" s="625" t="str">
        <f>'Раздел 1'!N424</f>
        <v>500.Х.ХХХ</v>
      </c>
      <c r="M394" s="625" t="str">
        <f>'Раздел 1'!O424</f>
        <v>60.03.00</v>
      </c>
      <c r="N394" s="626">
        <f>'Раздел 1'!P424</f>
        <v>0</v>
      </c>
      <c r="O394" s="626">
        <v>0</v>
      </c>
      <c r="P394" s="627">
        <f t="shared" ref="P394:P457" si="20">N394-O394</f>
        <v>0</v>
      </c>
      <c r="Q394" s="628">
        <f>'Раздел 1'!Q424</f>
        <v>0</v>
      </c>
      <c r="R394" s="629">
        <v>0</v>
      </c>
      <c r="S394" s="630">
        <f t="shared" ref="S394:S457" si="21">Q394-R394</f>
        <v>0</v>
      </c>
      <c r="T394" s="631">
        <f>'Раздел 1'!R424</f>
        <v>0</v>
      </c>
      <c r="U394" s="632">
        <v>0</v>
      </c>
      <c r="V394" s="633">
        <f t="shared" ref="V394:V457" si="22">T394-U394</f>
        <v>0</v>
      </c>
      <c r="W394" s="142"/>
      <c r="X394" s="634"/>
      <c r="Y394" s="635"/>
    </row>
    <row r="395" spans="1:25" s="636" customFormat="1" ht="24.75" customHeight="1">
      <c r="A395" s="622" t="str">
        <f>'Раздел 1'!C425</f>
        <v>925</v>
      </c>
      <c r="B395" s="623" t="str">
        <f>'Раздел 1'!D425</f>
        <v>07</v>
      </c>
      <c r="C395" s="623" t="str">
        <f>'Раздел 1'!E425</f>
        <v>02</v>
      </c>
      <c r="D395" s="623" t="str">
        <f>'Раздел 1'!F425</f>
        <v>02</v>
      </c>
      <c r="E395" s="623" t="str">
        <f>'Раздел 1'!G425</f>
        <v>1</v>
      </c>
      <c r="F395" s="623" t="str">
        <f>'Раздел 1'!H425</f>
        <v>02</v>
      </c>
      <c r="G395" s="623" t="str">
        <f>'Раздел 1'!I425</f>
        <v>00590</v>
      </c>
      <c r="H395" s="624" t="str">
        <f>'Раздел 1'!J425</f>
        <v>243</v>
      </c>
      <c r="I395" s="625" t="str">
        <f>'Раздел 1'!K425</f>
        <v>226.00.00</v>
      </c>
      <c r="J395" s="625" t="str">
        <f>'Раздел 1'!L425</f>
        <v>000</v>
      </c>
      <c r="K395" s="625" t="str">
        <f>'Раздел 1'!M425</f>
        <v>00.00.00</v>
      </c>
      <c r="L395" s="625" t="str">
        <f>'Раздел 1'!N425</f>
        <v>х</v>
      </c>
      <c r="M395" s="625" t="str">
        <f>'Раздел 1'!O425</f>
        <v>20.00.02</v>
      </c>
      <c r="N395" s="626">
        <f>'Раздел 1'!P425</f>
        <v>0</v>
      </c>
      <c r="O395" s="626">
        <v>0</v>
      </c>
      <c r="P395" s="627">
        <f t="shared" si="20"/>
        <v>0</v>
      </c>
      <c r="Q395" s="628">
        <f>'Раздел 1'!Q425</f>
        <v>0</v>
      </c>
      <c r="R395" s="629">
        <v>0</v>
      </c>
      <c r="S395" s="630">
        <f t="shared" si="21"/>
        <v>0</v>
      </c>
      <c r="T395" s="631">
        <f>'Раздел 1'!R425</f>
        <v>0</v>
      </c>
      <c r="U395" s="632">
        <v>0</v>
      </c>
      <c r="V395" s="633">
        <f t="shared" si="22"/>
        <v>0</v>
      </c>
      <c r="W395" s="142"/>
      <c r="X395" s="634"/>
      <c r="Y395" s="635"/>
    </row>
    <row r="396" spans="1:25" s="636" customFormat="1" ht="24.75" customHeight="1">
      <c r="A396" s="622" t="str">
        <f>'Раздел 1'!C426</f>
        <v>925</v>
      </c>
      <c r="B396" s="623" t="str">
        <f>'Раздел 1'!D426</f>
        <v>07</v>
      </c>
      <c r="C396" s="623" t="str">
        <f>'Раздел 1'!E426</f>
        <v>02</v>
      </c>
      <c r="D396" s="623" t="str">
        <f>'Раздел 1'!F426</f>
        <v>02</v>
      </c>
      <c r="E396" s="623" t="str">
        <f>'Раздел 1'!G426</f>
        <v>1</v>
      </c>
      <c r="F396" s="623" t="str">
        <f>'Раздел 1'!H426</f>
        <v>02</v>
      </c>
      <c r="G396" s="623" t="str">
        <f>'Раздел 1'!I426</f>
        <v>00590</v>
      </c>
      <c r="H396" s="624" t="str">
        <f>'Раздел 1'!J426</f>
        <v>243</v>
      </c>
      <c r="I396" s="625" t="str">
        <f>'Раздел 1'!K426</f>
        <v>226.00.00</v>
      </c>
      <c r="J396" s="625" t="str">
        <f>'Раздел 1'!L426</f>
        <v>001</v>
      </c>
      <c r="K396" s="625" t="str">
        <f>'Раздел 1'!M426</f>
        <v>00.00.00</v>
      </c>
      <c r="L396" s="625" t="str">
        <f>'Раздел 1'!N426</f>
        <v>х</v>
      </c>
      <c r="M396" s="625" t="str">
        <f>'Раздел 1'!O426</f>
        <v>20.00.02</v>
      </c>
      <c r="N396" s="626">
        <f>'Раздел 1'!P426</f>
        <v>0</v>
      </c>
      <c r="O396" s="626">
        <v>0</v>
      </c>
      <c r="P396" s="627">
        <f t="shared" si="20"/>
        <v>0</v>
      </c>
      <c r="Q396" s="628">
        <f>'Раздел 1'!Q426</f>
        <v>0</v>
      </c>
      <c r="R396" s="629">
        <v>0</v>
      </c>
      <c r="S396" s="630">
        <f t="shared" si="21"/>
        <v>0</v>
      </c>
      <c r="T396" s="631">
        <f>'Раздел 1'!R426</f>
        <v>0</v>
      </c>
      <c r="U396" s="632">
        <v>0</v>
      </c>
      <c r="V396" s="633">
        <f t="shared" si="22"/>
        <v>0</v>
      </c>
      <c r="W396" s="142"/>
      <c r="X396" s="634"/>
      <c r="Y396" s="635"/>
    </row>
    <row r="397" spans="1:25" s="636" customFormat="1" ht="24.75" customHeight="1">
      <c r="A397" s="622" t="str">
        <f>'Раздел 1'!C427</f>
        <v>925</v>
      </c>
      <c r="B397" s="623" t="str">
        <f>'Раздел 1'!D427</f>
        <v>07</v>
      </c>
      <c r="C397" s="623" t="str">
        <f>'Раздел 1'!E427</f>
        <v>02</v>
      </c>
      <c r="D397" s="623" t="str">
        <f>'Раздел 1'!F427</f>
        <v>02</v>
      </c>
      <c r="E397" s="623" t="str">
        <f>'Раздел 1'!G427</f>
        <v>1</v>
      </c>
      <c r="F397" s="623" t="str">
        <f>'Раздел 1'!H427</f>
        <v>02</v>
      </c>
      <c r="G397" s="623" t="str">
        <f>'Раздел 1'!I427</f>
        <v>00590</v>
      </c>
      <c r="H397" s="624" t="str">
        <f>'Раздел 1'!J427</f>
        <v>243</v>
      </c>
      <c r="I397" s="625" t="str">
        <f>'Раздел 1'!K427</f>
        <v>226.00.00</v>
      </c>
      <c r="J397" s="625" t="str">
        <f>'Раздел 1'!L427</f>
        <v>000</v>
      </c>
      <c r="K397" s="625" t="str">
        <f>'Раздел 1'!M427</f>
        <v>00.00.00</v>
      </c>
      <c r="L397" s="625" t="str">
        <f>'Раздел 1'!N427</f>
        <v>х</v>
      </c>
      <c r="M397" s="625" t="str">
        <f>'Раздел 1'!O427</f>
        <v>20.00.03</v>
      </c>
      <c r="N397" s="626">
        <f>'Раздел 1'!P427</f>
        <v>0</v>
      </c>
      <c r="O397" s="626">
        <v>0</v>
      </c>
      <c r="P397" s="627">
        <f t="shared" si="20"/>
        <v>0</v>
      </c>
      <c r="Q397" s="628">
        <f>'Раздел 1'!Q427</f>
        <v>0</v>
      </c>
      <c r="R397" s="629">
        <v>0</v>
      </c>
      <c r="S397" s="630">
        <f t="shared" si="21"/>
        <v>0</v>
      </c>
      <c r="T397" s="631">
        <f>'Раздел 1'!R427</f>
        <v>0</v>
      </c>
      <c r="U397" s="632">
        <v>0</v>
      </c>
      <c r="V397" s="633">
        <f t="shared" si="22"/>
        <v>0</v>
      </c>
      <c r="W397" s="142"/>
      <c r="X397" s="634"/>
      <c r="Y397" s="635"/>
    </row>
    <row r="398" spans="1:25" s="636" customFormat="1" ht="24.75" customHeight="1">
      <c r="A398" s="622" t="str">
        <f>'Раздел 1'!C428</f>
        <v>925</v>
      </c>
      <c r="B398" s="623" t="str">
        <f>'Раздел 1'!D428</f>
        <v>07</v>
      </c>
      <c r="C398" s="623" t="str">
        <f>'Раздел 1'!E428</f>
        <v>02</v>
      </c>
      <c r="D398" s="623" t="str">
        <f>'Раздел 1'!F428</f>
        <v>02</v>
      </c>
      <c r="E398" s="623" t="str">
        <f>'Раздел 1'!G428</f>
        <v>1</v>
      </c>
      <c r="F398" s="623" t="str">
        <f>'Раздел 1'!H428</f>
        <v>02</v>
      </c>
      <c r="G398" s="623" t="str">
        <f>'Раздел 1'!I428</f>
        <v>00590</v>
      </c>
      <c r="H398" s="624" t="str">
        <f>'Раздел 1'!J428</f>
        <v>243</v>
      </c>
      <c r="I398" s="625" t="str">
        <f>'Раздел 1'!K428</f>
        <v>226.00.00</v>
      </c>
      <c r="J398" s="625" t="str">
        <f>'Раздел 1'!L428</f>
        <v>001</v>
      </c>
      <c r="K398" s="625" t="str">
        <f>'Раздел 1'!M428</f>
        <v>00.00.00</v>
      </c>
      <c r="L398" s="625" t="str">
        <f>'Раздел 1'!N428</f>
        <v>х</v>
      </c>
      <c r="M398" s="625" t="str">
        <f>'Раздел 1'!O428</f>
        <v>20.00.03</v>
      </c>
      <c r="N398" s="626">
        <f>'Раздел 1'!P428</f>
        <v>0</v>
      </c>
      <c r="O398" s="626">
        <v>0</v>
      </c>
      <c r="P398" s="627">
        <f t="shared" si="20"/>
        <v>0</v>
      </c>
      <c r="Q398" s="628">
        <f>'Раздел 1'!Q428</f>
        <v>0</v>
      </c>
      <c r="R398" s="629">
        <v>0</v>
      </c>
      <c r="S398" s="630">
        <f t="shared" si="21"/>
        <v>0</v>
      </c>
      <c r="T398" s="631">
        <f>'Раздел 1'!R428</f>
        <v>0</v>
      </c>
      <c r="U398" s="632">
        <v>0</v>
      </c>
      <c r="V398" s="633">
        <f t="shared" si="22"/>
        <v>0</v>
      </c>
      <c r="W398" s="142"/>
      <c r="X398" s="634"/>
      <c r="Y398" s="635"/>
    </row>
    <row r="399" spans="1:25" s="636" customFormat="1" ht="24.75" customHeight="1">
      <c r="A399" s="622" t="str">
        <f>'Раздел 1'!C429</f>
        <v>925</v>
      </c>
      <c r="B399" s="623" t="str">
        <f>'Раздел 1'!D429</f>
        <v>07</v>
      </c>
      <c r="C399" s="623" t="str">
        <f>'Раздел 1'!E429</f>
        <v>02</v>
      </c>
      <c r="D399" s="623" t="str">
        <f>'Раздел 1'!F429</f>
        <v>02</v>
      </c>
      <c r="E399" s="623" t="str">
        <f>'Раздел 1'!G429</f>
        <v>1</v>
      </c>
      <c r="F399" s="623" t="str">
        <f>'Раздел 1'!H429</f>
        <v>02</v>
      </c>
      <c r="G399" s="623" t="str">
        <f>'Раздел 1'!I429</f>
        <v>00590</v>
      </c>
      <c r="H399" s="624" t="str">
        <f>'Раздел 1'!J429</f>
        <v>243</v>
      </c>
      <c r="I399" s="625" t="str">
        <f>'Раздел 1'!K429</f>
        <v>226.00.00</v>
      </c>
      <c r="J399" s="625" t="str">
        <f>'Раздел 1'!L429</f>
        <v>000</v>
      </c>
      <c r="K399" s="625" t="str">
        <f>'Раздел 1'!M429</f>
        <v>00.00.00</v>
      </c>
      <c r="L399" s="625" t="str">
        <f>'Раздел 1'!N429</f>
        <v>х</v>
      </c>
      <c r="M399" s="625" t="str">
        <f>'Раздел 1'!O429</f>
        <v>20.00.04</v>
      </c>
      <c r="N399" s="626">
        <f>'Раздел 1'!P429</f>
        <v>0</v>
      </c>
      <c r="O399" s="626">
        <v>0</v>
      </c>
      <c r="P399" s="627">
        <f t="shared" si="20"/>
        <v>0</v>
      </c>
      <c r="Q399" s="628">
        <f>'Раздел 1'!Q429</f>
        <v>0</v>
      </c>
      <c r="R399" s="629">
        <v>0</v>
      </c>
      <c r="S399" s="630">
        <f t="shared" si="21"/>
        <v>0</v>
      </c>
      <c r="T399" s="631">
        <f>'Раздел 1'!R429</f>
        <v>0</v>
      </c>
      <c r="U399" s="632">
        <v>0</v>
      </c>
      <c r="V399" s="633">
        <f t="shared" si="22"/>
        <v>0</v>
      </c>
      <c r="W399" s="142"/>
      <c r="X399" s="634"/>
      <c r="Y399" s="635"/>
    </row>
    <row r="400" spans="1:25" s="636" customFormat="1" ht="24.75" customHeight="1">
      <c r="A400" s="622" t="str">
        <f>'Раздел 1'!C430</f>
        <v>925</v>
      </c>
      <c r="B400" s="623" t="str">
        <f>'Раздел 1'!D430</f>
        <v>07</v>
      </c>
      <c r="C400" s="623" t="str">
        <f>'Раздел 1'!E430</f>
        <v>02</v>
      </c>
      <c r="D400" s="623" t="str">
        <f>'Раздел 1'!F430</f>
        <v>02</v>
      </c>
      <c r="E400" s="623" t="str">
        <f>'Раздел 1'!G430</f>
        <v>1</v>
      </c>
      <c r="F400" s="623" t="str">
        <f>'Раздел 1'!H430</f>
        <v>02</v>
      </c>
      <c r="G400" s="623" t="str">
        <f>'Раздел 1'!I430</f>
        <v>00590</v>
      </c>
      <c r="H400" s="624" t="str">
        <f>'Раздел 1'!J430</f>
        <v>243</v>
      </c>
      <c r="I400" s="625" t="str">
        <f>'Раздел 1'!K430</f>
        <v>226.00.00</v>
      </c>
      <c r="J400" s="625" t="str">
        <f>'Раздел 1'!L430</f>
        <v>001</v>
      </c>
      <c r="K400" s="625" t="str">
        <f>'Раздел 1'!M430</f>
        <v>00.00.00</v>
      </c>
      <c r="L400" s="625" t="str">
        <f>'Раздел 1'!N430</f>
        <v>х</v>
      </c>
      <c r="M400" s="625" t="str">
        <f>'Раздел 1'!O430</f>
        <v>20.00.04</v>
      </c>
      <c r="N400" s="626">
        <f>'Раздел 1'!P430</f>
        <v>0</v>
      </c>
      <c r="O400" s="626">
        <v>0</v>
      </c>
      <c r="P400" s="627">
        <f t="shared" si="20"/>
        <v>0</v>
      </c>
      <c r="Q400" s="628">
        <f>'Раздел 1'!Q430</f>
        <v>0</v>
      </c>
      <c r="R400" s="629">
        <v>0</v>
      </c>
      <c r="S400" s="630">
        <f t="shared" si="21"/>
        <v>0</v>
      </c>
      <c r="T400" s="631">
        <f>'Раздел 1'!R430</f>
        <v>0</v>
      </c>
      <c r="U400" s="632">
        <v>0</v>
      </c>
      <c r="V400" s="633">
        <f t="shared" si="22"/>
        <v>0</v>
      </c>
      <c r="W400" s="142"/>
      <c r="X400" s="634"/>
      <c r="Y400" s="635"/>
    </row>
    <row r="401" spans="1:25" s="636" customFormat="1" ht="24.75" customHeight="1">
      <c r="A401" s="622" t="str">
        <f>'Раздел 1'!C431</f>
        <v>925</v>
      </c>
      <c r="B401" s="623" t="str">
        <f>'Раздел 1'!D431</f>
        <v>07</v>
      </c>
      <c r="C401" s="623" t="str">
        <f>'Раздел 1'!E431</f>
        <v>02</v>
      </c>
      <c r="D401" s="623" t="str">
        <f>'Раздел 1'!F431</f>
        <v>02</v>
      </c>
      <c r="E401" s="623" t="str">
        <f>'Раздел 1'!G431</f>
        <v>1</v>
      </c>
      <c r="F401" s="623" t="str">
        <f>'Раздел 1'!H431</f>
        <v>02</v>
      </c>
      <c r="G401" s="623" t="str">
        <f>'Раздел 1'!I431</f>
        <v>00590</v>
      </c>
      <c r="H401" s="624" t="str">
        <f>'Раздел 1'!J431</f>
        <v>243</v>
      </c>
      <c r="I401" s="625" t="str">
        <f>'Раздел 1'!K431</f>
        <v>226.00.00</v>
      </c>
      <c r="J401" s="625" t="str">
        <f>'Раздел 1'!L431</f>
        <v>000</v>
      </c>
      <c r="K401" s="625" t="str">
        <f>'Раздел 1'!M431</f>
        <v>00.00.00</v>
      </c>
      <c r="L401" s="625" t="str">
        <f>'Раздел 1'!N431</f>
        <v>001.99.0001</v>
      </c>
      <c r="M401" s="625" t="str">
        <f>'Раздел 1'!O431</f>
        <v>50.01.00</v>
      </c>
      <c r="N401" s="626">
        <f>'Раздел 1'!P431</f>
        <v>0</v>
      </c>
      <c r="O401" s="626">
        <v>0</v>
      </c>
      <c r="P401" s="627">
        <f t="shared" si="20"/>
        <v>0</v>
      </c>
      <c r="Q401" s="628">
        <f>'Раздел 1'!Q431</f>
        <v>0</v>
      </c>
      <c r="R401" s="629">
        <v>0</v>
      </c>
      <c r="S401" s="630">
        <f t="shared" si="21"/>
        <v>0</v>
      </c>
      <c r="T401" s="631">
        <f>'Раздел 1'!R431</f>
        <v>0</v>
      </c>
      <c r="U401" s="632">
        <v>0</v>
      </c>
      <c r="V401" s="633">
        <f t="shared" si="22"/>
        <v>0</v>
      </c>
      <c r="W401" s="142"/>
      <c r="X401" s="634"/>
      <c r="Y401" s="635"/>
    </row>
    <row r="402" spans="1:25" s="636" customFormat="1" ht="24.75" customHeight="1">
      <c r="A402" s="622" t="str">
        <f>'Раздел 1'!C432</f>
        <v>925</v>
      </c>
      <c r="B402" s="623" t="str">
        <f>'Раздел 1'!D432</f>
        <v>07</v>
      </c>
      <c r="C402" s="623" t="str">
        <f>'Раздел 1'!E432</f>
        <v>02</v>
      </c>
      <c r="D402" s="623" t="str">
        <f>'Раздел 1'!F432</f>
        <v>02</v>
      </c>
      <c r="E402" s="623" t="str">
        <f>'Раздел 1'!G432</f>
        <v>1</v>
      </c>
      <c r="F402" s="623" t="str">
        <f>'Раздел 1'!H432</f>
        <v>02</v>
      </c>
      <c r="G402" s="623" t="str">
        <f>'Раздел 1'!I432</f>
        <v>00590</v>
      </c>
      <c r="H402" s="624" t="str">
        <f>'Раздел 1'!J432</f>
        <v>243</v>
      </c>
      <c r="I402" s="625" t="str">
        <f>'Раздел 1'!K432</f>
        <v>226.00.00</v>
      </c>
      <c r="J402" s="625" t="str">
        <f>'Раздел 1'!L432</f>
        <v>001</v>
      </c>
      <c r="K402" s="625" t="str">
        <f>'Раздел 1'!M432</f>
        <v>00.00.00</v>
      </c>
      <c r="L402" s="625" t="str">
        <f>'Раздел 1'!N432</f>
        <v>х</v>
      </c>
      <c r="M402" s="625" t="str">
        <f>'Раздел 1'!O432</f>
        <v>50.01.00</v>
      </c>
      <c r="N402" s="626">
        <f>'Раздел 1'!P432</f>
        <v>0</v>
      </c>
      <c r="O402" s="626">
        <v>0</v>
      </c>
      <c r="P402" s="627">
        <f t="shared" si="20"/>
        <v>0</v>
      </c>
      <c r="Q402" s="628">
        <f>'Раздел 1'!Q432</f>
        <v>0</v>
      </c>
      <c r="R402" s="629">
        <v>0</v>
      </c>
      <c r="S402" s="630">
        <f t="shared" si="21"/>
        <v>0</v>
      </c>
      <c r="T402" s="631">
        <f>'Раздел 1'!R432</f>
        <v>0</v>
      </c>
      <c r="U402" s="632">
        <v>0</v>
      </c>
      <c r="V402" s="633">
        <f t="shared" si="22"/>
        <v>0</v>
      </c>
      <c r="W402" s="142"/>
      <c r="X402" s="634"/>
      <c r="Y402" s="635"/>
    </row>
    <row r="403" spans="1:25" s="636" customFormat="1" ht="24.75" customHeight="1">
      <c r="A403" s="622" t="str">
        <f>'Раздел 1'!C433</f>
        <v>925</v>
      </c>
      <c r="B403" s="623" t="str">
        <f>'Раздел 1'!D433</f>
        <v>07</v>
      </c>
      <c r="C403" s="623" t="str">
        <f>'Раздел 1'!E433</f>
        <v>02</v>
      </c>
      <c r="D403" s="623" t="str">
        <f>'Раздел 1'!F433</f>
        <v>02</v>
      </c>
      <c r="E403" s="623" t="str">
        <f>'Раздел 1'!G433</f>
        <v>1</v>
      </c>
      <c r="F403" s="623" t="str">
        <f>'Раздел 1'!H433</f>
        <v>02</v>
      </c>
      <c r="G403" s="623" t="str">
        <f>'Раздел 1'!I433</f>
        <v>09020</v>
      </c>
      <c r="H403" s="624" t="str">
        <f>'Раздел 1'!J433</f>
        <v>243</v>
      </c>
      <c r="I403" s="625" t="str">
        <f>'Раздел 1'!K433</f>
        <v>226.00.00</v>
      </c>
      <c r="J403" s="625" t="str">
        <f>'Раздел 1'!L433</f>
        <v>000</v>
      </c>
      <c r="K403" s="625" t="str">
        <f>'Раздел 1'!M433</f>
        <v>00.00.00</v>
      </c>
      <c r="L403" s="625" t="str">
        <f>'Раздел 1'!N433</f>
        <v>003.01.0060</v>
      </c>
      <c r="M403" s="625" t="str">
        <f>'Раздел 1'!O433</f>
        <v>60.01.00</v>
      </c>
      <c r="N403" s="626">
        <f>'Раздел 1'!P433</f>
        <v>228000</v>
      </c>
      <c r="O403" s="626">
        <v>228000</v>
      </c>
      <c r="P403" s="627">
        <f t="shared" si="20"/>
        <v>0</v>
      </c>
      <c r="Q403" s="628">
        <f>'Раздел 1'!Q433</f>
        <v>0</v>
      </c>
      <c r="R403" s="629">
        <v>0</v>
      </c>
      <c r="S403" s="630">
        <f t="shared" si="21"/>
        <v>0</v>
      </c>
      <c r="T403" s="631">
        <f>'Раздел 1'!R433</f>
        <v>0</v>
      </c>
      <c r="U403" s="632">
        <v>0</v>
      </c>
      <c r="V403" s="633">
        <f t="shared" si="22"/>
        <v>0</v>
      </c>
      <c r="W403" s="142"/>
      <c r="X403" s="634"/>
      <c r="Y403" s="635"/>
    </row>
    <row r="404" spans="1:25" s="636" customFormat="1" ht="24.75" customHeight="1">
      <c r="A404" s="622" t="str">
        <f>'Раздел 1'!C434</f>
        <v>925</v>
      </c>
      <c r="B404" s="623" t="str">
        <f>'Раздел 1'!D434</f>
        <v>07</v>
      </c>
      <c r="C404" s="623" t="str">
        <f>'Раздел 1'!E434</f>
        <v>02</v>
      </c>
      <c r="D404" s="623" t="str">
        <f>'Раздел 1'!F434</f>
        <v>02</v>
      </c>
      <c r="E404" s="623" t="str">
        <f>'Раздел 1'!G434</f>
        <v>1</v>
      </c>
      <c r="F404" s="623" t="str">
        <f>'Раздел 1'!H434</f>
        <v>02</v>
      </c>
      <c r="G404" s="623" t="str">
        <f>'Раздел 1'!I434</f>
        <v>09020</v>
      </c>
      <c r="H404" s="624" t="str">
        <f>'Раздел 1'!J434</f>
        <v>243</v>
      </c>
      <c r="I404" s="625" t="str">
        <f>'Раздел 1'!K434</f>
        <v>226.00.00</v>
      </c>
      <c r="J404" s="625" t="str">
        <f>'Раздел 1'!L434</f>
        <v>000</v>
      </c>
      <c r="K404" s="625" t="str">
        <f>'Раздел 1'!M434</f>
        <v>00.00.00</v>
      </c>
      <c r="L404" s="625" t="str">
        <f>'Раздел 1'!N434</f>
        <v>003.01.0061</v>
      </c>
      <c r="M404" s="625" t="str">
        <f>'Раздел 1'!O434</f>
        <v>60.01.00</v>
      </c>
      <c r="N404" s="626">
        <f>'Раздел 1'!P434</f>
        <v>0</v>
      </c>
      <c r="O404" s="626">
        <v>0</v>
      </c>
      <c r="P404" s="627">
        <f t="shared" si="20"/>
        <v>0</v>
      </c>
      <c r="Q404" s="628">
        <f>'Раздел 1'!Q434</f>
        <v>0</v>
      </c>
      <c r="R404" s="629">
        <v>0</v>
      </c>
      <c r="S404" s="630">
        <f t="shared" si="21"/>
        <v>0</v>
      </c>
      <c r="T404" s="631">
        <f>'Раздел 1'!R434</f>
        <v>0</v>
      </c>
      <c r="U404" s="632">
        <v>0</v>
      </c>
      <c r="V404" s="633">
        <f t="shared" si="22"/>
        <v>0</v>
      </c>
      <c r="W404" s="142"/>
      <c r="X404" s="634"/>
      <c r="Y404" s="635"/>
    </row>
    <row r="405" spans="1:25" s="636" customFormat="1" ht="24.75" customHeight="1">
      <c r="A405" s="622" t="str">
        <f>'Раздел 1'!C435</f>
        <v>925</v>
      </c>
      <c r="B405" s="623" t="str">
        <f>'Раздел 1'!D435</f>
        <v>07</v>
      </c>
      <c r="C405" s="623" t="str">
        <f>'Раздел 1'!E435</f>
        <v>02</v>
      </c>
      <c r="D405" s="623" t="str">
        <f>'Раздел 1'!F435</f>
        <v>02</v>
      </c>
      <c r="E405" s="623" t="str">
        <f>'Раздел 1'!G435</f>
        <v>1</v>
      </c>
      <c r="F405" s="623" t="str">
        <f>'Раздел 1'!H435</f>
        <v>02</v>
      </c>
      <c r="G405" s="623" t="str">
        <f>'Раздел 1'!I435</f>
        <v>09020</v>
      </c>
      <c r="H405" s="624" t="str">
        <f>'Раздел 1'!J435</f>
        <v>243</v>
      </c>
      <c r="I405" s="625" t="str">
        <f>'Раздел 1'!K435</f>
        <v>226.00.00</v>
      </c>
      <c r="J405" s="625" t="str">
        <f>'Раздел 1'!L435</f>
        <v>000</v>
      </c>
      <c r="K405" s="625" t="str">
        <f>'Раздел 1'!M435</f>
        <v>00.00.00</v>
      </c>
      <c r="L405" s="625" t="str">
        <f>'Раздел 1'!N435</f>
        <v>003.01.0036</v>
      </c>
      <c r="M405" s="625" t="str">
        <f>'Раздел 1'!O435</f>
        <v>60.01.00</v>
      </c>
      <c r="N405" s="626">
        <f>'Раздел 1'!P435</f>
        <v>0</v>
      </c>
      <c r="O405" s="626">
        <v>0</v>
      </c>
      <c r="P405" s="627">
        <f t="shared" si="20"/>
        <v>0</v>
      </c>
      <c r="Q405" s="628">
        <f>'Раздел 1'!Q435</f>
        <v>0</v>
      </c>
      <c r="R405" s="629">
        <v>0</v>
      </c>
      <c r="S405" s="630">
        <f t="shared" si="21"/>
        <v>0</v>
      </c>
      <c r="T405" s="631">
        <f>'Раздел 1'!R435</f>
        <v>0</v>
      </c>
      <c r="U405" s="632">
        <v>0</v>
      </c>
      <c r="V405" s="633">
        <f t="shared" si="22"/>
        <v>0</v>
      </c>
      <c r="W405" s="142"/>
      <c r="X405" s="634"/>
      <c r="Y405" s="635"/>
    </row>
    <row r="406" spans="1:25" s="636" customFormat="1" ht="24.75" customHeight="1">
      <c r="A406" s="622" t="str">
        <f>'Раздел 1'!C436</f>
        <v>925</v>
      </c>
      <c r="B406" s="623" t="str">
        <f>'Раздел 1'!D436</f>
        <v>07</v>
      </c>
      <c r="C406" s="623" t="str">
        <f>'Раздел 1'!E436</f>
        <v>02</v>
      </c>
      <c r="D406" s="623" t="str">
        <f>'Раздел 1'!F436</f>
        <v>02</v>
      </c>
      <c r="E406" s="623" t="str">
        <f>'Раздел 1'!G436</f>
        <v>1</v>
      </c>
      <c r="F406" s="623" t="str">
        <f>'Раздел 1'!H436</f>
        <v>02</v>
      </c>
      <c r="G406" s="623" t="str">
        <f>'Раздел 1'!I436</f>
        <v>09020</v>
      </c>
      <c r="H406" s="624" t="str">
        <f>'Раздел 1'!J436</f>
        <v>243</v>
      </c>
      <c r="I406" s="625" t="str">
        <f>'Раздел 1'!K436</f>
        <v>226.00.00</v>
      </c>
      <c r="J406" s="625" t="str">
        <f>'Раздел 1'!L436</f>
        <v>000</v>
      </c>
      <c r="K406" s="625" t="str">
        <f>'Раздел 1'!M436</f>
        <v>00.00.00</v>
      </c>
      <c r="L406" s="625" t="str">
        <f>'Раздел 1'!N436</f>
        <v>003.01.0037</v>
      </c>
      <c r="M406" s="625" t="str">
        <f>'Раздел 1'!O436</f>
        <v>60.01.00</v>
      </c>
      <c r="N406" s="626">
        <f>'Раздел 1'!P436</f>
        <v>100000</v>
      </c>
      <c r="O406" s="626">
        <v>100000</v>
      </c>
      <c r="P406" s="627">
        <f t="shared" si="20"/>
        <v>0</v>
      </c>
      <c r="Q406" s="628">
        <f>'Раздел 1'!Q436</f>
        <v>0</v>
      </c>
      <c r="R406" s="629">
        <v>0</v>
      </c>
      <c r="S406" s="630">
        <f t="shared" si="21"/>
        <v>0</v>
      </c>
      <c r="T406" s="631">
        <f>'Раздел 1'!R436</f>
        <v>0</v>
      </c>
      <c r="U406" s="632">
        <v>0</v>
      </c>
      <c r="V406" s="633">
        <f t="shared" si="22"/>
        <v>0</v>
      </c>
      <c r="W406" s="142"/>
      <c r="X406" s="634"/>
      <c r="Y406" s="635"/>
    </row>
    <row r="407" spans="1:25" s="636" customFormat="1" ht="24.75" customHeight="1">
      <c r="A407" s="622" t="str">
        <f>'Раздел 1'!C437</f>
        <v>925</v>
      </c>
      <c r="B407" s="623" t="str">
        <f>'Раздел 1'!D437</f>
        <v>07</v>
      </c>
      <c r="C407" s="623" t="str">
        <f>'Раздел 1'!E437</f>
        <v>02</v>
      </c>
      <c r="D407" s="623" t="str">
        <f>'Раздел 1'!F437</f>
        <v>02</v>
      </c>
      <c r="E407" s="623" t="str">
        <f>'Раздел 1'!G437</f>
        <v>1</v>
      </c>
      <c r="F407" s="623" t="str">
        <f>'Раздел 1'!H437</f>
        <v>02</v>
      </c>
      <c r="G407" s="623" t="str">
        <f>'Раздел 1'!I437</f>
        <v>09020</v>
      </c>
      <c r="H407" s="624" t="str">
        <f>'Раздел 1'!J437</f>
        <v>243</v>
      </c>
      <c r="I407" s="625" t="str">
        <f>'Раздел 1'!K437</f>
        <v>226.00.00</v>
      </c>
      <c r="J407" s="625" t="str">
        <f>'Раздел 1'!L437</f>
        <v>000</v>
      </c>
      <c r="K407" s="625" t="str">
        <f>'Раздел 1'!M437</f>
        <v>00.00.00</v>
      </c>
      <c r="L407" s="625" t="str">
        <f>'Раздел 1'!N437</f>
        <v>003.01.0031</v>
      </c>
      <c r="M407" s="625" t="str">
        <f>'Раздел 1'!O437</f>
        <v>60.01.00</v>
      </c>
      <c r="N407" s="626">
        <f>'Раздел 1'!P437</f>
        <v>0</v>
      </c>
      <c r="O407" s="626">
        <v>0</v>
      </c>
      <c r="P407" s="627">
        <f t="shared" si="20"/>
        <v>0</v>
      </c>
      <c r="Q407" s="628">
        <f>'Раздел 1'!Q437</f>
        <v>0</v>
      </c>
      <c r="R407" s="629">
        <v>0</v>
      </c>
      <c r="S407" s="630">
        <f t="shared" si="21"/>
        <v>0</v>
      </c>
      <c r="T407" s="631">
        <f>'Раздел 1'!R437</f>
        <v>0</v>
      </c>
      <c r="U407" s="632">
        <v>0</v>
      </c>
      <c r="V407" s="633">
        <f t="shared" si="22"/>
        <v>0</v>
      </c>
      <c r="W407" s="142"/>
      <c r="X407" s="634"/>
      <c r="Y407" s="635"/>
    </row>
    <row r="408" spans="1:25" s="636" customFormat="1" ht="24.75" customHeight="1">
      <c r="A408" s="622" t="str">
        <f>'Раздел 1'!C438</f>
        <v>925</v>
      </c>
      <c r="B408" s="623" t="str">
        <f>'Раздел 1'!D438</f>
        <v>07</v>
      </c>
      <c r="C408" s="623" t="str">
        <f>'Раздел 1'!E438</f>
        <v>02</v>
      </c>
      <c r="D408" s="623" t="str">
        <f>'Раздел 1'!F438</f>
        <v>02</v>
      </c>
      <c r="E408" s="623" t="str">
        <f>'Раздел 1'!G438</f>
        <v>1</v>
      </c>
      <c r="F408" s="623" t="str">
        <f>'Раздел 1'!H438</f>
        <v>02</v>
      </c>
      <c r="G408" s="623" t="str">
        <f>'Раздел 1'!I438</f>
        <v>09020</v>
      </c>
      <c r="H408" s="624" t="str">
        <f>'Раздел 1'!J438</f>
        <v>243</v>
      </c>
      <c r="I408" s="625" t="str">
        <f>'Раздел 1'!K438</f>
        <v>226.00.00</v>
      </c>
      <c r="J408" s="625" t="str">
        <f>'Раздел 1'!L438</f>
        <v>000</v>
      </c>
      <c r="K408" s="625" t="str">
        <f>'Раздел 1'!M438</f>
        <v>00.00.00</v>
      </c>
      <c r="L408" s="625" t="str">
        <f>'Раздел 1'!N438</f>
        <v>003.01.0049</v>
      </c>
      <c r="M408" s="625" t="str">
        <f>'Раздел 1'!O438</f>
        <v>60.01.00</v>
      </c>
      <c r="N408" s="626">
        <f>'Раздел 1'!P438</f>
        <v>0</v>
      </c>
      <c r="O408" s="626">
        <v>0</v>
      </c>
      <c r="P408" s="627">
        <f t="shared" si="20"/>
        <v>0</v>
      </c>
      <c r="Q408" s="628">
        <f>'Раздел 1'!Q438</f>
        <v>0</v>
      </c>
      <c r="R408" s="629">
        <v>0</v>
      </c>
      <c r="S408" s="630">
        <f t="shared" si="21"/>
        <v>0</v>
      </c>
      <c r="T408" s="631">
        <f>'Раздел 1'!R438</f>
        <v>0</v>
      </c>
      <c r="U408" s="632">
        <v>0</v>
      </c>
      <c r="V408" s="633">
        <f t="shared" si="22"/>
        <v>0</v>
      </c>
      <c r="W408" s="142"/>
      <c r="X408" s="634"/>
      <c r="Y408" s="635"/>
    </row>
    <row r="409" spans="1:25" s="636" customFormat="1" ht="24.75" customHeight="1">
      <c r="A409" s="622" t="str">
        <f>'Раздел 1'!C439</f>
        <v>925</v>
      </c>
      <c r="B409" s="623" t="str">
        <f>'Раздел 1'!D439</f>
        <v>07</v>
      </c>
      <c r="C409" s="623" t="str">
        <f>'Раздел 1'!E439</f>
        <v>02</v>
      </c>
      <c r="D409" s="623">
        <f>'Раздел 1'!F439</f>
        <v>0</v>
      </c>
      <c r="E409" s="623">
        <f>'Раздел 1'!G439</f>
        <v>0</v>
      </c>
      <c r="F409" s="623">
        <f>'Раздел 1'!H439</f>
        <v>0</v>
      </c>
      <c r="G409" s="623">
        <f>'Раздел 1'!I439</f>
        <v>0</v>
      </c>
      <c r="H409" s="624" t="str">
        <f>'Раздел 1'!J439</f>
        <v>243</v>
      </c>
      <c r="I409" s="625" t="str">
        <f>'Раздел 1'!K439</f>
        <v>226.00.00</v>
      </c>
      <c r="J409" s="625" t="str">
        <f>'Раздел 1'!L439</f>
        <v>000</v>
      </c>
      <c r="K409" s="625" t="str">
        <f>'Раздел 1'!M439</f>
        <v>00.00.00</v>
      </c>
      <c r="L409" s="625" t="str">
        <f>'Раздел 1'!N439</f>
        <v>ХХ.Х.ХХХ</v>
      </c>
      <c r="M409" s="625" t="str">
        <f>'Раздел 1'!O439</f>
        <v>60.03.00</v>
      </c>
      <c r="N409" s="626">
        <f>'Раздел 1'!P439</f>
        <v>0</v>
      </c>
      <c r="O409" s="626">
        <v>0</v>
      </c>
      <c r="P409" s="627">
        <f t="shared" si="20"/>
        <v>0</v>
      </c>
      <c r="Q409" s="628">
        <f>'Раздел 1'!Q439</f>
        <v>0</v>
      </c>
      <c r="R409" s="629">
        <v>0</v>
      </c>
      <c r="S409" s="630">
        <f t="shared" si="21"/>
        <v>0</v>
      </c>
      <c r="T409" s="631">
        <f>'Раздел 1'!R439</f>
        <v>0</v>
      </c>
      <c r="U409" s="632">
        <v>0</v>
      </c>
      <c r="V409" s="633">
        <f t="shared" si="22"/>
        <v>0</v>
      </c>
      <c r="W409" s="142"/>
      <c r="X409" s="634"/>
      <c r="Y409" s="635"/>
    </row>
    <row r="410" spans="1:25" s="636" customFormat="1" ht="24.75" customHeight="1">
      <c r="A410" s="622" t="str">
        <f>'Раздел 1'!C440</f>
        <v>х</v>
      </c>
      <c r="B410" s="623">
        <f>'Раздел 1'!D440</f>
        <v>0</v>
      </c>
      <c r="C410" s="623">
        <f>'Раздел 1'!E440</f>
        <v>0</v>
      </c>
      <c r="D410" s="623">
        <f>'Раздел 1'!F440</f>
        <v>0</v>
      </c>
      <c r="E410" s="623">
        <f>'Раздел 1'!G440</f>
        <v>0</v>
      </c>
      <c r="F410" s="623">
        <f>'Раздел 1'!H440</f>
        <v>0</v>
      </c>
      <c r="G410" s="623">
        <f>'Раздел 1'!I440</f>
        <v>0</v>
      </c>
      <c r="H410" s="624">
        <f>'Раздел 1'!J440</f>
        <v>0</v>
      </c>
      <c r="I410" s="625" t="str">
        <f>'Раздел 1'!K440</f>
        <v>х</v>
      </c>
      <c r="J410" s="625">
        <f>'Раздел 1'!L440</f>
        <v>0</v>
      </c>
      <c r="K410" s="625">
        <f>'Раздел 1'!M440</f>
        <v>0</v>
      </c>
      <c r="L410" s="625">
        <f>'Раздел 1'!N440</f>
        <v>0</v>
      </c>
      <c r="M410" s="625">
        <f>'Раздел 1'!O440</f>
        <v>0</v>
      </c>
      <c r="N410" s="626">
        <f>'Раздел 1'!P440</f>
        <v>8989538.4900000021</v>
      </c>
      <c r="O410" s="626">
        <v>8989538.4900000021</v>
      </c>
      <c r="P410" s="627">
        <f t="shared" si="20"/>
        <v>0</v>
      </c>
      <c r="Q410" s="628">
        <f>'Раздел 1'!Q440</f>
        <v>6202322.2299999995</v>
      </c>
      <c r="R410" s="629">
        <v>6202322.2299999995</v>
      </c>
      <c r="S410" s="630">
        <f t="shared" si="21"/>
        <v>0</v>
      </c>
      <c r="T410" s="631">
        <f>'Раздел 1'!R440</f>
        <v>6401062.5499999998</v>
      </c>
      <c r="U410" s="632">
        <v>6401062.5499999998</v>
      </c>
      <c r="V410" s="633">
        <f t="shared" si="22"/>
        <v>0</v>
      </c>
      <c r="W410" s="142"/>
      <c r="X410" s="634"/>
      <c r="Y410" s="635"/>
    </row>
    <row r="411" spans="1:25" s="636" customFormat="1" ht="24.75" customHeight="1">
      <c r="A411" s="622">
        <f>'Раздел 1'!C441</f>
        <v>0</v>
      </c>
      <c r="B411" s="623">
        <f>'Раздел 1'!D441</f>
        <v>0</v>
      </c>
      <c r="C411" s="623">
        <f>'Раздел 1'!E441</f>
        <v>0</v>
      </c>
      <c r="D411" s="623">
        <f>'Раздел 1'!F441</f>
        <v>0</v>
      </c>
      <c r="E411" s="623">
        <f>'Раздел 1'!G441</f>
        <v>0</v>
      </c>
      <c r="F411" s="623">
        <f>'Раздел 1'!H441</f>
        <v>0</v>
      </c>
      <c r="G411" s="623">
        <f>'Раздел 1'!I441</f>
        <v>0</v>
      </c>
      <c r="H411" s="624">
        <f>'Раздел 1'!J441</f>
        <v>0</v>
      </c>
      <c r="I411" s="625">
        <f>'Раздел 1'!K441</f>
        <v>0</v>
      </c>
      <c r="J411" s="625">
        <f>'Раздел 1'!L441</f>
        <v>0</v>
      </c>
      <c r="K411" s="625">
        <f>'Раздел 1'!M441</f>
        <v>0</v>
      </c>
      <c r="L411" s="625">
        <f>'Раздел 1'!N441</f>
        <v>0</v>
      </c>
      <c r="M411" s="625">
        <f>'Раздел 1'!O441</f>
        <v>0</v>
      </c>
      <c r="N411" s="626">
        <f>'Раздел 1'!P441</f>
        <v>0</v>
      </c>
      <c r="O411" s="626">
        <v>0</v>
      </c>
      <c r="P411" s="627">
        <f t="shared" si="20"/>
        <v>0</v>
      </c>
      <c r="Q411" s="628">
        <f>'Раздел 1'!Q441</f>
        <v>0</v>
      </c>
      <c r="R411" s="629">
        <v>0</v>
      </c>
      <c r="S411" s="630">
        <f t="shared" si="21"/>
        <v>0</v>
      </c>
      <c r="T411" s="631">
        <f>'Раздел 1'!R441</f>
        <v>0</v>
      </c>
      <c r="U411" s="632">
        <v>0</v>
      </c>
      <c r="V411" s="633">
        <f t="shared" si="22"/>
        <v>0</v>
      </c>
      <c r="W411" s="142"/>
      <c r="X411" s="634"/>
      <c r="Y411" s="635"/>
    </row>
    <row r="412" spans="1:25" s="636" customFormat="1" ht="24.75" customHeight="1">
      <c r="A412" s="622" t="str">
        <f>'Раздел 1'!C442</f>
        <v>925</v>
      </c>
      <c r="B412" s="623" t="str">
        <f>'Раздел 1'!D442</f>
        <v>07</v>
      </c>
      <c r="C412" s="623" t="str">
        <f>'Раздел 1'!E442</f>
        <v>02</v>
      </c>
      <c r="D412" s="623" t="str">
        <f>'Раздел 1'!F442</f>
        <v>02</v>
      </c>
      <c r="E412" s="623" t="str">
        <f>'Раздел 1'!G442</f>
        <v>1</v>
      </c>
      <c r="F412" s="623" t="str">
        <f>'Раздел 1'!H442</f>
        <v>02</v>
      </c>
      <c r="G412" s="623" t="str">
        <f>'Раздел 1'!I442</f>
        <v>00590</v>
      </c>
      <c r="H412" s="624" t="str">
        <f>'Раздел 1'!J442</f>
        <v>244</v>
      </c>
      <c r="I412" s="625" t="str">
        <f>'Раздел 1'!K442</f>
        <v>221.00.00</v>
      </c>
      <c r="J412" s="625" t="str">
        <f>'Раздел 1'!L442</f>
        <v>000</v>
      </c>
      <c r="K412" s="625" t="str">
        <f>'Раздел 1'!M442</f>
        <v>00.00.00</v>
      </c>
      <c r="L412" s="625" t="str">
        <f>'Раздел 1'!N442</f>
        <v>х</v>
      </c>
      <c r="M412" s="625" t="str">
        <f>'Раздел 1'!O442</f>
        <v>20.00.02</v>
      </c>
      <c r="N412" s="626">
        <f>'Раздел 1'!P442</f>
        <v>0</v>
      </c>
      <c r="O412" s="626">
        <v>0</v>
      </c>
      <c r="P412" s="627">
        <f t="shared" si="20"/>
        <v>0</v>
      </c>
      <c r="Q412" s="628">
        <f>'Раздел 1'!Q442</f>
        <v>0</v>
      </c>
      <c r="R412" s="629">
        <v>0</v>
      </c>
      <c r="S412" s="630">
        <f t="shared" si="21"/>
        <v>0</v>
      </c>
      <c r="T412" s="631">
        <f>'Раздел 1'!R442</f>
        <v>0</v>
      </c>
      <c r="U412" s="632">
        <v>0</v>
      </c>
      <c r="V412" s="633">
        <f t="shared" si="22"/>
        <v>0</v>
      </c>
      <c r="W412" s="142"/>
      <c r="X412" s="634"/>
      <c r="Y412" s="635"/>
    </row>
    <row r="413" spans="1:25" s="636" customFormat="1" ht="24.75" customHeight="1">
      <c r="A413" s="622" t="str">
        <f>'Раздел 1'!C443</f>
        <v>925</v>
      </c>
      <c r="B413" s="623" t="str">
        <f>'Раздел 1'!D443</f>
        <v>07</v>
      </c>
      <c r="C413" s="623" t="str">
        <f>'Раздел 1'!E443</f>
        <v>02</v>
      </c>
      <c r="D413" s="623" t="str">
        <f>'Раздел 1'!F443</f>
        <v>02</v>
      </c>
      <c r="E413" s="623" t="str">
        <f>'Раздел 1'!G443</f>
        <v>1</v>
      </c>
      <c r="F413" s="623" t="str">
        <f>'Раздел 1'!H443</f>
        <v>02</v>
      </c>
      <c r="G413" s="623" t="str">
        <f>'Раздел 1'!I443</f>
        <v>00590</v>
      </c>
      <c r="H413" s="624" t="str">
        <f>'Раздел 1'!J443</f>
        <v>244</v>
      </c>
      <c r="I413" s="625" t="str">
        <f>'Раздел 1'!K443</f>
        <v>221.00.00</v>
      </c>
      <c r="J413" s="625" t="str">
        <f>'Раздел 1'!L443</f>
        <v>001</v>
      </c>
      <c r="K413" s="625" t="str">
        <f>'Раздел 1'!M443</f>
        <v>00.00.00</v>
      </c>
      <c r="L413" s="625" t="str">
        <f>'Раздел 1'!N443</f>
        <v>х</v>
      </c>
      <c r="M413" s="625" t="str">
        <f>'Раздел 1'!O443</f>
        <v>20.00.02</v>
      </c>
      <c r="N413" s="626">
        <f>'Раздел 1'!P443</f>
        <v>0</v>
      </c>
      <c r="O413" s="626">
        <v>0</v>
      </c>
      <c r="P413" s="627">
        <f t="shared" si="20"/>
        <v>0</v>
      </c>
      <c r="Q413" s="628">
        <f>'Раздел 1'!Q443</f>
        <v>0</v>
      </c>
      <c r="R413" s="629">
        <v>0</v>
      </c>
      <c r="S413" s="630">
        <f t="shared" si="21"/>
        <v>0</v>
      </c>
      <c r="T413" s="631">
        <f>'Раздел 1'!R443</f>
        <v>0</v>
      </c>
      <c r="U413" s="632">
        <v>0</v>
      </c>
      <c r="V413" s="633">
        <f t="shared" si="22"/>
        <v>0</v>
      </c>
      <c r="W413" s="142"/>
      <c r="X413" s="634"/>
      <c r="Y413" s="635"/>
    </row>
    <row r="414" spans="1:25" s="636" customFormat="1" ht="24.75" customHeight="1">
      <c r="A414" s="622" t="str">
        <f>'Раздел 1'!C444</f>
        <v>925</v>
      </c>
      <c r="B414" s="623" t="str">
        <f>'Раздел 1'!D444</f>
        <v>07</v>
      </c>
      <c r="C414" s="623" t="str">
        <f>'Раздел 1'!E444</f>
        <v>02</v>
      </c>
      <c r="D414" s="623" t="str">
        <f>'Раздел 1'!F444</f>
        <v>02</v>
      </c>
      <c r="E414" s="623" t="str">
        <f>'Раздел 1'!G444</f>
        <v>1</v>
      </c>
      <c r="F414" s="623" t="str">
        <f>'Раздел 1'!H444</f>
        <v>02</v>
      </c>
      <c r="G414" s="623" t="str">
        <f>'Раздел 1'!I444</f>
        <v>00590</v>
      </c>
      <c r="H414" s="624" t="str">
        <f>'Раздел 1'!J444</f>
        <v>244</v>
      </c>
      <c r="I414" s="625" t="str">
        <f>'Раздел 1'!K444</f>
        <v>221.00.00</v>
      </c>
      <c r="J414" s="625" t="str">
        <f>'Раздел 1'!L444</f>
        <v>000</v>
      </c>
      <c r="K414" s="625" t="str">
        <f>'Раздел 1'!M444</f>
        <v>00.00.00</v>
      </c>
      <c r="L414" s="625" t="str">
        <f>'Раздел 1'!N444</f>
        <v>001.99.0001</v>
      </c>
      <c r="M414" s="625" t="str">
        <f>'Раздел 1'!O444</f>
        <v>50.01.00</v>
      </c>
      <c r="N414" s="626">
        <f>'Раздел 1'!P444</f>
        <v>0</v>
      </c>
      <c r="O414" s="626">
        <v>0</v>
      </c>
      <c r="P414" s="627">
        <f t="shared" si="20"/>
        <v>0</v>
      </c>
      <c r="Q414" s="628">
        <f>'Раздел 1'!Q444</f>
        <v>0</v>
      </c>
      <c r="R414" s="629">
        <v>0</v>
      </c>
      <c r="S414" s="630">
        <f t="shared" si="21"/>
        <v>0</v>
      </c>
      <c r="T414" s="631">
        <f>'Раздел 1'!R444</f>
        <v>0</v>
      </c>
      <c r="U414" s="632">
        <v>0</v>
      </c>
      <c r="V414" s="633">
        <f t="shared" si="22"/>
        <v>0</v>
      </c>
      <c r="W414" s="142"/>
      <c r="X414" s="634"/>
      <c r="Y414" s="635"/>
    </row>
    <row r="415" spans="1:25" s="636" customFormat="1" ht="24.75" customHeight="1">
      <c r="A415" s="622" t="str">
        <f>'Раздел 1'!C445</f>
        <v>925</v>
      </c>
      <c r="B415" s="623" t="str">
        <f>'Раздел 1'!D445</f>
        <v>07</v>
      </c>
      <c r="C415" s="623" t="str">
        <f>'Раздел 1'!E445</f>
        <v>02</v>
      </c>
      <c r="D415" s="623" t="str">
        <f>'Раздел 1'!F445</f>
        <v>02</v>
      </c>
      <c r="E415" s="623" t="str">
        <f>'Раздел 1'!G445</f>
        <v>1</v>
      </c>
      <c r="F415" s="623" t="str">
        <f>'Раздел 1'!H445</f>
        <v>02</v>
      </c>
      <c r="G415" s="623" t="str">
        <f>'Раздел 1'!I445</f>
        <v>00590</v>
      </c>
      <c r="H415" s="624" t="str">
        <f>'Раздел 1'!J445</f>
        <v>244</v>
      </c>
      <c r="I415" s="625" t="str">
        <f>'Раздел 1'!K445</f>
        <v>221.00.00</v>
      </c>
      <c r="J415" s="625" t="str">
        <f>'Раздел 1'!L445</f>
        <v>001</v>
      </c>
      <c r="K415" s="625" t="str">
        <f>'Раздел 1'!M445</f>
        <v>00.00.00</v>
      </c>
      <c r="L415" s="625" t="str">
        <f>'Раздел 1'!N445</f>
        <v>х</v>
      </c>
      <c r="M415" s="625" t="str">
        <f>'Раздел 1'!O445</f>
        <v>50.01.00</v>
      </c>
      <c r="N415" s="626">
        <f>'Раздел 1'!P445</f>
        <v>0</v>
      </c>
      <c r="O415" s="626">
        <v>0</v>
      </c>
      <c r="P415" s="627">
        <f t="shared" si="20"/>
        <v>0</v>
      </c>
      <c r="Q415" s="628">
        <f>'Раздел 1'!Q445</f>
        <v>0</v>
      </c>
      <c r="R415" s="629">
        <v>0</v>
      </c>
      <c r="S415" s="630">
        <f t="shared" si="21"/>
        <v>0</v>
      </c>
      <c r="T415" s="631">
        <f>'Раздел 1'!R445</f>
        <v>0</v>
      </c>
      <c r="U415" s="632">
        <v>0</v>
      </c>
      <c r="V415" s="633">
        <f t="shared" si="22"/>
        <v>0</v>
      </c>
      <c r="W415" s="142"/>
      <c r="X415" s="634"/>
      <c r="Y415" s="635"/>
    </row>
    <row r="416" spans="1:25" s="636" customFormat="1" ht="24.75" customHeight="1">
      <c r="A416" s="622" t="str">
        <f>'Раздел 1'!C446</f>
        <v>925</v>
      </c>
      <c r="B416" s="623" t="str">
        <f>'Раздел 1'!D446</f>
        <v>07</v>
      </c>
      <c r="C416" s="623" t="str">
        <f>'Раздел 1'!E446</f>
        <v>02</v>
      </c>
      <c r="D416" s="623" t="str">
        <f>'Раздел 1'!F446</f>
        <v>02</v>
      </c>
      <c r="E416" s="623" t="str">
        <f>'Раздел 1'!G446</f>
        <v>1</v>
      </c>
      <c r="F416" s="623" t="str">
        <f>'Раздел 1'!H446</f>
        <v>02</v>
      </c>
      <c r="G416" s="623" t="str">
        <f>'Раздел 1'!I446</f>
        <v>60860</v>
      </c>
      <c r="H416" s="624" t="str">
        <f>'Раздел 1'!J446</f>
        <v>244</v>
      </c>
      <c r="I416" s="625" t="str">
        <f>'Раздел 1'!K446</f>
        <v>221.00.00</v>
      </c>
      <c r="J416" s="625" t="str">
        <f>'Раздел 1'!L446</f>
        <v>000</v>
      </c>
      <c r="K416" s="625" t="str">
        <f>'Раздел 1'!M446</f>
        <v>00.00.00</v>
      </c>
      <c r="L416" s="625" t="str">
        <f>'Раздел 1'!N446</f>
        <v>001.07.0002</v>
      </c>
      <c r="M416" s="625" t="str">
        <f>'Раздел 1'!O446</f>
        <v>50.03.00</v>
      </c>
      <c r="N416" s="626">
        <f>'Раздел 1'!P446</f>
        <v>8570</v>
      </c>
      <c r="O416" s="626">
        <v>8570</v>
      </c>
      <c r="P416" s="627">
        <f t="shared" si="20"/>
        <v>0</v>
      </c>
      <c r="Q416" s="628">
        <f>'Раздел 1'!Q446</f>
        <v>90890</v>
      </c>
      <c r="R416" s="629">
        <v>90890</v>
      </c>
      <c r="S416" s="630">
        <f t="shared" si="21"/>
        <v>0</v>
      </c>
      <c r="T416" s="631">
        <f>'Раздел 1'!R446</f>
        <v>90890</v>
      </c>
      <c r="U416" s="632">
        <v>90890</v>
      </c>
      <c r="V416" s="633">
        <f t="shared" si="22"/>
        <v>0</v>
      </c>
      <c r="W416" s="142"/>
      <c r="X416" s="634"/>
      <c r="Y416" s="635"/>
    </row>
    <row r="417" spans="1:25" s="636" customFormat="1" ht="24.75" customHeight="1">
      <c r="A417" s="622" t="str">
        <f>'Раздел 1'!C447</f>
        <v>925</v>
      </c>
      <c r="B417" s="623" t="str">
        <f>'Раздел 1'!D447</f>
        <v>07</v>
      </c>
      <c r="C417" s="623" t="str">
        <f>'Раздел 1'!E447</f>
        <v>02</v>
      </c>
      <c r="D417" s="623" t="str">
        <f>'Раздел 1'!F447</f>
        <v>02</v>
      </c>
      <c r="E417" s="623" t="str">
        <f>'Раздел 1'!G447</f>
        <v>1</v>
      </c>
      <c r="F417" s="623" t="str">
        <f>'Раздел 1'!H447</f>
        <v>02</v>
      </c>
      <c r="G417" s="623" t="str">
        <f>'Раздел 1'!I447</f>
        <v>60860</v>
      </c>
      <c r="H417" s="624" t="str">
        <f>'Раздел 1'!J447</f>
        <v>244</v>
      </c>
      <c r="I417" s="625" t="str">
        <f>'Раздел 1'!K447</f>
        <v>221.00.00</v>
      </c>
      <c r="J417" s="625" t="str">
        <f>'Раздел 1'!L447</f>
        <v>001</v>
      </c>
      <c r="K417" s="625" t="str">
        <f>'Раздел 1'!M447</f>
        <v>00.00.00</v>
      </c>
      <c r="L417" s="625" t="str">
        <f>'Раздел 1'!N447</f>
        <v>х</v>
      </c>
      <c r="M417" s="625" t="str">
        <f>'Раздел 1'!O447</f>
        <v>50.03.00</v>
      </c>
      <c r="N417" s="626">
        <f>'Раздел 1'!P447</f>
        <v>0</v>
      </c>
      <c r="O417" s="626">
        <v>0</v>
      </c>
      <c r="P417" s="627">
        <f t="shared" si="20"/>
        <v>0</v>
      </c>
      <c r="Q417" s="628">
        <f>'Раздел 1'!Q447</f>
        <v>0</v>
      </c>
      <c r="R417" s="629">
        <v>0</v>
      </c>
      <c r="S417" s="630">
        <f t="shared" si="21"/>
        <v>0</v>
      </c>
      <c r="T417" s="631">
        <f>'Раздел 1'!R447</f>
        <v>0</v>
      </c>
      <c r="U417" s="632">
        <v>0</v>
      </c>
      <c r="V417" s="633">
        <f t="shared" si="22"/>
        <v>0</v>
      </c>
      <c r="W417" s="142"/>
      <c r="X417" s="634"/>
      <c r="Y417" s="635"/>
    </row>
    <row r="418" spans="1:25" s="636" customFormat="1" ht="24.75" customHeight="1">
      <c r="A418" s="622" t="str">
        <f>'Раздел 1'!C448</f>
        <v>925</v>
      </c>
      <c r="B418" s="623" t="str">
        <f>'Раздел 1'!D448</f>
        <v>07</v>
      </c>
      <c r="C418" s="623" t="str">
        <f>'Раздел 1'!E448</f>
        <v>02</v>
      </c>
      <c r="D418" s="623" t="str">
        <f>'Раздел 1'!F448</f>
        <v>02</v>
      </c>
      <c r="E418" s="623" t="str">
        <f>'Раздел 1'!G448</f>
        <v>3</v>
      </c>
      <c r="F418" s="623" t="str">
        <f>'Раздел 1'!H448</f>
        <v>01</v>
      </c>
      <c r="G418" s="623" t="str">
        <f>'Раздел 1'!I448</f>
        <v>62500</v>
      </c>
      <c r="H418" s="624" t="str">
        <f>'Раздел 1'!J448</f>
        <v>244</v>
      </c>
      <c r="I418" s="625" t="str">
        <f>'Раздел 1'!K448</f>
        <v>221.00.00</v>
      </c>
      <c r="J418" s="625" t="str">
        <f>'Раздел 1'!L448</f>
        <v>000</v>
      </c>
      <c r="K418" s="625" t="str">
        <f>'Раздел 1'!M448</f>
        <v>00.00.00</v>
      </c>
      <c r="L418" s="625" t="str">
        <f>'Раздел 1'!N448</f>
        <v>500.02.0003</v>
      </c>
      <c r="M418" s="625" t="str">
        <f>'Раздел 1'!O448</f>
        <v>60.03.00</v>
      </c>
      <c r="N418" s="626">
        <f>'Раздел 1'!P448</f>
        <v>0</v>
      </c>
      <c r="O418" s="626">
        <v>0</v>
      </c>
      <c r="P418" s="627">
        <f t="shared" si="20"/>
        <v>0</v>
      </c>
      <c r="Q418" s="628">
        <f>'Раздел 1'!Q448</f>
        <v>0</v>
      </c>
      <c r="R418" s="629">
        <v>0</v>
      </c>
      <c r="S418" s="630">
        <f t="shared" si="21"/>
        <v>0</v>
      </c>
      <c r="T418" s="631">
        <f>'Раздел 1'!R448</f>
        <v>0</v>
      </c>
      <c r="U418" s="632">
        <v>0</v>
      </c>
      <c r="V418" s="633">
        <f t="shared" si="22"/>
        <v>0</v>
      </c>
      <c r="W418" s="142"/>
      <c r="X418" s="634"/>
      <c r="Y418" s="635"/>
    </row>
    <row r="419" spans="1:25" s="636" customFormat="1" ht="24.75" customHeight="1">
      <c r="A419" s="622" t="str">
        <f>'Раздел 1'!C449</f>
        <v>925</v>
      </c>
      <c r="B419" s="623" t="str">
        <f>'Раздел 1'!D449</f>
        <v>07</v>
      </c>
      <c r="C419" s="623" t="str">
        <f>'Раздел 1'!E449</f>
        <v>02</v>
      </c>
      <c r="D419" s="623" t="str">
        <f>'Раздел 1'!F449</f>
        <v>02</v>
      </c>
      <c r="E419" s="623" t="str">
        <f>'Раздел 1'!G449</f>
        <v>1</v>
      </c>
      <c r="F419" s="623" t="str">
        <f>'Раздел 1'!H449</f>
        <v>02</v>
      </c>
      <c r="G419" s="623" t="str">
        <f>'Раздел 1'!I449</f>
        <v>00590</v>
      </c>
      <c r="H419" s="624" t="str">
        <f>'Раздел 1'!J449</f>
        <v>244</v>
      </c>
      <c r="I419" s="625" t="str">
        <f>'Раздел 1'!K449</f>
        <v>222.00.00</v>
      </c>
      <c r="J419" s="625" t="str">
        <f>'Раздел 1'!L449</f>
        <v>000</v>
      </c>
      <c r="K419" s="625" t="str">
        <f>'Раздел 1'!M449</f>
        <v>00.00.00</v>
      </c>
      <c r="L419" s="625" t="str">
        <f>'Раздел 1'!N449</f>
        <v>х</v>
      </c>
      <c r="M419" s="625" t="str">
        <f>'Раздел 1'!O449</f>
        <v>20.00.02</v>
      </c>
      <c r="N419" s="626">
        <f>'Раздел 1'!P449</f>
        <v>0</v>
      </c>
      <c r="O419" s="626">
        <v>0</v>
      </c>
      <c r="P419" s="627">
        <f t="shared" si="20"/>
        <v>0</v>
      </c>
      <c r="Q419" s="628">
        <f>'Раздел 1'!Q449</f>
        <v>0</v>
      </c>
      <c r="R419" s="629">
        <v>0</v>
      </c>
      <c r="S419" s="630">
        <f t="shared" si="21"/>
        <v>0</v>
      </c>
      <c r="T419" s="631">
        <f>'Раздел 1'!R449</f>
        <v>0</v>
      </c>
      <c r="U419" s="632">
        <v>0</v>
      </c>
      <c r="V419" s="633">
        <f t="shared" si="22"/>
        <v>0</v>
      </c>
      <c r="W419" s="142"/>
      <c r="X419" s="634"/>
      <c r="Y419" s="635"/>
    </row>
    <row r="420" spans="1:25" s="636" customFormat="1" ht="24.75" customHeight="1">
      <c r="A420" s="622" t="str">
        <f>'Раздел 1'!C450</f>
        <v>925</v>
      </c>
      <c r="B420" s="623" t="str">
        <f>'Раздел 1'!D450</f>
        <v>07</v>
      </c>
      <c r="C420" s="623" t="str">
        <f>'Раздел 1'!E450</f>
        <v>02</v>
      </c>
      <c r="D420" s="623" t="str">
        <f>'Раздел 1'!F450</f>
        <v>02</v>
      </c>
      <c r="E420" s="623" t="str">
        <f>'Раздел 1'!G450</f>
        <v>1</v>
      </c>
      <c r="F420" s="623" t="str">
        <f>'Раздел 1'!H450</f>
        <v>02</v>
      </c>
      <c r="G420" s="623" t="str">
        <f>'Раздел 1'!I450</f>
        <v>00590</v>
      </c>
      <c r="H420" s="624" t="str">
        <f>'Раздел 1'!J450</f>
        <v>244</v>
      </c>
      <c r="I420" s="625" t="str">
        <f>'Раздел 1'!K450</f>
        <v>222.00.00</v>
      </c>
      <c r="J420" s="625" t="str">
        <f>'Раздел 1'!L450</f>
        <v>001</v>
      </c>
      <c r="K420" s="625" t="str">
        <f>'Раздел 1'!M450</f>
        <v>00.00.00</v>
      </c>
      <c r="L420" s="625" t="str">
        <f>'Раздел 1'!N450</f>
        <v>х</v>
      </c>
      <c r="M420" s="625" t="str">
        <f>'Раздел 1'!O450</f>
        <v>20.00.02</v>
      </c>
      <c r="N420" s="626">
        <f>'Раздел 1'!P450</f>
        <v>0</v>
      </c>
      <c r="O420" s="626">
        <v>0</v>
      </c>
      <c r="P420" s="627">
        <f t="shared" si="20"/>
        <v>0</v>
      </c>
      <c r="Q420" s="628">
        <f>'Раздел 1'!Q450</f>
        <v>0</v>
      </c>
      <c r="R420" s="629">
        <v>0</v>
      </c>
      <c r="S420" s="630">
        <f t="shared" si="21"/>
        <v>0</v>
      </c>
      <c r="T420" s="631">
        <f>'Раздел 1'!R450</f>
        <v>0</v>
      </c>
      <c r="U420" s="632">
        <v>0</v>
      </c>
      <c r="V420" s="633">
        <f t="shared" si="22"/>
        <v>0</v>
      </c>
      <c r="W420" s="142"/>
      <c r="X420" s="634"/>
      <c r="Y420" s="635"/>
    </row>
    <row r="421" spans="1:25" s="636" customFormat="1" ht="24.75" customHeight="1">
      <c r="A421" s="622" t="str">
        <f>'Раздел 1'!C451</f>
        <v>925</v>
      </c>
      <c r="B421" s="623" t="str">
        <f>'Раздел 1'!D451</f>
        <v>07</v>
      </c>
      <c r="C421" s="623" t="str">
        <f>'Раздел 1'!E451</f>
        <v>02</v>
      </c>
      <c r="D421" s="623" t="str">
        <f>'Раздел 1'!F451</f>
        <v>02</v>
      </c>
      <c r="E421" s="623" t="str">
        <f>'Раздел 1'!G451</f>
        <v>1</v>
      </c>
      <c r="F421" s="623" t="str">
        <f>'Раздел 1'!H451</f>
        <v>02</v>
      </c>
      <c r="G421" s="623" t="str">
        <f>'Раздел 1'!I451</f>
        <v>00590</v>
      </c>
      <c r="H421" s="624" t="str">
        <f>'Раздел 1'!J451</f>
        <v>244</v>
      </c>
      <c r="I421" s="625" t="str">
        <f>'Раздел 1'!K451</f>
        <v>222.00.00</v>
      </c>
      <c r="J421" s="625" t="str">
        <f>'Раздел 1'!L451</f>
        <v>000</v>
      </c>
      <c r="K421" s="625" t="str">
        <f>'Раздел 1'!M451</f>
        <v>00.00.00</v>
      </c>
      <c r="L421" s="625" t="str">
        <f>'Раздел 1'!N451</f>
        <v>001.06.0000</v>
      </c>
      <c r="M421" s="625" t="str">
        <f>'Раздел 1'!O451</f>
        <v>50.01.00</v>
      </c>
      <c r="N421" s="626">
        <f>'Раздел 1'!P451</f>
        <v>0</v>
      </c>
      <c r="O421" s="626">
        <v>0</v>
      </c>
      <c r="P421" s="627">
        <f t="shared" si="20"/>
        <v>0</v>
      </c>
      <c r="Q421" s="628">
        <f>'Раздел 1'!Q451</f>
        <v>0</v>
      </c>
      <c r="R421" s="629">
        <v>0</v>
      </c>
      <c r="S421" s="630">
        <f t="shared" si="21"/>
        <v>0</v>
      </c>
      <c r="T421" s="631">
        <f>'Раздел 1'!R451</f>
        <v>0</v>
      </c>
      <c r="U421" s="632">
        <v>0</v>
      </c>
      <c r="V421" s="633">
        <f t="shared" si="22"/>
        <v>0</v>
      </c>
      <c r="W421" s="142"/>
      <c r="X421" s="634"/>
      <c r="Y421" s="635"/>
    </row>
    <row r="422" spans="1:25" s="636" customFormat="1" ht="24.75" customHeight="1">
      <c r="A422" s="622" t="str">
        <f>'Раздел 1'!C452</f>
        <v>925</v>
      </c>
      <c r="B422" s="623" t="str">
        <f>'Раздел 1'!D452</f>
        <v>07</v>
      </c>
      <c r="C422" s="623" t="str">
        <f>'Раздел 1'!E452</f>
        <v>02</v>
      </c>
      <c r="D422" s="623" t="str">
        <f>'Раздел 1'!F452</f>
        <v>02</v>
      </c>
      <c r="E422" s="623" t="str">
        <f>'Раздел 1'!G452</f>
        <v>1</v>
      </c>
      <c r="F422" s="623" t="str">
        <f>'Раздел 1'!H452</f>
        <v>02</v>
      </c>
      <c r="G422" s="623" t="str">
        <f>'Раздел 1'!I452</f>
        <v>00590</v>
      </c>
      <c r="H422" s="624" t="str">
        <f>'Раздел 1'!J452</f>
        <v>244</v>
      </c>
      <c r="I422" s="625" t="str">
        <f>'Раздел 1'!K452</f>
        <v>222.00.00</v>
      </c>
      <c r="J422" s="625" t="str">
        <f>'Раздел 1'!L452</f>
        <v>001</v>
      </c>
      <c r="K422" s="625" t="str">
        <f>'Раздел 1'!M452</f>
        <v>00.00.00</v>
      </c>
      <c r="L422" s="625" t="str">
        <f>'Раздел 1'!N452</f>
        <v>х</v>
      </c>
      <c r="M422" s="625" t="str">
        <f>'Раздел 1'!O452</f>
        <v>50.01.00</v>
      </c>
      <c r="N422" s="626">
        <f>'Раздел 1'!P452</f>
        <v>0</v>
      </c>
      <c r="O422" s="626">
        <v>0</v>
      </c>
      <c r="P422" s="627">
        <f t="shared" si="20"/>
        <v>0</v>
      </c>
      <c r="Q422" s="628">
        <f>'Раздел 1'!Q452</f>
        <v>0</v>
      </c>
      <c r="R422" s="629">
        <v>0</v>
      </c>
      <c r="S422" s="630">
        <f t="shared" si="21"/>
        <v>0</v>
      </c>
      <c r="T422" s="631">
        <f>'Раздел 1'!R452</f>
        <v>0</v>
      </c>
      <c r="U422" s="632">
        <v>0</v>
      </c>
      <c r="V422" s="633">
        <f t="shared" si="22"/>
        <v>0</v>
      </c>
      <c r="W422" s="142"/>
      <c r="X422" s="634"/>
      <c r="Y422" s="635"/>
    </row>
    <row r="423" spans="1:25" s="636" customFormat="1" ht="24.75" customHeight="1">
      <c r="A423" s="622" t="str">
        <f>'Раздел 1'!C453</f>
        <v>925</v>
      </c>
      <c r="B423" s="623" t="str">
        <f>'Раздел 1'!D453</f>
        <v>07</v>
      </c>
      <c r="C423" s="623" t="str">
        <f>'Раздел 1'!E453</f>
        <v>02</v>
      </c>
      <c r="D423" s="623" t="str">
        <f>'Раздел 1'!F453</f>
        <v>02</v>
      </c>
      <c r="E423" s="623" t="str">
        <f>'Раздел 1'!G453</f>
        <v>1</v>
      </c>
      <c r="F423" s="623" t="str">
        <f>'Раздел 1'!H453</f>
        <v>02</v>
      </c>
      <c r="G423" s="623" t="str">
        <f>'Раздел 1'!I453</f>
        <v>60860</v>
      </c>
      <c r="H423" s="624" t="str">
        <f>'Раздел 1'!J453</f>
        <v>244</v>
      </c>
      <c r="I423" s="625" t="str">
        <f>'Раздел 1'!K453</f>
        <v>222.00.00</v>
      </c>
      <c r="J423" s="625" t="str">
        <f>'Раздел 1'!L453</f>
        <v>000</v>
      </c>
      <c r="K423" s="625" t="str">
        <f>'Раздел 1'!M453</f>
        <v>00.00.00</v>
      </c>
      <c r="L423" s="625" t="str">
        <f>'Раздел 1'!N453</f>
        <v>001.07.0002</v>
      </c>
      <c r="M423" s="625" t="str">
        <f>'Раздел 1'!O453</f>
        <v>50.03.00</v>
      </c>
      <c r="N423" s="626">
        <f>'Раздел 1'!P453</f>
        <v>0</v>
      </c>
      <c r="O423" s="626">
        <v>0</v>
      </c>
      <c r="P423" s="627">
        <f t="shared" si="20"/>
        <v>0</v>
      </c>
      <c r="Q423" s="628">
        <f>'Раздел 1'!Q453</f>
        <v>0</v>
      </c>
      <c r="R423" s="629">
        <v>0</v>
      </c>
      <c r="S423" s="630">
        <f t="shared" si="21"/>
        <v>0</v>
      </c>
      <c r="T423" s="631">
        <f>'Раздел 1'!R453</f>
        <v>0</v>
      </c>
      <c r="U423" s="632">
        <v>0</v>
      </c>
      <c r="V423" s="633">
        <f t="shared" si="22"/>
        <v>0</v>
      </c>
      <c r="W423" s="142"/>
      <c r="X423" s="634"/>
      <c r="Y423" s="635"/>
    </row>
    <row r="424" spans="1:25" s="636" customFormat="1" ht="24.75" customHeight="1">
      <c r="A424" s="622" t="str">
        <f>'Раздел 1'!C454</f>
        <v>925</v>
      </c>
      <c r="B424" s="623" t="str">
        <f>'Раздел 1'!D454</f>
        <v>07</v>
      </c>
      <c r="C424" s="623" t="str">
        <f>'Раздел 1'!E454</f>
        <v>02</v>
      </c>
      <c r="D424" s="623" t="str">
        <f>'Раздел 1'!F454</f>
        <v>02</v>
      </c>
      <c r="E424" s="623" t="str">
        <f>'Раздел 1'!G454</f>
        <v>1</v>
      </c>
      <c r="F424" s="623" t="str">
        <f>'Раздел 1'!H454</f>
        <v>02</v>
      </c>
      <c r="G424" s="623" t="str">
        <f>'Раздел 1'!I454</f>
        <v>60860</v>
      </c>
      <c r="H424" s="624" t="str">
        <f>'Раздел 1'!J454</f>
        <v>244</v>
      </c>
      <c r="I424" s="625" t="str">
        <f>'Раздел 1'!K454</f>
        <v>222.00.00</v>
      </c>
      <c r="J424" s="625" t="str">
        <f>'Раздел 1'!L454</f>
        <v>001</v>
      </c>
      <c r="K424" s="625" t="str">
        <f>'Раздел 1'!M454</f>
        <v>00.00.00</v>
      </c>
      <c r="L424" s="625" t="str">
        <f>'Раздел 1'!N454</f>
        <v>х</v>
      </c>
      <c r="M424" s="625" t="str">
        <f>'Раздел 1'!O454</f>
        <v>50.03.00</v>
      </c>
      <c r="N424" s="626">
        <f>'Раздел 1'!P454</f>
        <v>0</v>
      </c>
      <c r="O424" s="626">
        <v>0</v>
      </c>
      <c r="P424" s="627">
        <f t="shared" si="20"/>
        <v>0</v>
      </c>
      <c r="Q424" s="628">
        <f>'Раздел 1'!Q454</f>
        <v>0</v>
      </c>
      <c r="R424" s="629">
        <v>0</v>
      </c>
      <c r="S424" s="630">
        <f t="shared" si="21"/>
        <v>0</v>
      </c>
      <c r="T424" s="631">
        <f>'Раздел 1'!R454</f>
        <v>0</v>
      </c>
      <c r="U424" s="632">
        <v>0</v>
      </c>
      <c r="V424" s="633">
        <f t="shared" si="22"/>
        <v>0</v>
      </c>
      <c r="W424" s="142"/>
      <c r="X424" s="634"/>
      <c r="Y424" s="635"/>
    </row>
    <row r="425" spans="1:25" s="636" customFormat="1" ht="24.75" customHeight="1">
      <c r="A425" s="622" t="str">
        <f>'Раздел 1'!C455</f>
        <v>925</v>
      </c>
      <c r="B425" s="623" t="str">
        <f>'Раздел 1'!D455</f>
        <v>07</v>
      </c>
      <c r="C425" s="623" t="str">
        <f>'Раздел 1'!E455</f>
        <v>02</v>
      </c>
      <c r="D425" s="623">
        <f>'Раздел 1'!F455</f>
        <v>0</v>
      </c>
      <c r="E425" s="623">
        <f>'Раздел 1'!G455</f>
        <v>0</v>
      </c>
      <c r="F425" s="623">
        <f>'Раздел 1'!H455</f>
        <v>0</v>
      </c>
      <c r="G425" s="623">
        <f>'Раздел 1'!I455</f>
        <v>0</v>
      </c>
      <c r="H425" s="624" t="str">
        <f>'Раздел 1'!J455</f>
        <v>244</v>
      </c>
      <c r="I425" s="625" t="str">
        <f>'Раздел 1'!K455</f>
        <v>222.00.00</v>
      </c>
      <c r="J425" s="625" t="str">
        <f>'Раздел 1'!L455</f>
        <v>000</v>
      </c>
      <c r="K425" s="625" t="str">
        <f>'Раздел 1'!M455</f>
        <v>00.00.00</v>
      </c>
      <c r="L425" s="625" t="str">
        <f>'Раздел 1'!N455</f>
        <v>ХХ.Х.ХХХ</v>
      </c>
      <c r="M425" s="625" t="str">
        <f>'Раздел 1'!O455</f>
        <v>60.01.00</v>
      </c>
      <c r="N425" s="626">
        <f>'Раздел 1'!P455</f>
        <v>0</v>
      </c>
      <c r="O425" s="626">
        <v>0</v>
      </c>
      <c r="P425" s="627">
        <f t="shared" si="20"/>
        <v>0</v>
      </c>
      <c r="Q425" s="628">
        <f>'Раздел 1'!Q455</f>
        <v>0</v>
      </c>
      <c r="R425" s="629">
        <v>0</v>
      </c>
      <c r="S425" s="630">
        <f t="shared" si="21"/>
        <v>0</v>
      </c>
      <c r="T425" s="631">
        <f>'Раздел 1'!R455</f>
        <v>0</v>
      </c>
      <c r="U425" s="632">
        <v>0</v>
      </c>
      <c r="V425" s="633">
        <f t="shared" si="22"/>
        <v>0</v>
      </c>
      <c r="W425" s="142"/>
      <c r="X425" s="634"/>
      <c r="Y425" s="635"/>
    </row>
    <row r="426" spans="1:25" s="636" customFormat="1" ht="24.75" customHeight="1">
      <c r="A426" s="622" t="str">
        <f>'Раздел 1'!C456</f>
        <v>925</v>
      </c>
      <c r="B426" s="623" t="str">
        <f>'Раздел 1'!D456</f>
        <v>07</v>
      </c>
      <c r="C426" s="623" t="str">
        <f>'Раздел 1'!E456</f>
        <v>02</v>
      </c>
      <c r="D426" s="623">
        <f>'Раздел 1'!F456</f>
        <v>0</v>
      </c>
      <c r="E426" s="623">
        <f>'Раздел 1'!G456</f>
        <v>0</v>
      </c>
      <c r="F426" s="623">
        <f>'Раздел 1'!H456</f>
        <v>0</v>
      </c>
      <c r="G426" s="623">
        <f>'Раздел 1'!I456</f>
        <v>0</v>
      </c>
      <c r="H426" s="624" t="str">
        <f>'Раздел 1'!J456</f>
        <v>244</v>
      </c>
      <c r="I426" s="625" t="str">
        <f>'Раздел 1'!K456</f>
        <v>222.00.00</v>
      </c>
      <c r="J426" s="625" t="str">
        <f>'Раздел 1'!L456</f>
        <v>000</v>
      </c>
      <c r="K426" s="625" t="str">
        <f>'Раздел 1'!M456</f>
        <v>00.00.00</v>
      </c>
      <c r="L426" s="625" t="str">
        <f>'Раздел 1'!N456</f>
        <v>ХХ.Х.ХХХ</v>
      </c>
      <c r="M426" s="625" t="str">
        <f>'Раздел 1'!O456</f>
        <v>60.01.00</v>
      </c>
      <c r="N426" s="626">
        <f>'Раздел 1'!P456</f>
        <v>0</v>
      </c>
      <c r="O426" s="626">
        <v>0</v>
      </c>
      <c r="P426" s="627">
        <f t="shared" si="20"/>
        <v>0</v>
      </c>
      <c r="Q426" s="628">
        <f>'Раздел 1'!Q456</f>
        <v>0</v>
      </c>
      <c r="R426" s="629">
        <v>0</v>
      </c>
      <c r="S426" s="630">
        <f t="shared" si="21"/>
        <v>0</v>
      </c>
      <c r="T426" s="631">
        <f>'Раздел 1'!R456</f>
        <v>0</v>
      </c>
      <c r="U426" s="632">
        <v>0</v>
      </c>
      <c r="V426" s="633">
        <f t="shared" si="22"/>
        <v>0</v>
      </c>
      <c r="W426" s="142"/>
      <c r="X426" s="634"/>
      <c r="Y426" s="635"/>
    </row>
    <row r="427" spans="1:25" s="636" customFormat="1" ht="24.75" customHeight="1">
      <c r="A427" s="622" t="str">
        <f>'Раздел 1'!C457</f>
        <v>925</v>
      </c>
      <c r="B427" s="623" t="str">
        <f>'Раздел 1'!D457</f>
        <v>07</v>
      </c>
      <c r="C427" s="623" t="str">
        <f>'Раздел 1'!E457</f>
        <v>02</v>
      </c>
      <c r="D427" s="623" t="str">
        <f>'Раздел 1'!F457</f>
        <v>02</v>
      </c>
      <c r="E427" s="623" t="str">
        <f>'Раздел 1'!G457</f>
        <v>1</v>
      </c>
      <c r="F427" s="623" t="str">
        <f>'Раздел 1'!H457</f>
        <v>02</v>
      </c>
      <c r="G427" s="623" t="str">
        <f>'Раздел 1'!I457</f>
        <v>00590</v>
      </c>
      <c r="H427" s="624" t="str">
        <f>'Раздел 1'!J457</f>
        <v>244</v>
      </c>
      <c r="I427" s="625" t="str">
        <f>'Раздел 1'!K457</f>
        <v>223.00.00</v>
      </c>
      <c r="J427" s="625" t="str">
        <f>'Раздел 1'!L457</f>
        <v>000</v>
      </c>
      <c r="K427" s="625" t="str">
        <f>'Раздел 1'!M457</f>
        <v>00.00.00</v>
      </c>
      <c r="L427" s="625" t="str">
        <f>'Раздел 1'!N457</f>
        <v>х</v>
      </c>
      <c r="M427" s="625" t="str">
        <f>'Раздел 1'!O457</f>
        <v>20.00.02</v>
      </c>
      <c r="N427" s="626">
        <f>'Раздел 1'!P457</f>
        <v>7500</v>
      </c>
      <c r="O427" s="626">
        <v>7500</v>
      </c>
      <c r="P427" s="627">
        <f t="shared" si="20"/>
        <v>0</v>
      </c>
      <c r="Q427" s="628">
        <f>'Раздел 1'!Q457</f>
        <v>7500</v>
      </c>
      <c r="R427" s="629">
        <v>7500</v>
      </c>
      <c r="S427" s="630">
        <f t="shared" si="21"/>
        <v>0</v>
      </c>
      <c r="T427" s="631">
        <f>'Раздел 1'!R457</f>
        <v>7500</v>
      </c>
      <c r="U427" s="632">
        <v>7500</v>
      </c>
      <c r="V427" s="633">
        <f t="shared" si="22"/>
        <v>0</v>
      </c>
      <c r="W427" s="142"/>
      <c r="X427" s="634"/>
      <c r="Y427" s="635"/>
    </row>
    <row r="428" spans="1:25" s="636" customFormat="1" ht="24.75" customHeight="1">
      <c r="A428" s="622" t="str">
        <f>'Раздел 1'!C458</f>
        <v>925</v>
      </c>
      <c r="B428" s="623" t="str">
        <f>'Раздел 1'!D458</f>
        <v>07</v>
      </c>
      <c r="C428" s="623" t="str">
        <f>'Раздел 1'!E458</f>
        <v>02</v>
      </c>
      <c r="D428" s="623" t="str">
        <f>'Раздел 1'!F458</f>
        <v>02</v>
      </c>
      <c r="E428" s="623" t="str">
        <f>'Раздел 1'!G458</f>
        <v>1</v>
      </c>
      <c r="F428" s="623" t="str">
        <f>'Раздел 1'!H458</f>
        <v>02</v>
      </c>
      <c r="G428" s="623" t="str">
        <f>'Раздел 1'!I458</f>
        <v>00590</v>
      </c>
      <c r="H428" s="624" t="str">
        <f>'Раздел 1'!J458</f>
        <v>244</v>
      </c>
      <c r="I428" s="625" t="str">
        <f>'Раздел 1'!K458</f>
        <v>223.00.00</v>
      </c>
      <c r="J428" s="625" t="str">
        <f>'Раздел 1'!L458</f>
        <v>001</v>
      </c>
      <c r="K428" s="625" t="str">
        <f>'Раздел 1'!M458</f>
        <v>00.00.00</v>
      </c>
      <c r="L428" s="625" t="str">
        <f>'Раздел 1'!N458</f>
        <v>х</v>
      </c>
      <c r="M428" s="625" t="str">
        <f>'Раздел 1'!O458</f>
        <v>20.00.02</v>
      </c>
      <c r="N428" s="626">
        <f>'Раздел 1'!P458</f>
        <v>0</v>
      </c>
      <c r="O428" s="626">
        <v>0</v>
      </c>
      <c r="P428" s="627">
        <f t="shared" si="20"/>
        <v>0</v>
      </c>
      <c r="Q428" s="628">
        <f>'Раздел 1'!Q458</f>
        <v>0</v>
      </c>
      <c r="R428" s="629">
        <v>0</v>
      </c>
      <c r="S428" s="630">
        <f t="shared" si="21"/>
        <v>0</v>
      </c>
      <c r="T428" s="631">
        <f>'Раздел 1'!R458</f>
        <v>0</v>
      </c>
      <c r="U428" s="632">
        <v>0</v>
      </c>
      <c r="V428" s="633">
        <f t="shared" si="22"/>
        <v>0</v>
      </c>
      <c r="W428" s="142"/>
      <c r="X428" s="634"/>
      <c r="Y428" s="635"/>
    </row>
    <row r="429" spans="1:25" s="636" customFormat="1" ht="24.75" customHeight="1">
      <c r="A429" s="622" t="str">
        <f>'Раздел 1'!C459</f>
        <v>925</v>
      </c>
      <c r="B429" s="623" t="str">
        <f>'Раздел 1'!D459</f>
        <v>07</v>
      </c>
      <c r="C429" s="623" t="str">
        <f>'Раздел 1'!E459</f>
        <v>02</v>
      </c>
      <c r="D429" s="623" t="str">
        <f>'Раздел 1'!F459</f>
        <v>02</v>
      </c>
      <c r="E429" s="623" t="str">
        <f>'Раздел 1'!G459</f>
        <v>1</v>
      </c>
      <c r="F429" s="623" t="str">
        <f>'Раздел 1'!H459</f>
        <v>02</v>
      </c>
      <c r="G429" s="623" t="str">
        <f>'Раздел 1'!I459</f>
        <v>00590</v>
      </c>
      <c r="H429" s="624" t="str">
        <f>'Раздел 1'!J459</f>
        <v>244</v>
      </c>
      <c r="I429" s="625" t="str">
        <f>'Раздел 1'!K459</f>
        <v>223.00.00</v>
      </c>
      <c r="J429" s="625" t="str">
        <f>'Раздел 1'!L459</f>
        <v>000</v>
      </c>
      <c r="K429" s="625" t="str">
        <f>'Раздел 1'!M459</f>
        <v>00.00.00</v>
      </c>
      <c r="L429" s="625" t="str">
        <f>'Раздел 1'!N459</f>
        <v>001.02.0001</v>
      </c>
      <c r="M429" s="625" t="str">
        <f>'Раздел 1'!O459</f>
        <v>50.01.00</v>
      </c>
      <c r="N429" s="626">
        <f>'Раздел 1'!P459</f>
        <v>44101.78</v>
      </c>
      <c r="O429" s="626">
        <v>44101.78</v>
      </c>
      <c r="P429" s="627">
        <f t="shared" si="20"/>
        <v>0</v>
      </c>
      <c r="Q429" s="628">
        <f>'Раздел 1'!Q459</f>
        <v>45600</v>
      </c>
      <c r="R429" s="629">
        <v>45600</v>
      </c>
      <c r="S429" s="630">
        <f t="shared" si="21"/>
        <v>0</v>
      </c>
      <c r="T429" s="631">
        <f>'Раздел 1'!R459</f>
        <v>46800</v>
      </c>
      <c r="U429" s="632">
        <v>46800</v>
      </c>
      <c r="V429" s="633">
        <f t="shared" si="22"/>
        <v>0</v>
      </c>
      <c r="W429" s="142"/>
      <c r="X429" s="634"/>
      <c r="Y429" s="635"/>
    </row>
    <row r="430" spans="1:25" s="636" customFormat="1" ht="24.75" customHeight="1">
      <c r="A430" s="622" t="str">
        <f>'Раздел 1'!C460</f>
        <v>925</v>
      </c>
      <c r="B430" s="623" t="str">
        <f>'Раздел 1'!D460</f>
        <v>07</v>
      </c>
      <c r="C430" s="623" t="str">
        <f>'Раздел 1'!E460</f>
        <v>02</v>
      </c>
      <c r="D430" s="623" t="str">
        <f>'Раздел 1'!F460</f>
        <v>02</v>
      </c>
      <c r="E430" s="623" t="str">
        <f>'Раздел 1'!G460</f>
        <v>1</v>
      </c>
      <c r="F430" s="623" t="str">
        <f>'Раздел 1'!H460</f>
        <v>02</v>
      </c>
      <c r="G430" s="623" t="str">
        <f>'Раздел 1'!I460</f>
        <v>00590</v>
      </c>
      <c r="H430" s="624" t="str">
        <f>'Раздел 1'!J460</f>
        <v>244</v>
      </c>
      <c r="I430" s="625" t="str">
        <f>'Раздел 1'!K460</f>
        <v>223.00.00</v>
      </c>
      <c r="J430" s="625" t="str">
        <f>'Раздел 1'!L460</f>
        <v>001</v>
      </c>
      <c r="K430" s="625" t="str">
        <f>'Раздел 1'!M460</f>
        <v>00.00.00</v>
      </c>
      <c r="L430" s="625" t="str">
        <f>'Раздел 1'!N460</f>
        <v>х</v>
      </c>
      <c r="M430" s="625" t="str">
        <f>'Раздел 1'!O460</f>
        <v>50.01.00</v>
      </c>
      <c r="N430" s="626">
        <f>'Раздел 1'!P460</f>
        <v>0</v>
      </c>
      <c r="O430" s="626">
        <v>0</v>
      </c>
      <c r="P430" s="627">
        <f t="shared" si="20"/>
        <v>0</v>
      </c>
      <c r="Q430" s="628">
        <f>'Раздел 1'!Q460</f>
        <v>0</v>
      </c>
      <c r="R430" s="629">
        <v>0</v>
      </c>
      <c r="S430" s="630">
        <f t="shared" si="21"/>
        <v>0</v>
      </c>
      <c r="T430" s="631">
        <f>'Раздел 1'!R460</f>
        <v>0</v>
      </c>
      <c r="U430" s="632">
        <v>0</v>
      </c>
      <c r="V430" s="633">
        <f t="shared" si="22"/>
        <v>0</v>
      </c>
      <c r="W430" s="142"/>
      <c r="X430" s="634"/>
      <c r="Y430" s="635"/>
    </row>
    <row r="431" spans="1:25" s="636" customFormat="1" ht="24.75" customHeight="1">
      <c r="A431" s="622" t="str">
        <f>'Раздел 1'!C461</f>
        <v>925</v>
      </c>
      <c r="B431" s="623" t="str">
        <f>'Раздел 1'!D461</f>
        <v>07</v>
      </c>
      <c r="C431" s="623" t="str">
        <f>'Раздел 1'!E461</f>
        <v>02</v>
      </c>
      <c r="D431" s="623" t="str">
        <f>'Раздел 1'!F461</f>
        <v>02</v>
      </c>
      <c r="E431" s="623" t="str">
        <f>'Раздел 1'!G461</f>
        <v>1</v>
      </c>
      <c r="F431" s="623" t="str">
        <f>'Раздел 1'!H461</f>
        <v>02</v>
      </c>
      <c r="G431" s="623" t="str">
        <f>'Раздел 1'!I461</f>
        <v>00590</v>
      </c>
      <c r="H431" s="624" t="str">
        <f>'Раздел 1'!J461</f>
        <v>244</v>
      </c>
      <c r="I431" s="625" t="str">
        <f>'Раздел 1'!K461</f>
        <v>225.00.00</v>
      </c>
      <c r="J431" s="625" t="str">
        <f>'Раздел 1'!L461</f>
        <v>000</v>
      </c>
      <c r="K431" s="625" t="str">
        <f>'Раздел 1'!M461</f>
        <v>00.00.00</v>
      </c>
      <c r="L431" s="625" t="str">
        <f>'Раздел 1'!N461</f>
        <v>х</v>
      </c>
      <c r="M431" s="625" t="str">
        <f>'Раздел 1'!O461</f>
        <v>20.00.02</v>
      </c>
      <c r="N431" s="626">
        <f>'Раздел 1'!P461</f>
        <v>0</v>
      </c>
      <c r="O431" s="626">
        <v>0</v>
      </c>
      <c r="P431" s="627">
        <f t="shared" si="20"/>
        <v>0</v>
      </c>
      <c r="Q431" s="628">
        <f>'Раздел 1'!Q461</f>
        <v>0</v>
      </c>
      <c r="R431" s="629">
        <v>0</v>
      </c>
      <c r="S431" s="630">
        <f t="shared" si="21"/>
        <v>0</v>
      </c>
      <c r="T431" s="631">
        <f>'Раздел 1'!R461</f>
        <v>0</v>
      </c>
      <c r="U431" s="632">
        <v>0</v>
      </c>
      <c r="V431" s="633">
        <f t="shared" si="22"/>
        <v>0</v>
      </c>
      <c r="W431" s="142"/>
      <c r="X431" s="634"/>
      <c r="Y431" s="635"/>
    </row>
    <row r="432" spans="1:25" s="636" customFormat="1" ht="24.75" customHeight="1">
      <c r="A432" s="622" t="str">
        <f>'Раздел 1'!C462</f>
        <v>925</v>
      </c>
      <c r="B432" s="623" t="str">
        <f>'Раздел 1'!D462</f>
        <v>07</v>
      </c>
      <c r="C432" s="623" t="str">
        <f>'Раздел 1'!E462</f>
        <v>02</v>
      </c>
      <c r="D432" s="623" t="str">
        <f>'Раздел 1'!F462</f>
        <v>02</v>
      </c>
      <c r="E432" s="623" t="str">
        <f>'Раздел 1'!G462</f>
        <v>1</v>
      </c>
      <c r="F432" s="623" t="str">
        <f>'Раздел 1'!H462</f>
        <v>02</v>
      </c>
      <c r="G432" s="623" t="str">
        <f>'Раздел 1'!I462</f>
        <v>00590</v>
      </c>
      <c r="H432" s="624" t="str">
        <f>'Раздел 1'!J462</f>
        <v>244</v>
      </c>
      <c r="I432" s="625" t="str">
        <f>'Раздел 1'!K462</f>
        <v>225.00.00</v>
      </c>
      <c r="J432" s="625" t="str">
        <f>'Раздел 1'!L462</f>
        <v>001</v>
      </c>
      <c r="K432" s="625" t="str">
        <f>'Раздел 1'!M462</f>
        <v>00.00.00</v>
      </c>
      <c r="L432" s="625" t="str">
        <f>'Раздел 1'!N462</f>
        <v>х</v>
      </c>
      <c r="M432" s="625" t="str">
        <f>'Раздел 1'!O462</f>
        <v>20.00.02</v>
      </c>
      <c r="N432" s="626">
        <f>'Раздел 1'!P462</f>
        <v>0</v>
      </c>
      <c r="O432" s="626">
        <v>0</v>
      </c>
      <c r="P432" s="627">
        <f t="shared" si="20"/>
        <v>0</v>
      </c>
      <c r="Q432" s="628">
        <f>'Раздел 1'!Q462</f>
        <v>0</v>
      </c>
      <c r="R432" s="629">
        <v>0</v>
      </c>
      <c r="S432" s="630">
        <f t="shared" si="21"/>
        <v>0</v>
      </c>
      <c r="T432" s="631">
        <f>'Раздел 1'!R462</f>
        <v>0</v>
      </c>
      <c r="U432" s="632">
        <v>0</v>
      </c>
      <c r="V432" s="633">
        <f t="shared" si="22"/>
        <v>0</v>
      </c>
      <c r="W432" s="142"/>
      <c r="X432" s="634"/>
      <c r="Y432" s="635"/>
    </row>
    <row r="433" spans="1:25" s="636" customFormat="1" ht="24.75" customHeight="1">
      <c r="A433" s="622" t="str">
        <f>'Раздел 1'!C463</f>
        <v>925</v>
      </c>
      <c r="B433" s="623" t="str">
        <f>'Раздел 1'!D463</f>
        <v>07</v>
      </c>
      <c r="C433" s="623" t="str">
        <f>'Раздел 1'!E463</f>
        <v>02</v>
      </c>
      <c r="D433" s="623" t="str">
        <f>'Раздел 1'!F463</f>
        <v>02</v>
      </c>
      <c r="E433" s="623" t="str">
        <f>'Раздел 1'!G463</f>
        <v>1</v>
      </c>
      <c r="F433" s="623" t="str">
        <f>'Раздел 1'!H463</f>
        <v>02</v>
      </c>
      <c r="G433" s="623" t="str">
        <f>'Раздел 1'!I463</f>
        <v>00590</v>
      </c>
      <c r="H433" s="624" t="str">
        <f>'Раздел 1'!J463</f>
        <v>244</v>
      </c>
      <c r="I433" s="625" t="str">
        <f>'Раздел 1'!K463</f>
        <v>225.00.00</v>
      </c>
      <c r="J433" s="625" t="str">
        <f>'Раздел 1'!L463</f>
        <v>000</v>
      </c>
      <c r="K433" s="625" t="str">
        <f>'Раздел 1'!M463</f>
        <v>00.00.00</v>
      </c>
      <c r="L433" s="625" t="str">
        <f>'Раздел 1'!N463</f>
        <v>х</v>
      </c>
      <c r="M433" s="625" t="str">
        <f>'Раздел 1'!O463</f>
        <v>20.00.03</v>
      </c>
      <c r="N433" s="626">
        <f>'Раздел 1'!P463</f>
        <v>0</v>
      </c>
      <c r="O433" s="626">
        <v>0</v>
      </c>
      <c r="P433" s="627">
        <f t="shared" si="20"/>
        <v>0</v>
      </c>
      <c r="Q433" s="628">
        <f>'Раздел 1'!Q463</f>
        <v>0</v>
      </c>
      <c r="R433" s="629">
        <v>0</v>
      </c>
      <c r="S433" s="630">
        <f t="shared" si="21"/>
        <v>0</v>
      </c>
      <c r="T433" s="631">
        <f>'Раздел 1'!R463</f>
        <v>0</v>
      </c>
      <c r="U433" s="632">
        <v>0</v>
      </c>
      <c r="V433" s="633">
        <f t="shared" si="22"/>
        <v>0</v>
      </c>
      <c r="W433" s="142"/>
      <c r="X433" s="634"/>
      <c r="Y433" s="635"/>
    </row>
    <row r="434" spans="1:25" s="636" customFormat="1" ht="24.75" customHeight="1">
      <c r="A434" s="622" t="str">
        <f>'Раздел 1'!C464</f>
        <v>925</v>
      </c>
      <c r="B434" s="623" t="str">
        <f>'Раздел 1'!D464</f>
        <v>07</v>
      </c>
      <c r="C434" s="623" t="str">
        <f>'Раздел 1'!E464</f>
        <v>02</v>
      </c>
      <c r="D434" s="623" t="str">
        <f>'Раздел 1'!F464</f>
        <v>02</v>
      </c>
      <c r="E434" s="623" t="str">
        <f>'Раздел 1'!G464</f>
        <v>1</v>
      </c>
      <c r="F434" s="623" t="str">
        <f>'Раздел 1'!H464</f>
        <v>02</v>
      </c>
      <c r="G434" s="623" t="str">
        <f>'Раздел 1'!I464</f>
        <v>00590</v>
      </c>
      <c r="H434" s="624" t="str">
        <f>'Раздел 1'!J464</f>
        <v>244</v>
      </c>
      <c r="I434" s="625" t="str">
        <f>'Раздел 1'!K464</f>
        <v>225.00.00</v>
      </c>
      <c r="J434" s="625" t="str">
        <f>'Раздел 1'!L464</f>
        <v>001</v>
      </c>
      <c r="K434" s="625" t="str">
        <f>'Раздел 1'!M464</f>
        <v>00.00.00</v>
      </c>
      <c r="L434" s="625" t="str">
        <f>'Раздел 1'!N464</f>
        <v>х</v>
      </c>
      <c r="M434" s="625" t="str">
        <f>'Раздел 1'!O464</f>
        <v>20.00.03</v>
      </c>
      <c r="N434" s="626">
        <f>'Раздел 1'!P464</f>
        <v>0</v>
      </c>
      <c r="O434" s="626">
        <v>0</v>
      </c>
      <c r="P434" s="627">
        <f t="shared" si="20"/>
        <v>0</v>
      </c>
      <c r="Q434" s="628">
        <f>'Раздел 1'!Q464</f>
        <v>0</v>
      </c>
      <c r="R434" s="629">
        <v>0</v>
      </c>
      <c r="S434" s="630">
        <f t="shared" si="21"/>
        <v>0</v>
      </c>
      <c r="T434" s="631">
        <f>'Раздел 1'!R464</f>
        <v>0</v>
      </c>
      <c r="U434" s="632">
        <v>0</v>
      </c>
      <c r="V434" s="633">
        <f t="shared" si="22"/>
        <v>0</v>
      </c>
      <c r="W434" s="142"/>
      <c r="X434" s="634"/>
      <c r="Y434" s="635"/>
    </row>
    <row r="435" spans="1:25" s="636" customFormat="1" ht="24.75" customHeight="1">
      <c r="A435" s="622" t="str">
        <f>'Раздел 1'!C465</f>
        <v>925</v>
      </c>
      <c r="B435" s="623" t="str">
        <f>'Раздел 1'!D465</f>
        <v>07</v>
      </c>
      <c r="C435" s="623" t="str">
        <f>'Раздел 1'!E465</f>
        <v>02</v>
      </c>
      <c r="D435" s="623" t="str">
        <f>'Раздел 1'!F465</f>
        <v>02</v>
      </c>
      <c r="E435" s="623" t="str">
        <f>'Раздел 1'!G465</f>
        <v>1</v>
      </c>
      <c r="F435" s="623" t="str">
        <f>'Раздел 1'!H465</f>
        <v>02</v>
      </c>
      <c r="G435" s="623" t="str">
        <f>'Раздел 1'!I465</f>
        <v>00590</v>
      </c>
      <c r="H435" s="624" t="str">
        <f>'Раздел 1'!J465</f>
        <v>244</v>
      </c>
      <c r="I435" s="625" t="str">
        <f>'Раздел 1'!K465</f>
        <v>225.00.00</v>
      </c>
      <c r="J435" s="625" t="str">
        <f>'Раздел 1'!L465</f>
        <v>000</v>
      </c>
      <c r="K435" s="625" t="str">
        <f>'Раздел 1'!M465</f>
        <v>00.00.00</v>
      </c>
      <c r="L435" s="625" t="str">
        <f>'Раздел 1'!N465</f>
        <v>х</v>
      </c>
      <c r="M435" s="625" t="str">
        <f>'Раздел 1'!O465</f>
        <v>20.00.04</v>
      </c>
      <c r="N435" s="626">
        <f>'Раздел 1'!P465</f>
        <v>0</v>
      </c>
      <c r="O435" s="626">
        <v>0</v>
      </c>
      <c r="P435" s="627">
        <f t="shared" si="20"/>
        <v>0</v>
      </c>
      <c r="Q435" s="628">
        <f>'Раздел 1'!Q465</f>
        <v>0</v>
      </c>
      <c r="R435" s="629">
        <v>0</v>
      </c>
      <c r="S435" s="630">
        <f t="shared" si="21"/>
        <v>0</v>
      </c>
      <c r="T435" s="631">
        <f>'Раздел 1'!R465</f>
        <v>0</v>
      </c>
      <c r="U435" s="632">
        <v>0</v>
      </c>
      <c r="V435" s="633">
        <f t="shared" si="22"/>
        <v>0</v>
      </c>
      <c r="W435" s="142"/>
      <c r="X435" s="634"/>
      <c r="Y435" s="635"/>
    </row>
    <row r="436" spans="1:25" s="636" customFormat="1" ht="24.75" customHeight="1">
      <c r="A436" s="622" t="str">
        <f>'Раздел 1'!C466</f>
        <v>925</v>
      </c>
      <c r="B436" s="623" t="str">
        <f>'Раздел 1'!D466</f>
        <v>07</v>
      </c>
      <c r="C436" s="623" t="str">
        <f>'Раздел 1'!E466</f>
        <v>02</v>
      </c>
      <c r="D436" s="623" t="str">
        <f>'Раздел 1'!F466</f>
        <v>02</v>
      </c>
      <c r="E436" s="623" t="str">
        <f>'Раздел 1'!G466</f>
        <v>1</v>
      </c>
      <c r="F436" s="623" t="str">
        <f>'Раздел 1'!H466</f>
        <v>02</v>
      </c>
      <c r="G436" s="623" t="str">
        <f>'Раздел 1'!I466</f>
        <v>00590</v>
      </c>
      <c r="H436" s="624" t="str">
        <f>'Раздел 1'!J466</f>
        <v>244</v>
      </c>
      <c r="I436" s="625" t="str">
        <f>'Раздел 1'!K466</f>
        <v>225.00.00</v>
      </c>
      <c r="J436" s="625" t="str">
        <f>'Раздел 1'!L466</f>
        <v>001</v>
      </c>
      <c r="K436" s="625" t="str">
        <f>'Раздел 1'!M466</f>
        <v>00.00.00</v>
      </c>
      <c r="L436" s="625" t="str">
        <f>'Раздел 1'!N466</f>
        <v>х</v>
      </c>
      <c r="M436" s="625" t="str">
        <f>'Раздел 1'!O466</f>
        <v>20.00.04</v>
      </c>
      <c r="N436" s="626">
        <f>'Раздел 1'!P466</f>
        <v>0</v>
      </c>
      <c r="O436" s="626">
        <v>0</v>
      </c>
      <c r="P436" s="627">
        <f t="shared" si="20"/>
        <v>0</v>
      </c>
      <c r="Q436" s="628">
        <f>'Раздел 1'!Q466</f>
        <v>0</v>
      </c>
      <c r="R436" s="629">
        <v>0</v>
      </c>
      <c r="S436" s="630">
        <f t="shared" si="21"/>
        <v>0</v>
      </c>
      <c r="T436" s="631">
        <f>'Раздел 1'!R466</f>
        <v>0</v>
      </c>
      <c r="U436" s="632">
        <v>0</v>
      </c>
      <c r="V436" s="633">
        <f t="shared" si="22"/>
        <v>0</v>
      </c>
      <c r="W436" s="142"/>
      <c r="X436" s="634"/>
      <c r="Y436" s="635"/>
    </row>
    <row r="437" spans="1:25" s="636" customFormat="1" ht="24.75" customHeight="1">
      <c r="A437" s="622" t="str">
        <f>'Раздел 1'!C467</f>
        <v>925</v>
      </c>
      <c r="B437" s="623" t="str">
        <f>'Раздел 1'!D467</f>
        <v>07</v>
      </c>
      <c r="C437" s="623" t="str">
        <f>'Раздел 1'!E467</f>
        <v>02</v>
      </c>
      <c r="D437" s="623" t="str">
        <f>'Раздел 1'!F467</f>
        <v>02</v>
      </c>
      <c r="E437" s="623" t="str">
        <f>'Раздел 1'!G467</f>
        <v>1</v>
      </c>
      <c r="F437" s="623" t="str">
        <f>'Раздел 1'!H467</f>
        <v>02</v>
      </c>
      <c r="G437" s="623" t="str">
        <f>'Раздел 1'!I467</f>
        <v>00590</v>
      </c>
      <c r="H437" s="624" t="str">
        <f>'Раздел 1'!J467</f>
        <v>244</v>
      </c>
      <c r="I437" s="625" t="str">
        <f>'Раздел 1'!K467</f>
        <v>225.00.00</v>
      </c>
      <c r="J437" s="625" t="str">
        <f>'Раздел 1'!L467</f>
        <v>000</v>
      </c>
      <c r="K437" s="625" t="str">
        <f>'Раздел 1'!M467</f>
        <v>00.00.00</v>
      </c>
      <c r="L437" s="625" t="str">
        <f>'Раздел 1'!N467</f>
        <v>001.10.0000</v>
      </c>
      <c r="M437" s="625" t="str">
        <f>'Раздел 1'!O467</f>
        <v>50.01.00</v>
      </c>
      <c r="N437" s="626">
        <f>'Раздел 1'!P467</f>
        <v>149820</v>
      </c>
      <c r="O437" s="626">
        <v>149820</v>
      </c>
      <c r="P437" s="627">
        <f t="shared" si="20"/>
        <v>0</v>
      </c>
      <c r="Q437" s="628">
        <f>'Раздел 1'!Q467</f>
        <v>149820</v>
      </c>
      <c r="R437" s="629">
        <v>149820</v>
      </c>
      <c r="S437" s="630">
        <f t="shared" si="21"/>
        <v>0</v>
      </c>
      <c r="T437" s="631">
        <f>'Раздел 1'!R467</f>
        <v>149820</v>
      </c>
      <c r="U437" s="632">
        <v>149820</v>
      </c>
      <c r="V437" s="633">
        <f t="shared" si="22"/>
        <v>0</v>
      </c>
      <c r="W437" s="142"/>
      <c r="X437" s="634"/>
      <c r="Y437" s="635"/>
    </row>
    <row r="438" spans="1:25" s="636" customFormat="1" ht="24.75" customHeight="1">
      <c r="A438" s="622" t="str">
        <f>'Раздел 1'!C468</f>
        <v>925</v>
      </c>
      <c r="B438" s="623" t="str">
        <f>'Раздел 1'!D468</f>
        <v>07</v>
      </c>
      <c r="C438" s="623" t="str">
        <f>'Раздел 1'!E468</f>
        <v>02</v>
      </c>
      <c r="D438" s="623" t="str">
        <f>'Раздел 1'!F468</f>
        <v>02</v>
      </c>
      <c r="E438" s="623" t="str">
        <f>'Раздел 1'!G468</f>
        <v>1</v>
      </c>
      <c r="F438" s="623" t="str">
        <f>'Раздел 1'!H468</f>
        <v>02</v>
      </c>
      <c r="G438" s="623" t="str">
        <f>'Раздел 1'!I468</f>
        <v>00590</v>
      </c>
      <c r="H438" s="624" t="str">
        <f>'Раздел 1'!J468</f>
        <v>244</v>
      </c>
      <c r="I438" s="625" t="str">
        <f>'Раздел 1'!K468</f>
        <v>225.00.00</v>
      </c>
      <c r="J438" s="625" t="str">
        <f>'Раздел 1'!L468</f>
        <v>000</v>
      </c>
      <c r="K438" s="625" t="str">
        <f>'Раздел 1'!M468</f>
        <v>00.00.00</v>
      </c>
      <c r="L438" s="625" t="str">
        <f>'Раздел 1'!N468</f>
        <v>001.11.0000</v>
      </c>
      <c r="M438" s="625" t="str">
        <f>'Раздел 1'!O468</f>
        <v>50.01.00</v>
      </c>
      <c r="N438" s="626">
        <f>'Раздел 1'!P468</f>
        <v>25020</v>
      </c>
      <c r="O438" s="626">
        <v>25020</v>
      </c>
      <c r="P438" s="627">
        <f t="shared" si="20"/>
        <v>0</v>
      </c>
      <c r="Q438" s="628">
        <f>'Раздел 1'!Q468</f>
        <v>25020</v>
      </c>
      <c r="R438" s="629">
        <v>25020</v>
      </c>
      <c r="S438" s="630">
        <f t="shared" si="21"/>
        <v>0</v>
      </c>
      <c r="T438" s="631">
        <f>'Раздел 1'!R468</f>
        <v>25020</v>
      </c>
      <c r="U438" s="632">
        <v>25020</v>
      </c>
      <c r="V438" s="633">
        <f t="shared" si="22"/>
        <v>0</v>
      </c>
      <c r="W438" s="142"/>
      <c r="X438" s="634"/>
      <c r="Y438" s="635"/>
    </row>
    <row r="439" spans="1:25" s="636" customFormat="1" ht="24.75" customHeight="1">
      <c r="A439" s="622" t="str">
        <f>'Раздел 1'!C469</f>
        <v>925</v>
      </c>
      <c r="B439" s="623" t="str">
        <f>'Раздел 1'!D469</f>
        <v>07</v>
      </c>
      <c r="C439" s="623" t="str">
        <f>'Раздел 1'!E469</f>
        <v>02</v>
      </c>
      <c r="D439" s="623" t="str">
        <f>'Раздел 1'!F469</f>
        <v>02</v>
      </c>
      <c r="E439" s="623" t="str">
        <f>'Раздел 1'!G469</f>
        <v>1</v>
      </c>
      <c r="F439" s="623" t="str">
        <f>'Раздел 1'!H469</f>
        <v>02</v>
      </c>
      <c r="G439" s="623" t="str">
        <f>'Раздел 1'!I469</f>
        <v>00590</v>
      </c>
      <c r="H439" s="624" t="str">
        <f>'Раздел 1'!J469</f>
        <v>244</v>
      </c>
      <c r="I439" s="625" t="str">
        <f>'Раздел 1'!K469</f>
        <v>225.00.00</v>
      </c>
      <c r="J439" s="625" t="str">
        <f>'Раздел 1'!L469</f>
        <v>000</v>
      </c>
      <c r="K439" s="625" t="str">
        <f>'Раздел 1'!M469</f>
        <v>00.00.00</v>
      </c>
      <c r="L439" s="625" t="str">
        <f>'Раздел 1'!N469</f>
        <v>001.12.0000</v>
      </c>
      <c r="M439" s="625" t="str">
        <f>'Раздел 1'!O469</f>
        <v>50.01.00</v>
      </c>
      <c r="N439" s="626">
        <f>'Раздел 1'!P469</f>
        <v>695500</v>
      </c>
      <c r="O439" s="626">
        <v>695500</v>
      </c>
      <c r="P439" s="627">
        <f t="shared" si="20"/>
        <v>0</v>
      </c>
      <c r="Q439" s="628">
        <f>'Раздел 1'!Q469</f>
        <v>0</v>
      </c>
      <c r="R439" s="629">
        <v>0</v>
      </c>
      <c r="S439" s="630">
        <f t="shared" si="21"/>
        <v>0</v>
      </c>
      <c r="T439" s="631">
        <f>'Раздел 1'!R469</f>
        <v>0</v>
      </c>
      <c r="U439" s="632">
        <v>0</v>
      </c>
      <c r="V439" s="633">
        <f t="shared" si="22"/>
        <v>0</v>
      </c>
      <c r="W439" s="142"/>
      <c r="X439" s="634"/>
      <c r="Y439" s="635"/>
    </row>
    <row r="440" spans="1:25" s="636" customFormat="1" ht="24.75" customHeight="1">
      <c r="A440" s="622" t="str">
        <f>'Раздел 1'!C470</f>
        <v>925</v>
      </c>
      <c r="B440" s="623" t="str">
        <f>'Раздел 1'!D470</f>
        <v>07</v>
      </c>
      <c r="C440" s="623" t="str">
        <f>'Раздел 1'!E470</f>
        <v>02</v>
      </c>
      <c r="D440" s="623" t="str">
        <f>'Раздел 1'!F470</f>
        <v>02</v>
      </c>
      <c r="E440" s="623" t="str">
        <f>'Раздел 1'!G470</f>
        <v>1</v>
      </c>
      <c r="F440" s="623" t="str">
        <f>'Раздел 1'!H470</f>
        <v>02</v>
      </c>
      <c r="G440" s="623" t="str">
        <f>'Раздел 1'!I470</f>
        <v>00590</v>
      </c>
      <c r="H440" s="624" t="str">
        <f>'Раздел 1'!J470</f>
        <v>244</v>
      </c>
      <c r="I440" s="625" t="str">
        <f>'Раздел 1'!K470</f>
        <v>225.00.00</v>
      </c>
      <c r="J440" s="625" t="str">
        <f>'Раздел 1'!L470</f>
        <v>000</v>
      </c>
      <c r="K440" s="625" t="str">
        <f>'Раздел 1'!M470</f>
        <v>00.00.00</v>
      </c>
      <c r="L440" s="625" t="str">
        <f>'Раздел 1'!N470</f>
        <v>001.99.0001</v>
      </c>
      <c r="M440" s="625" t="str">
        <f>'Раздел 1'!O470</f>
        <v>50.01.00</v>
      </c>
      <c r="N440" s="626">
        <f>'Раздел 1'!P470</f>
        <v>468106.89</v>
      </c>
      <c r="O440" s="626">
        <v>468106.89</v>
      </c>
      <c r="P440" s="627">
        <f t="shared" si="20"/>
        <v>0</v>
      </c>
      <c r="Q440" s="628">
        <f>'Раздел 1'!Q470</f>
        <v>248322.85</v>
      </c>
      <c r="R440" s="629">
        <v>248322.85</v>
      </c>
      <c r="S440" s="630">
        <f t="shared" si="21"/>
        <v>0</v>
      </c>
      <c r="T440" s="631">
        <f>'Раздел 1'!R470</f>
        <v>344952.49</v>
      </c>
      <c r="U440" s="632">
        <v>344952.49</v>
      </c>
      <c r="V440" s="633">
        <f t="shared" si="22"/>
        <v>0</v>
      </c>
      <c r="W440" s="142"/>
      <c r="X440" s="634"/>
      <c r="Y440" s="635"/>
    </row>
    <row r="441" spans="1:25" s="636" customFormat="1" ht="24.75" customHeight="1">
      <c r="A441" s="622" t="str">
        <f>'Раздел 1'!C471</f>
        <v>925</v>
      </c>
      <c r="B441" s="623" t="str">
        <f>'Раздел 1'!D471</f>
        <v>07</v>
      </c>
      <c r="C441" s="623" t="str">
        <f>'Раздел 1'!E471</f>
        <v>02</v>
      </c>
      <c r="D441" s="623" t="str">
        <f>'Раздел 1'!F471</f>
        <v>02</v>
      </c>
      <c r="E441" s="623" t="str">
        <f>'Раздел 1'!G471</f>
        <v>1</v>
      </c>
      <c r="F441" s="623" t="str">
        <f>'Раздел 1'!H471</f>
        <v>02</v>
      </c>
      <c r="G441" s="623" t="str">
        <f>'Раздел 1'!I471</f>
        <v>00590</v>
      </c>
      <c r="H441" s="624" t="str">
        <f>'Раздел 1'!J471</f>
        <v>244</v>
      </c>
      <c r="I441" s="625" t="str">
        <f>'Раздел 1'!K471</f>
        <v>225.00.00</v>
      </c>
      <c r="J441" s="625" t="str">
        <f>'Раздел 1'!L471</f>
        <v>001</v>
      </c>
      <c r="K441" s="625" t="str">
        <f>'Раздел 1'!M471</f>
        <v>00.00.00</v>
      </c>
      <c r="L441" s="625" t="str">
        <f>'Раздел 1'!N471</f>
        <v>х</v>
      </c>
      <c r="M441" s="625" t="str">
        <f>'Раздел 1'!O471</f>
        <v>50.01.00</v>
      </c>
      <c r="N441" s="626">
        <f>'Раздел 1'!P471</f>
        <v>0</v>
      </c>
      <c r="O441" s="626">
        <v>0</v>
      </c>
      <c r="P441" s="627">
        <f t="shared" si="20"/>
        <v>0</v>
      </c>
      <c r="Q441" s="628">
        <f>'Раздел 1'!Q471</f>
        <v>0</v>
      </c>
      <c r="R441" s="629">
        <v>0</v>
      </c>
      <c r="S441" s="630">
        <f t="shared" si="21"/>
        <v>0</v>
      </c>
      <c r="T441" s="631">
        <f>'Раздел 1'!R471</f>
        <v>0</v>
      </c>
      <c r="U441" s="632">
        <v>0</v>
      </c>
      <c r="V441" s="633">
        <f t="shared" si="22"/>
        <v>0</v>
      </c>
      <c r="W441" s="142"/>
      <c r="X441" s="634"/>
      <c r="Y441" s="635"/>
    </row>
    <row r="442" spans="1:25" s="636" customFormat="1" ht="24.75" customHeight="1">
      <c r="A442" s="622" t="str">
        <f>'Раздел 1'!C472</f>
        <v>925</v>
      </c>
      <c r="B442" s="623" t="str">
        <f>'Раздел 1'!D472</f>
        <v>07</v>
      </c>
      <c r="C442" s="623" t="str">
        <f>'Раздел 1'!E472</f>
        <v>02</v>
      </c>
      <c r="D442" s="623" t="str">
        <f>'Раздел 1'!F472</f>
        <v>02</v>
      </c>
      <c r="E442" s="623" t="str">
        <f>'Раздел 1'!G472</f>
        <v>1</v>
      </c>
      <c r="F442" s="623" t="str">
        <f>'Раздел 1'!H472</f>
        <v>02</v>
      </c>
      <c r="G442" s="623" t="str">
        <f>'Раздел 1'!I472</f>
        <v>60860</v>
      </c>
      <c r="H442" s="624" t="str">
        <f>'Раздел 1'!J472</f>
        <v>244</v>
      </c>
      <c r="I442" s="625" t="str">
        <f>'Раздел 1'!K472</f>
        <v>225.00.00</v>
      </c>
      <c r="J442" s="625" t="str">
        <f>'Раздел 1'!L472</f>
        <v>000</v>
      </c>
      <c r="K442" s="625" t="str">
        <f>'Раздел 1'!M472</f>
        <v>00.00.00</v>
      </c>
      <c r="L442" s="625" t="str">
        <f>'Раздел 1'!N472</f>
        <v>001.07.0002</v>
      </c>
      <c r="M442" s="625" t="str">
        <f>'Раздел 1'!O472</f>
        <v>50.03.00</v>
      </c>
      <c r="N442" s="626">
        <f>'Раздел 1'!P472</f>
        <v>0</v>
      </c>
      <c r="O442" s="626">
        <v>0</v>
      </c>
      <c r="P442" s="627">
        <f t="shared" si="20"/>
        <v>0</v>
      </c>
      <c r="Q442" s="628">
        <f>'Раздел 1'!Q472</f>
        <v>10000</v>
      </c>
      <c r="R442" s="629">
        <v>10000</v>
      </c>
      <c r="S442" s="630">
        <f t="shared" si="21"/>
        <v>0</v>
      </c>
      <c r="T442" s="631">
        <f>'Раздел 1'!R472</f>
        <v>10000</v>
      </c>
      <c r="U442" s="632">
        <v>10000</v>
      </c>
      <c r="V442" s="633">
        <f t="shared" si="22"/>
        <v>0</v>
      </c>
      <c r="W442" s="142"/>
      <c r="X442" s="634"/>
      <c r="Y442" s="635"/>
    </row>
    <row r="443" spans="1:25" s="636" customFormat="1" ht="24.75" customHeight="1">
      <c r="A443" s="622" t="str">
        <f>'Раздел 1'!C473</f>
        <v>925</v>
      </c>
      <c r="B443" s="623" t="str">
        <f>'Раздел 1'!D473</f>
        <v>07</v>
      </c>
      <c r="C443" s="623" t="str">
        <f>'Раздел 1'!E473</f>
        <v>02</v>
      </c>
      <c r="D443" s="623" t="str">
        <f>'Раздел 1'!F473</f>
        <v>02</v>
      </c>
      <c r="E443" s="623" t="str">
        <f>'Раздел 1'!G473</f>
        <v>1</v>
      </c>
      <c r="F443" s="623" t="str">
        <f>'Раздел 1'!H473</f>
        <v>02</v>
      </c>
      <c r="G443" s="623" t="str">
        <f>'Раздел 1'!I473</f>
        <v>60860</v>
      </c>
      <c r="H443" s="624" t="str">
        <f>'Раздел 1'!J473</f>
        <v>244</v>
      </c>
      <c r="I443" s="625" t="str">
        <f>'Раздел 1'!K473</f>
        <v>225.00.00</v>
      </c>
      <c r="J443" s="625" t="str">
        <f>'Раздел 1'!L473</f>
        <v>001</v>
      </c>
      <c r="K443" s="625" t="str">
        <f>'Раздел 1'!M473</f>
        <v>00.00.00</v>
      </c>
      <c r="L443" s="625" t="str">
        <f>'Раздел 1'!N473</f>
        <v>х</v>
      </c>
      <c r="M443" s="625" t="str">
        <f>'Раздел 1'!O473</f>
        <v>50.03.00</v>
      </c>
      <c r="N443" s="626">
        <f>'Раздел 1'!P473</f>
        <v>0</v>
      </c>
      <c r="O443" s="626">
        <v>0</v>
      </c>
      <c r="P443" s="627">
        <f t="shared" si="20"/>
        <v>0</v>
      </c>
      <c r="Q443" s="628">
        <f>'Раздел 1'!Q473</f>
        <v>0</v>
      </c>
      <c r="R443" s="629">
        <v>0</v>
      </c>
      <c r="S443" s="630">
        <f t="shared" si="21"/>
        <v>0</v>
      </c>
      <c r="T443" s="631">
        <f>'Раздел 1'!R473</f>
        <v>0</v>
      </c>
      <c r="U443" s="632">
        <v>0</v>
      </c>
      <c r="V443" s="633">
        <f t="shared" si="22"/>
        <v>0</v>
      </c>
      <c r="W443" s="142"/>
      <c r="X443" s="634"/>
      <c r="Y443" s="635"/>
    </row>
    <row r="444" spans="1:25" s="636" customFormat="1" ht="24.75" customHeight="1">
      <c r="A444" s="622" t="str">
        <f>'Раздел 1'!C474</f>
        <v>925</v>
      </c>
      <c r="B444" s="623" t="str">
        <f>'Раздел 1'!D474</f>
        <v>07</v>
      </c>
      <c r="C444" s="623" t="str">
        <f>'Раздел 1'!E474</f>
        <v>02</v>
      </c>
      <c r="D444" s="623" t="str">
        <f>'Раздел 1'!F474</f>
        <v>02</v>
      </c>
      <c r="E444" s="623" t="str">
        <f>'Раздел 1'!G474</f>
        <v>1</v>
      </c>
      <c r="F444" s="623" t="str">
        <f>'Раздел 1'!H474</f>
        <v>02</v>
      </c>
      <c r="G444" s="623" t="str">
        <f>'Раздел 1'!I474</f>
        <v>62980</v>
      </c>
      <c r="H444" s="624" t="str">
        <f>'Раздел 1'!J474</f>
        <v>244</v>
      </c>
      <c r="I444" s="625" t="str">
        <f>'Раздел 1'!K474</f>
        <v>225.00.00</v>
      </c>
      <c r="J444" s="625" t="str">
        <f>'Раздел 1'!L474</f>
        <v>000</v>
      </c>
      <c r="K444" s="625" t="str">
        <f>'Раздел 1'!M474</f>
        <v>00.00.00</v>
      </c>
      <c r="L444" s="625" t="str">
        <f>'Раздел 1'!N474</f>
        <v>005.00.0000</v>
      </c>
      <c r="M444" s="625" t="str">
        <f>'Раздел 1'!O474</f>
        <v>60.03.00</v>
      </c>
      <c r="N444" s="626">
        <f>'Раздел 1'!P474</f>
        <v>0</v>
      </c>
      <c r="O444" s="626">
        <v>0</v>
      </c>
      <c r="P444" s="627">
        <f t="shared" si="20"/>
        <v>0</v>
      </c>
      <c r="Q444" s="628">
        <f>'Раздел 1'!Q474</f>
        <v>0</v>
      </c>
      <c r="R444" s="629">
        <v>0</v>
      </c>
      <c r="S444" s="630">
        <f t="shared" si="21"/>
        <v>0</v>
      </c>
      <c r="T444" s="631">
        <f>'Раздел 1'!R474</f>
        <v>0</v>
      </c>
      <c r="U444" s="632">
        <v>0</v>
      </c>
      <c r="V444" s="633">
        <f t="shared" si="22"/>
        <v>0</v>
      </c>
      <c r="W444" s="142"/>
      <c r="X444" s="634"/>
      <c r="Y444" s="635"/>
    </row>
    <row r="445" spans="1:25" s="636" customFormat="1" ht="24.75" customHeight="1">
      <c r="A445" s="622" t="str">
        <f>'Раздел 1'!C475</f>
        <v>925</v>
      </c>
      <c r="B445" s="623" t="str">
        <f>'Раздел 1'!D475</f>
        <v>07</v>
      </c>
      <c r="C445" s="623" t="str">
        <f>'Раздел 1'!E475</f>
        <v>02</v>
      </c>
      <c r="D445" s="623" t="str">
        <f>'Раздел 1'!F475</f>
        <v>02</v>
      </c>
      <c r="E445" s="623" t="str">
        <f>'Раздел 1'!G475</f>
        <v>1</v>
      </c>
      <c r="F445" s="623" t="str">
        <f>'Раздел 1'!H475</f>
        <v>02</v>
      </c>
      <c r="G445" s="623" t="str">
        <f>'Раздел 1'!I475</f>
        <v>10200</v>
      </c>
      <c r="H445" s="624" t="str">
        <f>'Раздел 1'!J475</f>
        <v>244</v>
      </c>
      <c r="I445" s="625" t="str">
        <f>'Раздел 1'!K475</f>
        <v>225.00.00</v>
      </c>
      <c r="J445" s="625" t="str">
        <f>'Раздел 1'!L475</f>
        <v>000</v>
      </c>
      <c r="K445" s="625" t="str">
        <f>'Раздел 1'!M475</f>
        <v>00.00.00</v>
      </c>
      <c r="L445" s="625" t="str">
        <f>'Раздел 1'!N475</f>
        <v>020.00.0019</v>
      </c>
      <c r="M445" s="625" t="str">
        <f>'Раздел 1'!O475</f>
        <v>60.01.00</v>
      </c>
      <c r="N445" s="626">
        <f>'Раздел 1'!P475</f>
        <v>325404</v>
      </c>
      <c r="O445" s="626">
        <v>325404</v>
      </c>
      <c r="P445" s="627">
        <f t="shared" si="20"/>
        <v>0</v>
      </c>
      <c r="Q445" s="628">
        <f>'Раздел 1'!Q475</f>
        <v>0</v>
      </c>
      <c r="R445" s="629">
        <v>0</v>
      </c>
      <c r="S445" s="630">
        <f t="shared" si="21"/>
        <v>0</v>
      </c>
      <c r="T445" s="631">
        <f>'Раздел 1'!R475</f>
        <v>0</v>
      </c>
      <c r="U445" s="632">
        <v>0</v>
      </c>
      <c r="V445" s="633">
        <f t="shared" si="22"/>
        <v>0</v>
      </c>
      <c r="W445" s="142"/>
      <c r="X445" s="634"/>
      <c r="Y445" s="635"/>
    </row>
    <row r="446" spans="1:25" s="636" customFormat="1" ht="24.75" customHeight="1">
      <c r="A446" s="622" t="str">
        <f>'Раздел 1'!C476</f>
        <v>925</v>
      </c>
      <c r="B446" s="623" t="str">
        <f>'Раздел 1'!D476</f>
        <v>07</v>
      </c>
      <c r="C446" s="623" t="str">
        <f>'Раздел 1'!E476</f>
        <v>02</v>
      </c>
      <c r="D446" s="623">
        <f>'Раздел 1'!F476</f>
        <v>0</v>
      </c>
      <c r="E446" s="623">
        <f>'Раздел 1'!G476</f>
        <v>0</v>
      </c>
      <c r="F446" s="623">
        <f>'Раздел 1'!H476</f>
        <v>0</v>
      </c>
      <c r="G446" s="623">
        <f>'Раздел 1'!I476</f>
        <v>0</v>
      </c>
      <c r="H446" s="624" t="str">
        <f>'Раздел 1'!J476</f>
        <v>244</v>
      </c>
      <c r="I446" s="625" t="str">
        <f>'Раздел 1'!K476</f>
        <v>225.00.00</v>
      </c>
      <c r="J446" s="625" t="str">
        <f>'Раздел 1'!L476</f>
        <v>000</v>
      </c>
      <c r="K446" s="625" t="str">
        <f>'Раздел 1'!M476</f>
        <v>00.00.00</v>
      </c>
      <c r="L446" s="625" t="str">
        <f>'Раздел 1'!N476</f>
        <v>020.00.ХХХ</v>
      </c>
      <c r="M446" s="625" t="str">
        <f>'Раздел 1'!O476</f>
        <v>60.01.00</v>
      </c>
      <c r="N446" s="626">
        <f>'Раздел 1'!P476</f>
        <v>0</v>
      </c>
      <c r="O446" s="626">
        <v>0</v>
      </c>
      <c r="P446" s="627">
        <f t="shared" si="20"/>
        <v>0</v>
      </c>
      <c r="Q446" s="628">
        <f>'Раздел 1'!Q476</f>
        <v>0</v>
      </c>
      <c r="R446" s="629">
        <v>0</v>
      </c>
      <c r="S446" s="630">
        <f t="shared" si="21"/>
        <v>0</v>
      </c>
      <c r="T446" s="631">
        <f>'Раздел 1'!R476</f>
        <v>0</v>
      </c>
      <c r="U446" s="632">
        <v>0</v>
      </c>
      <c r="V446" s="633">
        <f t="shared" si="22"/>
        <v>0</v>
      </c>
      <c r="W446" s="142"/>
      <c r="X446" s="634"/>
      <c r="Y446" s="635"/>
    </row>
    <row r="447" spans="1:25" s="636" customFormat="1" ht="24.75" customHeight="1">
      <c r="A447" s="622" t="str">
        <f>'Раздел 1'!C477</f>
        <v>925</v>
      </c>
      <c r="B447" s="623" t="str">
        <f>'Раздел 1'!D477</f>
        <v>07</v>
      </c>
      <c r="C447" s="623" t="str">
        <f>'Раздел 1'!E477</f>
        <v>02</v>
      </c>
      <c r="D447" s="623">
        <f>'Раздел 1'!F477</f>
        <v>0</v>
      </c>
      <c r="E447" s="623">
        <f>'Раздел 1'!G477</f>
        <v>0</v>
      </c>
      <c r="F447" s="623">
        <f>'Раздел 1'!H477</f>
        <v>0</v>
      </c>
      <c r="G447" s="623">
        <f>'Раздел 1'!I477</f>
        <v>0</v>
      </c>
      <c r="H447" s="624" t="str">
        <f>'Раздел 1'!J477</f>
        <v>244</v>
      </c>
      <c r="I447" s="625" t="str">
        <f>'Раздел 1'!K477</f>
        <v>225.00.00</v>
      </c>
      <c r="J447" s="625" t="str">
        <f>'Раздел 1'!L477</f>
        <v>000</v>
      </c>
      <c r="K447" s="625" t="str">
        <f>'Раздел 1'!M477</f>
        <v>00.00.00</v>
      </c>
      <c r="L447" s="625" t="str">
        <f>'Раздел 1'!N477</f>
        <v>020.00.ХХХ</v>
      </c>
      <c r="M447" s="625" t="str">
        <f>'Раздел 1'!O477</f>
        <v>60.01.00</v>
      </c>
      <c r="N447" s="626">
        <f>'Раздел 1'!P477</f>
        <v>0</v>
      </c>
      <c r="O447" s="626">
        <v>0</v>
      </c>
      <c r="P447" s="627">
        <f t="shared" si="20"/>
        <v>0</v>
      </c>
      <c r="Q447" s="628">
        <f>'Раздел 1'!Q477</f>
        <v>0</v>
      </c>
      <c r="R447" s="629">
        <v>0</v>
      </c>
      <c r="S447" s="630">
        <f t="shared" si="21"/>
        <v>0</v>
      </c>
      <c r="T447" s="631">
        <f>'Раздел 1'!R477</f>
        <v>0</v>
      </c>
      <c r="U447" s="632">
        <v>0</v>
      </c>
      <c r="V447" s="633">
        <f t="shared" si="22"/>
        <v>0</v>
      </c>
      <c r="W447" s="142"/>
      <c r="X447" s="634"/>
      <c r="Y447" s="635"/>
    </row>
    <row r="448" spans="1:25" s="636" customFormat="1" ht="24.75" customHeight="1">
      <c r="A448" s="622" t="str">
        <f>'Раздел 1'!C478</f>
        <v>925</v>
      </c>
      <c r="B448" s="623" t="str">
        <f>'Раздел 1'!D478</f>
        <v>07</v>
      </c>
      <c r="C448" s="623" t="str">
        <f>'Раздел 1'!E478</f>
        <v>02</v>
      </c>
      <c r="D448" s="623">
        <f>'Раздел 1'!F478</f>
        <v>0</v>
      </c>
      <c r="E448" s="623">
        <f>'Раздел 1'!G478</f>
        <v>0</v>
      </c>
      <c r="F448" s="623">
        <f>'Раздел 1'!H478</f>
        <v>0</v>
      </c>
      <c r="G448" s="623">
        <f>'Раздел 1'!I478</f>
        <v>0</v>
      </c>
      <c r="H448" s="624" t="str">
        <f>'Раздел 1'!J478</f>
        <v>244</v>
      </c>
      <c r="I448" s="625" t="str">
        <f>'Раздел 1'!K478</f>
        <v>225.00.00</v>
      </c>
      <c r="J448" s="625" t="str">
        <f>'Раздел 1'!L478</f>
        <v>000</v>
      </c>
      <c r="K448" s="625" t="str">
        <f>'Раздел 1'!M478</f>
        <v>00.00.00</v>
      </c>
      <c r="L448" s="625" t="str">
        <f>'Раздел 1'!N478</f>
        <v>020.00.ХХХ</v>
      </c>
      <c r="M448" s="625" t="str">
        <f>'Раздел 1'!O478</f>
        <v>60.01.00</v>
      </c>
      <c r="N448" s="626">
        <f>'Раздел 1'!P478</f>
        <v>0</v>
      </c>
      <c r="O448" s="626">
        <v>0</v>
      </c>
      <c r="P448" s="627">
        <f t="shared" si="20"/>
        <v>0</v>
      </c>
      <c r="Q448" s="628">
        <f>'Раздел 1'!Q478</f>
        <v>0</v>
      </c>
      <c r="R448" s="629">
        <v>0</v>
      </c>
      <c r="S448" s="630">
        <f t="shared" si="21"/>
        <v>0</v>
      </c>
      <c r="T448" s="631">
        <f>'Раздел 1'!R478</f>
        <v>0</v>
      </c>
      <c r="U448" s="632">
        <v>0</v>
      </c>
      <c r="V448" s="633">
        <f t="shared" si="22"/>
        <v>0</v>
      </c>
      <c r="W448" s="142"/>
      <c r="X448" s="634"/>
      <c r="Y448" s="635"/>
    </row>
    <row r="449" spans="1:25" s="636" customFormat="1" ht="24.75" customHeight="1">
      <c r="A449" s="622" t="str">
        <f>'Раздел 1'!C479</f>
        <v>925</v>
      </c>
      <c r="B449" s="623" t="str">
        <f>'Раздел 1'!D479</f>
        <v>07</v>
      </c>
      <c r="C449" s="623" t="str">
        <f>'Раздел 1'!E479</f>
        <v>02</v>
      </c>
      <c r="D449" s="623">
        <f>'Раздел 1'!F479</f>
        <v>0</v>
      </c>
      <c r="E449" s="623">
        <f>'Раздел 1'!G479</f>
        <v>0</v>
      </c>
      <c r="F449" s="623">
        <f>'Раздел 1'!H479</f>
        <v>0</v>
      </c>
      <c r="G449" s="623">
        <f>'Раздел 1'!I479</f>
        <v>0</v>
      </c>
      <c r="H449" s="624" t="str">
        <f>'Раздел 1'!J479</f>
        <v>244</v>
      </c>
      <c r="I449" s="625" t="str">
        <f>'Раздел 1'!K479</f>
        <v>225.00.00</v>
      </c>
      <c r="J449" s="625" t="str">
        <f>'Раздел 1'!L479</f>
        <v>000</v>
      </c>
      <c r="K449" s="625" t="str">
        <f>'Раздел 1'!M479</f>
        <v>00.00.00</v>
      </c>
      <c r="L449" s="625" t="str">
        <f>'Раздел 1'!N479</f>
        <v>020.00.ХХХ</v>
      </c>
      <c r="M449" s="625" t="str">
        <f>'Раздел 1'!O479</f>
        <v>60.01.00</v>
      </c>
      <c r="N449" s="626">
        <f>'Раздел 1'!P479</f>
        <v>0</v>
      </c>
      <c r="O449" s="626">
        <v>0</v>
      </c>
      <c r="P449" s="627">
        <f t="shared" si="20"/>
        <v>0</v>
      </c>
      <c r="Q449" s="628">
        <f>'Раздел 1'!Q479</f>
        <v>0</v>
      </c>
      <c r="R449" s="629">
        <v>0</v>
      </c>
      <c r="S449" s="630">
        <f t="shared" si="21"/>
        <v>0</v>
      </c>
      <c r="T449" s="631">
        <f>'Раздел 1'!R479</f>
        <v>0</v>
      </c>
      <c r="U449" s="632">
        <v>0</v>
      </c>
      <c r="V449" s="633">
        <f t="shared" si="22"/>
        <v>0</v>
      </c>
      <c r="W449" s="142"/>
      <c r="X449" s="634"/>
      <c r="Y449" s="635"/>
    </row>
    <row r="450" spans="1:25" s="636" customFormat="1" ht="24.75" customHeight="1">
      <c r="A450" s="622" t="str">
        <f>'Раздел 1'!C480</f>
        <v>925</v>
      </c>
      <c r="B450" s="623" t="str">
        <f>'Раздел 1'!D480</f>
        <v>07</v>
      </c>
      <c r="C450" s="623" t="str">
        <f>'Раздел 1'!E480</f>
        <v>02</v>
      </c>
      <c r="D450" s="623" t="str">
        <f>'Раздел 1'!F480</f>
        <v>02</v>
      </c>
      <c r="E450" s="623" t="str">
        <f>'Раздел 1'!G480</f>
        <v>1</v>
      </c>
      <c r="F450" s="623" t="str">
        <f>'Раздел 1'!H480</f>
        <v>E1</v>
      </c>
      <c r="G450" s="623" t="str">
        <f>'Раздел 1'!I480</f>
        <v>51690</v>
      </c>
      <c r="H450" s="624" t="str">
        <f>'Раздел 1'!J480</f>
        <v>244</v>
      </c>
      <c r="I450" s="625" t="str">
        <f>'Раздел 1'!K480</f>
        <v>225.00.00</v>
      </c>
      <c r="J450" s="625" t="str">
        <f>'Раздел 1'!L480</f>
        <v>000</v>
      </c>
      <c r="K450" s="625" t="str">
        <f>'Раздел 1'!M480</f>
        <v>00.00.00</v>
      </c>
      <c r="L450" s="625" t="str">
        <f>'Раздел 1'!N480</f>
        <v>500.02.0002</v>
      </c>
      <c r="M450" s="625" t="str">
        <f>'Раздел 1'!O480</f>
        <v>60.02.00</v>
      </c>
      <c r="N450" s="626">
        <f>'Раздел 1'!P480</f>
        <v>0</v>
      </c>
      <c r="O450" s="626">
        <v>0</v>
      </c>
      <c r="P450" s="627">
        <f t="shared" si="20"/>
        <v>0</v>
      </c>
      <c r="Q450" s="628">
        <f>'Раздел 1'!Q480</f>
        <v>0</v>
      </c>
      <c r="R450" s="629">
        <v>0</v>
      </c>
      <c r="S450" s="630">
        <f t="shared" si="21"/>
        <v>0</v>
      </c>
      <c r="T450" s="631">
        <f>'Раздел 1'!R480</f>
        <v>0</v>
      </c>
      <c r="U450" s="632">
        <v>0</v>
      </c>
      <c r="V450" s="633">
        <f t="shared" si="22"/>
        <v>0</v>
      </c>
      <c r="W450" s="142"/>
      <c r="X450" s="634"/>
      <c r="Y450" s="635"/>
    </row>
    <row r="451" spans="1:25" s="636" customFormat="1" ht="24.75" customHeight="1">
      <c r="A451" s="622" t="str">
        <f>'Раздел 1'!C481</f>
        <v>925</v>
      </c>
      <c r="B451" s="623" t="str">
        <f>'Раздел 1'!D481</f>
        <v>07</v>
      </c>
      <c r="C451" s="623" t="str">
        <f>'Раздел 1'!E481</f>
        <v>02</v>
      </c>
      <c r="D451" s="623" t="str">
        <f>'Раздел 1'!F481</f>
        <v>02</v>
      </c>
      <c r="E451" s="623" t="str">
        <f>'Раздел 1'!G481</f>
        <v>1</v>
      </c>
      <c r="F451" s="623" t="str">
        <f>'Раздел 1'!H481</f>
        <v>E1</v>
      </c>
      <c r="G451" s="623" t="str">
        <f>'Раздел 1'!I481</f>
        <v>51690</v>
      </c>
      <c r="H451" s="624" t="str">
        <f>'Раздел 1'!J481</f>
        <v>244</v>
      </c>
      <c r="I451" s="625" t="str">
        <f>'Раздел 1'!K481</f>
        <v>225.00.00</v>
      </c>
      <c r="J451" s="625" t="str">
        <f>'Раздел 1'!L481</f>
        <v>000</v>
      </c>
      <c r="K451" s="625" t="str">
        <f>'Раздел 1'!M481</f>
        <v>00.00.00</v>
      </c>
      <c r="L451" s="625" t="str">
        <f>'Раздел 1'!N481</f>
        <v>500.02.0002</v>
      </c>
      <c r="M451" s="625" t="str">
        <f>'Раздел 1'!O481</f>
        <v>60.03.00</v>
      </c>
      <c r="N451" s="626">
        <f>'Раздел 1'!P481</f>
        <v>0</v>
      </c>
      <c r="O451" s="626">
        <v>0</v>
      </c>
      <c r="P451" s="627">
        <f t="shared" si="20"/>
        <v>0</v>
      </c>
      <c r="Q451" s="628">
        <f>'Раздел 1'!Q481</f>
        <v>0</v>
      </c>
      <c r="R451" s="629">
        <v>0</v>
      </c>
      <c r="S451" s="630">
        <f t="shared" si="21"/>
        <v>0</v>
      </c>
      <c r="T451" s="631">
        <f>'Раздел 1'!R481</f>
        <v>0</v>
      </c>
      <c r="U451" s="632">
        <v>0</v>
      </c>
      <c r="V451" s="633">
        <f t="shared" si="22"/>
        <v>0</v>
      </c>
      <c r="W451" s="142"/>
      <c r="X451" s="634"/>
      <c r="Y451" s="635"/>
    </row>
    <row r="452" spans="1:25" s="636" customFormat="1" ht="24.75" customHeight="1">
      <c r="A452" s="622" t="str">
        <f>'Раздел 1'!C482</f>
        <v>925</v>
      </c>
      <c r="B452" s="623" t="str">
        <f>'Раздел 1'!D482</f>
        <v>07</v>
      </c>
      <c r="C452" s="623" t="str">
        <f>'Раздел 1'!E482</f>
        <v>02</v>
      </c>
      <c r="D452" s="623" t="str">
        <f>'Раздел 1'!F482</f>
        <v>02</v>
      </c>
      <c r="E452" s="623" t="str">
        <f>'Раздел 1'!G482</f>
        <v>3</v>
      </c>
      <c r="F452" s="623" t="str">
        <f>'Раздел 1'!H482</f>
        <v>01</v>
      </c>
      <c r="G452" s="623" t="str">
        <f>'Раздел 1'!I482</f>
        <v>62500</v>
      </c>
      <c r="H452" s="624" t="str">
        <f>'Раздел 1'!J482</f>
        <v>244</v>
      </c>
      <c r="I452" s="625" t="str">
        <f>'Раздел 1'!K482</f>
        <v>225.00.00</v>
      </c>
      <c r="J452" s="625" t="str">
        <f>'Раздел 1'!L482</f>
        <v>000</v>
      </c>
      <c r="K452" s="625" t="str">
        <f>'Раздел 1'!M482</f>
        <v>00.00.00</v>
      </c>
      <c r="L452" s="625" t="str">
        <f>'Раздел 1'!N482</f>
        <v>500.02.0003</v>
      </c>
      <c r="M452" s="625" t="str">
        <f>'Раздел 1'!O482</f>
        <v>60.03.00</v>
      </c>
      <c r="N452" s="626">
        <f>'Раздел 1'!P482</f>
        <v>0</v>
      </c>
      <c r="O452" s="626">
        <v>0</v>
      </c>
      <c r="P452" s="627">
        <f t="shared" si="20"/>
        <v>0</v>
      </c>
      <c r="Q452" s="628">
        <f>'Раздел 1'!Q482</f>
        <v>0</v>
      </c>
      <c r="R452" s="629">
        <v>0</v>
      </c>
      <c r="S452" s="630">
        <f t="shared" si="21"/>
        <v>0</v>
      </c>
      <c r="T452" s="631">
        <f>'Раздел 1'!R482</f>
        <v>0</v>
      </c>
      <c r="U452" s="632">
        <v>0</v>
      </c>
      <c r="V452" s="633">
        <f t="shared" si="22"/>
        <v>0</v>
      </c>
      <c r="W452" s="142"/>
      <c r="X452" s="634"/>
      <c r="Y452" s="635"/>
    </row>
    <row r="453" spans="1:25" s="636" customFormat="1" ht="24.75" customHeight="1">
      <c r="A453" s="622" t="str">
        <f>'Раздел 1'!C483</f>
        <v>925</v>
      </c>
      <c r="B453" s="623" t="str">
        <f>'Раздел 1'!D483</f>
        <v>07</v>
      </c>
      <c r="C453" s="623" t="str">
        <f>'Раздел 1'!E483</f>
        <v>02</v>
      </c>
      <c r="D453" s="623">
        <f>'Раздел 1'!F483</f>
        <v>0</v>
      </c>
      <c r="E453" s="623">
        <f>'Раздел 1'!G483</f>
        <v>0</v>
      </c>
      <c r="F453" s="623">
        <f>'Раздел 1'!H483</f>
        <v>0</v>
      </c>
      <c r="G453" s="623">
        <f>'Раздел 1'!I483</f>
        <v>0</v>
      </c>
      <c r="H453" s="624" t="str">
        <f>'Раздел 1'!J483</f>
        <v>244</v>
      </c>
      <c r="I453" s="625" t="str">
        <f>'Раздел 1'!K483</f>
        <v>225.00.00</v>
      </c>
      <c r="J453" s="625" t="str">
        <f>'Раздел 1'!L483</f>
        <v>000</v>
      </c>
      <c r="K453" s="625" t="str">
        <f>'Раздел 1'!M483</f>
        <v>00.00.00</v>
      </c>
      <c r="L453" s="625" t="str">
        <f>'Раздел 1'!N483</f>
        <v>500.02.ХХХ</v>
      </c>
      <c r="M453" s="625" t="str">
        <f>'Раздел 1'!O483</f>
        <v>60.03.00</v>
      </c>
      <c r="N453" s="626">
        <f>'Раздел 1'!P483</f>
        <v>0</v>
      </c>
      <c r="O453" s="626">
        <v>0</v>
      </c>
      <c r="P453" s="627">
        <f t="shared" si="20"/>
        <v>0</v>
      </c>
      <c r="Q453" s="628">
        <f>'Раздел 1'!Q483</f>
        <v>0</v>
      </c>
      <c r="R453" s="629">
        <v>0</v>
      </c>
      <c r="S453" s="630">
        <f t="shared" si="21"/>
        <v>0</v>
      </c>
      <c r="T453" s="631">
        <f>'Раздел 1'!R483</f>
        <v>0</v>
      </c>
      <c r="U453" s="632">
        <v>0</v>
      </c>
      <c r="V453" s="633">
        <f t="shared" si="22"/>
        <v>0</v>
      </c>
      <c r="W453" s="142"/>
      <c r="X453" s="634"/>
      <c r="Y453" s="635"/>
    </row>
    <row r="454" spans="1:25" s="636" customFormat="1" ht="24.75" customHeight="1">
      <c r="A454" s="622" t="str">
        <f>'Раздел 1'!C484</f>
        <v>925</v>
      </c>
      <c r="B454" s="623" t="str">
        <f>'Раздел 1'!D484</f>
        <v>07</v>
      </c>
      <c r="C454" s="623" t="str">
        <f>'Раздел 1'!E484</f>
        <v>02</v>
      </c>
      <c r="D454" s="623">
        <f>'Раздел 1'!F484</f>
        <v>0</v>
      </c>
      <c r="E454" s="623">
        <f>'Раздел 1'!G484</f>
        <v>0</v>
      </c>
      <c r="F454" s="623">
        <f>'Раздел 1'!H484</f>
        <v>0</v>
      </c>
      <c r="G454" s="623">
        <f>'Раздел 1'!I484</f>
        <v>0</v>
      </c>
      <c r="H454" s="624" t="str">
        <f>'Раздел 1'!J484</f>
        <v>244</v>
      </c>
      <c r="I454" s="625" t="str">
        <f>'Раздел 1'!K484</f>
        <v>225.00.00</v>
      </c>
      <c r="J454" s="625" t="str">
        <f>'Раздел 1'!L484</f>
        <v>000</v>
      </c>
      <c r="K454" s="625" t="str">
        <f>'Раздел 1'!M484</f>
        <v>00.00.00</v>
      </c>
      <c r="L454" s="625" t="str">
        <f>'Раздел 1'!N484</f>
        <v>500.02.ХХХ</v>
      </c>
      <c r="M454" s="625" t="str">
        <f>'Раздел 1'!O484</f>
        <v>60.03.00</v>
      </c>
      <c r="N454" s="626">
        <f>'Раздел 1'!P484</f>
        <v>0</v>
      </c>
      <c r="O454" s="626">
        <v>0</v>
      </c>
      <c r="P454" s="627">
        <f t="shared" si="20"/>
        <v>0</v>
      </c>
      <c r="Q454" s="628">
        <f>'Раздел 1'!Q484</f>
        <v>0</v>
      </c>
      <c r="R454" s="629">
        <v>0</v>
      </c>
      <c r="S454" s="630">
        <f t="shared" si="21"/>
        <v>0</v>
      </c>
      <c r="T454" s="631">
        <f>'Раздел 1'!R484</f>
        <v>0</v>
      </c>
      <c r="U454" s="632">
        <v>0</v>
      </c>
      <c r="V454" s="633">
        <f t="shared" si="22"/>
        <v>0</v>
      </c>
      <c r="W454" s="142"/>
      <c r="X454" s="634"/>
      <c r="Y454" s="635"/>
    </row>
    <row r="455" spans="1:25" s="636" customFormat="1" ht="24.75" customHeight="1">
      <c r="A455" s="622" t="str">
        <f>'Раздел 1'!C485</f>
        <v>925</v>
      </c>
      <c r="B455" s="623" t="str">
        <f>'Раздел 1'!D485</f>
        <v>07</v>
      </c>
      <c r="C455" s="623" t="str">
        <f>'Раздел 1'!E485</f>
        <v>02</v>
      </c>
      <c r="D455" s="623">
        <f>'Раздел 1'!F485</f>
        <v>0</v>
      </c>
      <c r="E455" s="623">
        <f>'Раздел 1'!G485</f>
        <v>0</v>
      </c>
      <c r="F455" s="623">
        <f>'Раздел 1'!H485</f>
        <v>0</v>
      </c>
      <c r="G455" s="623">
        <f>'Раздел 1'!I485</f>
        <v>0</v>
      </c>
      <c r="H455" s="624" t="str">
        <f>'Раздел 1'!J485</f>
        <v>244</v>
      </c>
      <c r="I455" s="625" t="str">
        <f>'Раздел 1'!K485</f>
        <v>225.00.00</v>
      </c>
      <c r="J455" s="625" t="str">
        <f>'Раздел 1'!L485</f>
        <v>000</v>
      </c>
      <c r="K455" s="625" t="str">
        <f>'Раздел 1'!M485</f>
        <v>00.00.00</v>
      </c>
      <c r="L455" s="625" t="str">
        <f>'Раздел 1'!N485</f>
        <v>500.02.ХХХ</v>
      </c>
      <c r="M455" s="625" t="str">
        <f>'Раздел 1'!O485</f>
        <v>60.03.00</v>
      </c>
      <c r="N455" s="626">
        <f>'Раздел 1'!P485</f>
        <v>0</v>
      </c>
      <c r="O455" s="626">
        <v>0</v>
      </c>
      <c r="P455" s="627">
        <f t="shared" si="20"/>
        <v>0</v>
      </c>
      <c r="Q455" s="628">
        <f>'Раздел 1'!Q485</f>
        <v>0</v>
      </c>
      <c r="R455" s="629">
        <v>0</v>
      </c>
      <c r="S455" s="630">
        <f t="shared" si="21"/>
        <v>0</v>
      </c>
      <c r="T455" s="631">
        <f>'Раздел 1'!R485</f>
        <v>0</v>
      </c>
      <c r="U455" s="632">
        <v>0</v>
      </c>
      <c r="V455" s="633">
        <f t="shared" si="22"/>
        <v>0</v>
      </c>
      <c r="W455" s="142"/>
      <c r="X455" s="634"/>
      <c r="Y455" s="635"/>
    </row>
    <row r="456" spans="1:25" s="636" customFormat="1" ht="24.75" customHeight="1">
      <c r="A456" s="622" t="str">
        <f>'Раздел 1'!C486</f>
        <v>925</v>
      </c>
      <c r="B456" s="623" t="str">
        <f>'Раздел 1'!D486</f>
        <v>07</v>
      </c>
      <c r="C456" s="623" t="str">
        <f>'Раздел 1'!E486</f>
        <v>02</v>
      </c>
      <c r="D456" s="623">
        <f>'Раздел 1'!F486</f>
        <v>0</v>
      </c>
      <c r="E456" s="623">
        <f>'Раздел 1'!G486</f>
        <v>0</v>
      </c>
      <c r="F456" s="623">
        <f>'Раздел 1'!H486</f>
        <v>0</v>
      </c>
      <c r="G456" s="623">
        <f>'Раздел 1'!I486</f>
        <v>0</v>
      </c>
      <c r="H456" s="624" t="str">
        <f>'Раздел 1'!J486</f>
        <v>244</v>
      </c>
      <c r="I456" s="625" t="str">
        <f>'Раздел 1'!K486</f>
        <v>225.00.00</v>
      </c>
      <c r="J456" s="625" t="str">
        <f>'Раздел 1'!L486</f>
        <v>000</v>
      </c>
      <c r="K456" s="625" t="str">
        <f>'Раздел 1'!M486</f>
        <v>00.00.00</v>
      </c>
      <c r="L456" s="625" t="str">
        <f>'Раздел 1'!N486</f>
        <v>500.03.ХХХ</v>
      </c>
      <c r="M456" s="625" t="str">
        <f>'Раздел 1'!O486</f>
        <v>60.03.00</v>
      </c>
      <c r="N456" s="626">
        <f>'Раздел 1'!P486</f>
        <v>0</v>
      </c>
      <c r="O456" s="626">
        <v>0</v>
      </c>
      <c r="P456" s="627">
        <f t="shared" si="20"/>
        <v>0</v>
      </c>
      <c r="Q456" s="628">
        <f>'Раздел 1'!Q486</f>
        <v>0</v>
      </c>
      <c r="R456" s="629">
        <v>0</v>
      </c>
      <c r="S456" s="630">
        <f t="shared" si="21"/>
        <v>0</v>
      </c>
      <c r="T456" s="631">
        <f>'Раздел 1'!R486</f>
        <v>0</v>
      </c>
      <c r="U456" s="632">
        <v>0</v>
      </c>
      <c r="V456" s="633">
        <f t="shared" si="22"/>
        <v>0</v>
      </c>
      <c r="W456" s="142"/>
      <c r="X456" s="634"/>
      <c r="Y456" s="635"/>
    </row>
    <row r="457" spans="1:25" s="636" customFormat="1" ht="24.75" customHeight="1">
      <c r="A457" s="622" t="str">
        <f>'Раздел 1'!C487</f>
        <v>925</v>
      </c>
      <c r="B457" s="623" t="str">
        <f>'Раздел 1'!D487</f>
        <v>07</v>
      </c>
      <c r="C457" s="623" t="str">
        <f>'Раздел 1'!E487</f>
        <v>02</v>
      </c>
      <c r="D457" s="623">
        <f>'Раздел 1'!F487</f>
        <v>0</v>
      </c>
      <c r="E457" s="623">
        <f>'Раздел 1'!G487</f>
        <v>0</v>
      </c>
      <c r="F457" s="623">
        <f>'Раздел 1'!H487</f>
        <v>0</v>
      </c>
      <c r="G457" s="623">
        <f>'Раздел 1'!I487</f>
        <v>0</v>
      </c>
      <c r="H457" s="624" t="str">
        <f>'Раздел 1'!J487</f>
        <v>244</v>
      </c>
      <c r="I457" s="625" t="str">
        <f>'Раздел 1'!K487</f>
        <v>225.00.00</v>
      </c>
      <c r="J457" s="625" t="str">
        <f>'Раздел 1'!L487</f>
        <v>000</v>
      </c>
      <c r="K457" s="625" t="str">
        <f>'Раздел 1'!M487</f>
        <v>00.00.00</v>
      </c>
      <c r="L457" s="625" t="str">
        <f>'Раздел 1'!N487</f>
        <v>500.03.ХХХ</v>
      </c>
      <c r="M457" s="625" t="str">
        <f>'Раздел 1'!O487</f>
        <v>60.03.00</v>
      </c>
      <c r="N457" s="626">
        <f>'Раздел 1'!P487</f>
        <v>0</v>
      </c>
      <c r="O457" s="626">
        <v>0</v>
      </c>
      <c r="P457" s="627">
        <f t="shared" si="20"/>
        <v>0</v>
      </c>
      <c r="Q457" s="628">
        <f>'Раздел 1'!Q487</f>
        <v>0</v>
      </c>
      <c r="R457" s="629">
        <v>0</v>
      </c>
      <c r="S457" s="630">
        <f t="shared" si="21"/>
        <v>0</v>
      </c>
      <c r="T457" s="631">
        <f>'Раздел 1'!R487</f>
        <v>0</v>
      </c>
      <c r="U457" s="632">
        <v>0</v>
      </c>
      <c r="V457" s="633">
        <f t="shared" si="22"/>
        <v>0</v>
      </c>
      <c r="W457" s="142"/>
      <c r="X457" s="634"/>
      <c r="Y457" s="635"/>
    </row>
    <row r="458" spans="1:25" s="636" customFormat="1" ht="24.75" customHeight="1">
      <c r="A458" s="622" t="str">
        <f>'Раздел 1'!C488</f>
        <v>925</v>
      </c>
      <c r="B458" s="623" t="str">
        <f>'Раздел 1'!D488</f>
        <v>07</v>
      </c>
      <c r="C458" s="623" t="str">
        <f>'Раздел 1'!E488</f>
        <v>02</v>
      </c>
      <c r="D458" s="623" t="str">
        <f>'Раздел 1'!F488</f>
        <v>02</v>
      </c>
      <c r="E458" s="623" t="str">
        <f>'Раздел 1'!G488</f>
        <v>1</v>
      </c>
      <c r="F458" s="623" t="str">
        <f>'Раздел 1'!H488</f>
        <v>02</v>
      </c>
      <c r="G458" s="623" t="str">
        <f>'Раздел 1'!I488</f>
        <v>00590</v>
      </c>
      <c r="H458" s="624" t="str">
        <f>'Раздел 1'!J488</f>
        <v>244</v>
      </c>
      <c r="I458" s="625" t="str">
        <f>'Раздел 1'!K488</f>
        <v>226.00.00</v>
      </c>
      <c r="J458" s="625" t="str">
        <f>'Раздел 1'!L488</f>
        <v>000</v>
      </c>
      <c r="K458" s="625" t="str">
        <f>'Раздел 1'!M488</f>
        <v>00.00.00</v>
      </c>
      <c r="L458" s="625" t="str">
        <f>'Раздел 1'!N488</f>
        <v>х</v>
      </c>
      <c r="M458" s="625" t="str">
        <f>'Раздел 1'!O488</f>
        <v>20.00.02</v>
      </c>
      <c r="N458" s="626">
        <f>'Раздел 1'!P488</f>
        <v>0</v>
      </c>
      <c r="O458" s="626">
        <v>0</v>
      </c>
      <c r="P458" s="627">
        <f t="shared" ref="P458:P521" si="23">N458-O458</f>
        <v>0</v>
      </c>
      <c r="Q458" s="628">
        <f>'Раздел 1'!Q488</f>
        <v>0</v>
      </c>
      <c r="R458" s="629">
        <v>0</v>
      </c>
      <c r="S458" s="630">
        <f t="shared" ref="S458:S521" si="24">Q458-R458</f>
        <v>0</v>
      </c>
      <c r="T458" s="631">
        <f>'Раздел 1'!R488</f>
        <v>0</v>
      </c>
      <c r="U458" s="632">
        <v>0</v>
      </c>
      <c r="V458" s="633">
        <f t="shared" ref="V458:V521" si="25">T458-U458</f>
        <v>0</v>
      </c>
      <c r="W458" s="142"/>
      <c r="X458" s="634"/>
      <c r="Y458" s="635"/>
    </row>
    <row r="459" spans="1:25" s="636" customFormat="1" ht="24.75" customHeight="1">
      <c r="A459" s="622" t="str">
        <f>'Раздел 1'!C489</f>
        <v>925</v>
      </c>
      <c r="B459" s="623" t="str">
        <f>'Раздел 1'!D489</f>
        <v>07</v>
      </c>
      <c r="C459" s="623" t="str">
        <f>'Раздел 1'!E489</f>
        <v>02</v>
      </c>
      <c r="D459" s="623" t="str">
        <f>'Раздел 1'!F489</f>
        <v>02</v>
      </c>
      <c r="E459" s="623" t="str">
        <f>'Раздел 1'!G489</f>
        <v>1</v>
      </c>
      <c r="F459" s="623" t="str">
        <f>'Раздел 1'!H489</f>
        <v>02</v>
      </c>
      <c r="G459" s="623" t="str">
        <f>'Раздел 1'!I489</f>
        <v>00590</v>
      </c>
      <c r="H459" s="624" t="str">
        <f>'Раздел 1'!J489</f>
        <v>244</v>
      </c>
      <c r="I459" s="625" t="str">
        <f>'Раздел 1'!K489</f>
        <v>226.00.00</v>
      </c>
      <c r="J459" s="625" t="str">
        <f>'Раздел 1'!L489</f>
        <v>001</v>
      </c>
      <c r="K459" s="625" t="str">
        <f>'Раздел 1'!M489</f>
        <v>00.00.00</v>
      </c>
      <c r="L459" s="625" t="str">
        <f>'Раздел 1'!N489</f>
        <v>х</v>
      </c>
      <c r="M459" s="625" t="str">
        <f>'Раздел 1'!O489</f>
        <v>20.00.02</v>
      </c>
      <c r="N459" s="626">
        <f>'Раздел 1'!P489</f>
        <v>0</v>
      </c>
      <c r="O459" s="626">
        <v>0</v>
      </c>
      <c r="P459" s="627">
        <f t="shared" si="23"/>
        <v>0</v>
      </c>
      <c r="Q459" s="628">
        <f>'Раздел 1'!Q489</f>
        <v>0</v>
      </c>
      <c r="R459" s="629">
        <v>0</v>
      </c>
      <c r="S459" s="630">
        <f t="shared" si="24"/>
        <v>0</v>
      </c>
      <c r="T459" s="631">
        <f>'Раздел 1'!R489</f>
        <v>0</v>
      </c>
      <c r="U459" s="632">
        <v>0</v>
      </c>
      <c r="V459" s="633">
        <f t="shared" si="25"/>
        <v>0</v>
      </c>
      <c r="W459" s="142"/>
      <c r="X459" s="634"/>
      <c r="Y459" s="635"/>
    </row>
    <row r="460" spans="1:25" s="636" customFormat="1" ht="24.75" customHeight="1">
      <c r="A460" s="622" t="str">
        <f>'Раздел 1'!C490</f>
        <v>925</v>
      </c>
      <c r="B460" s="623" t="str">
        <f>'Раздел 1'!D490</f>
        <v>07</v>
      </c>
      <c r="C460" s="623" t="str">
        <f>'Раздел 1'!E490</f>
        <v>02</v>
      </c>
      <c r="D460" s="623" t="str">
        <f>'Раздел 1'!F490</f>
        <v>02</v>
      </c>
      <c r="E460" s="623" t="str">
        <f>'Раздел 1'!G490</f>
        <v>1</v>
      </c>
      <c r="F460" s="623" t="str">
        <f>'Раздел 1'!H490</f>
        <v>02</v>
      </c>
      <c r="G460" s="623" t="str">
        <f>'Раздел 1'!I490</f>
        <v>00590</v>
      </c>
      <c r="H460" s="624" t="str">
        <f>'Раздел 1'!J490</f>
        <v>244</v>
      </c>
      <c r="I460" s="625" t="str">
        <f>'Раздел 1'!K490</f>
        <v>226.00.00</v>
      </c>
      <c r="J460" s="625" t="str">
        <f>'Раздел 1'!L490</f>
        <v>000</v>
      </c>
      <c r="K460" s="625" t="str">
        <f>'Раздел 1'!M490</f>
        <v>00.00.00</v>
      </c>
      <c r="L460" s="625" t="str">
        <f>'Раздел 1'!N490</f>
        <v>х</v>
      </c>
      <c r="M460" s="625" t="str">
        <f>'Раздел 1'!O490</f>
        <v>20.00.03</v>
      </c>
      <c r="N460" s="626">
        <f>'Раздел 1'!P490</f>
        <v>0</v>
      </c>
      <c r="O460" s="626">
        <v>0</v>
      </c>
      <c r="P460" s="627">
        <f t="shared" si="23"/>
        <v>0</v>
      </c>
      <c r="Q460" s="628">
        <f>'Раздел 1'!Q490</f>
        <v>0</v>
      </c>
      <c r="R460" s="629">
        <v>0</v>
      </c>
      <c r="S460" s="630">
        <f t="shared" si="24"/>
        <v>0</v>
      </c>
      <c r="T460" s="631">
        <f>'Раздел 1'!R490</f>
        <v>0</v>
      </c>
      <c r="U460" s="632">
        <v>0</v>
      </c>
      <c r="V460" s="633">
        <f t="shared" si="25"/>
        <v>0</v>
      </c>
      <c r="W460" s="142"/>
      <c r="X460" s="634"/>
      <c r="Y460" s="635"/>
    </row>
    <row r="461" spans="1:25" s="636" customFormat="1" ht="24.75" customHeight="1">
      <c r="A461" s="622" t="str">
        <f>'Раздел 1'!C491</f>
        <v>925</v>
      </c>
      <c r="B461" s="623" t="str">
        <f>'Раздел 1'!D491</f>
        <v>07</v>
      </c>
      <c r="C461" s="623" t="str">
        <f>'Раздел 1'!E491</f>
        <v>02</v>
      </c>
      <c r="D461" s="623" t="str">
        <f>'Раздел 1'!F491</f>
        <v>02</v>
      </c>
      <c r="E461" s="623" t="str">
        <f>'Раздел 1'!G491</f>
        <v>1</v>
      </c>
      <c r="F461" s="623" t="str">
        <f>'Раздел 1'!H491</f>
        <v>02</v>
      </c>
      <c r="G461" s="623" t="str">
        <f>'Раздел 1'!I491</f>
        <v>00590</v>
      </c>
      <c r="H461" s="624" t="str">
        <f>'Раздел 1'!J491</f>
        <v>244</v>
      </c>
      <c r="I461" s="625" t="str">
        <f>'Раздел 1'!K491</f>
        <v>226.00.00</v>
      </c>
      <c r="J461" s="625" t="str">
        <f>'Раздел 1'!L491</f>
        <v>001</v>
      </c>
      <c r="K461" s="625" t="str">
        <f>'Раздел 1'!M491</f>
        <v>00.00.00</v>
      </c>
      <c r="L461" s="625" t="str">
        <f>'Раздел 1'!N491</f>
        <v>х</v>
      </c>
      <c r="M461" s="625" t="str">
        <f>'Раздел 1'!O491</f>
        <v>20.00.03</v>
      </c>
      <c r="N461" s="626">
        <f>'Раздел 1'!P491</f>
        <v>0</v>
      </c>
      <c r="O461" s="626">
        <v>0</v>
      </c>
      <c r="P461" s="627">
        <f t="shared" si="23"/>
        <v>0</v>
      </c>
      <c r="Q461" s="628">
        <f>'Раздел 1'!Q491</f>
        <v>0</v>
      </c>
      <c r="R461" s="629">
        <v>0</v>
      </c>
      <c r="S461" s="630">
        <f t="shared" si="24"/>
        <v>0</v>
      </c>
      <c r="T461" s="631">
        <f>'Раздел 1'!R491</f>
        <v>0</v>
      </c>
      <c r="U461" s="632">
        <v>0</v>
      </c>
      <c r="V461" s="633">
        <f t="shared" si="25"/>
        <v>0</v>
      </c>
      <c r="W461" s="142"/>
      <c r="X461" s="634"/>
      <c r="Y461" s="635"/>
    </row>
    <row r="462" spans="1:25" s="636" customFormat="1" ht="24.75" customHeight="1">
      <c r="A462" s="622" t="str">
        <f>'Раздел 1'!C492</f>
        <v>925</v>
      </c>
      <c r="B462" s="623" t="str">
        <f>'Раздел 1'!D492</f>
        <v>07</v>
      </c>
      <c r="C462" s="623" t="str">
        <f>'Раздел 1'!E492</f>
        <v>02</v>
      </c>
      <c r="D462" s="623" t="str">
        <f>'Раздел 1'!F492</f>
        <v>02</v>
      </c>
      <c r="E462" s="623" t="str">
        <f>'Раздел 1'!G492</f>
        <v>1</v>
      </c>
      <c r="F462" s="623" t="str">
        <f>'Раздел 1'!H492</f>
        <v>02</v>
      </c>
      <c r="G462" s="623" t="str">
        <f>'Раздел 1'!I492</f>
        <v>00590</v>
      </c>
      <c r="H462" s="624" t="str">
        <f>'Раздел 1'!J492</f>
        <v>244</v>
      </c>
      <c r="I462" s="625" t="str">
        <f>'Раздел 1'!K492</f>
        <v>226.00.00</v>
      </c>
      <c r="J462" s="625" t="str">
        <f>'Раздел 1'!L492</f>
        <v>000</v>
      </c>
      <c r="K462" s="625" t="str">
        <f>'Раздел 1'!M492</f>
        <v>00.00.00</v>
      </c>
      <c r="L462" s="625" t="str">
        <f>'Раздел 1'!N492</f>
        <v>х</v>
      </c>
      <c r="M462" s="625" t="str">
        <f>'Раздел 1'!O492</f>
        <v>20.00.04</v>
      </c>
      <c r="N462" s="626">
        <f>'Раздел 1'!P492</f>
        <v>0</v>
      </c>
      <c r="O462" s="626">
        <v>0</v>
      </c>
      <c r="P462" s="627">
        <f t="shared" si="23"/>
        <v>0</v>
      </c>
      <c r="Q462" s="628">
        <f>'Раздел 1'!Q492</f>
        <v>0</v>
      </c>
      <c r="R462" s="629">
        <v>0</v>
      </c>
      <c r="S462" s="630">
        <f t="shared" si="24"/>
        <v>0</v>
      </c>
      <c r="T462" s="631">
        <f>'Раздел 1'!R492</f>
        <v>0</v>
      </c>
      <c r="U462" s="632">
        <v>0</v>
      </c>
      <c r="V462" s="633">
        <f t="shared" si="25"/>
        <v>0</v>
      </c>
      <c r="W462" s="142"/>
      <c r="X462" s="634"/>
      <c r="Y462" s="635"/>
    </row>
    <row r="463" spans="1:25" s="636" customFormat="1" ht="24.75" customHeight="1">
      <c r="A463" s="622" t="str">
        <f>'Раздел 1'!C493</f>
        <v>925</v>
      </c>
      <c r="B463" s="623" t="str">
        <f>'Раздел 1'!D493</f>
        <v>07</v>
      </c>
      <c r="C463" s="623" t="str">
        <f>'Раздел 1'!E493</f>
        <v>02</v>
      </c>
      <c r="D463" s="623" t="str">
        <f>'Раздел 1'!F493</f>
        <v>02</v>
      </c>
      <c r="E463" s="623" t="str">
        <f>'Раздел 1'!G493</f>
        <v>1</v>
      </c>
      <c r="F463" s="623" t="str">
        <f>'Раздел 1'!H493</f>
        <v>02</v>
      </c>
      <c r="G463" s="623" t="str">
        <f>'Раздел 1'!I493</f>
        <v>00590</v>
      </c>
      <c r="H463" s="624" t="str">
        <f>'Раздел 1'!J493</f>
        <v>244</v>
      </c>
      <c r="I463" s="625" t="str">
        <f>'Раздел 1'!K493</f>
        <v>226.00.00</v>
      </c>
      <c r="J463" s="625" t="str">
        <f>'Раздел 1'!L493</f>
        <v>001</v>
      </c>
      <c r="K463" s="625" t="str">
        <f>'Раздел 1'!M493</f>
        <v>00.00.00</v>
      </c>
      <c r="L463" s="625" t="str">
        <f>'Раздел 1'!N493</f>
        <v>х</v>
      </c>
      <c r="M463" s="625" t="str">
        <f>'Раздел 1'!O493</f>
        <v>20.00.04</v>
      </c>
      <c r="N463" s="626">
        <f>'Раздел 1'!P493</f>
        <v>0</v>
      </c>
      <c r="O463" s="626">
        <v>0</v>
      </c>
      <c r="P463" s="627">
        <f t="shared" si="23"/>
        <v>0</v>
      </c>
      <c r="Q463" s="628">
        <f>'Раздел 1'!Q493</f>
        <v>0</v>
      </c>
      <c r="R463" s="629">
        <v>0</v>
      </c>
      <c r="S463" s="630">
        <f t="shared" si="24"/>
        <v>0</v>
      </c>
      <c r="T463" s="631">
        <f>'Раздел 1'!R493</f>
        <v>0</v>
      </c>
      <c r="U463" s="632">
        <v>0</v>
      </c>
      <c r="V463" s="633">
        <f t="shared" si="25"/>
        <v>0</v>
      </c>
      <c r="W463" s="142"/>
      <c r="X463" s="634"/>
      <c r="Y463" s="635"/>
    </row>
    <row r="464" spans="1:25" s="636" customFormat="1" ht="24.75" customHeight="1">
      <c r="A464" s="622" t="str">
        <f>'Раздел 1'!C494</f>
        <v>925</v>
      </c>
      <c r="B464" s="623" t="str">
        <f>'Раздел 1'!D494</f>
        <v>07</v>
      </c>
      <c r="C464" s="623" t="str">
        <f>'Раздел 1'!E494</f>
        <v>02</v>
      </c>
      <c r="D464" s="623" t="str">
        <f>'Раздел 1'!F494</f>
        <v>02</v>
      </c>
      <c r="E464" s="623" t="str">
        <f>'Раздел 1'!G494</f>
        <v>1</v>
      </c>
      <c r="F464" s="623" t="str">
        <f>'Раздел 1'!H494</f>
        <v>02</v>
      </c>
      <c r="G464" s="623" t="str">
        <f>'Раздел 1'!I494</f>
        <v>00590</v>
      </c>
      <c r="H464" s="624" t="str">
        <f>'Раздел 1'!J494</f>
        <v>244</v>
      </c>
      <c r="I464" s="625" t="str">
        <f>'Раздел 1'!K494</f>
        <v>226.00.00</v>
      </c>
      <c r="J464" s="625" t="str">
        <f>'Раздел 1'!L494</f>
        <v>000</v>
      </c>
      <c r="K464" s="625" t="str">
        <f>'Раздел 1'!M494</f>
        <v>00.00.00</v>
      </c>
      <c r="L464" s="625" t="str">
        <f>'Раздел 1'!N494</f>
        <v>001.99.0001</v>
      </c>
      <c r="M464" s="625" t="str">
        <f>'Раздел 1'!O494</f>
        <v>50.01.00</v>
      </c>
      <c r="N464" s="626">
        <f>'Раздел 1'!P494</f>
        <v>143442.14000000001</v>
      </c>
      <c r="O464" s="626">
        <v>143442.14000000001</v>
      </c>
      <c r="P464" s="627">
        <f t="shared" si="23"/>
        <v>0</v>
      </c>
      <c r="Q464" s="628">
        <f>'Раздел 1'!Q494</f>
        <v>116398.3</v>
      </c>
      <c r="R464" s="629">
        <v>116398.3</v>
      </c>
      <c r="S464" s="630">
        <f t="shared" si="24"/>
        <v>0</v>
      </c>
      <c r="T464" s="631">
        <f>'Раздел 1'!R494</f>
        <v>156500</v>
      </c>
      <c r="U464" s="632">
        <v>156500</v>
      </c>
      <c r="V464" s="633">
        <f t="shared" si="25"/>
        <v>0</v>
      </c>
      <c r="W464" s="142"/>
      <c r="X464" s="634"/>
      <c r="Y464" s="635"/>
    </row>
    <row r="465" spans="1:25" s="636" customFormat="1" ht="24.75" customHeight="1">
      <c r="A465" s="622" t="str">
        <f>'Раздел 1'!C495</f>
        <v>925</v>
      </c>
      <c r="B465" s="623" t="str">
        <f>'Раздел 1'!D495</f>
        <v>07</v>
      </c>
      <c r="C465" s="623" t="str">
        <f>'Раздел 1'!E495</f>
        <v>02</v>
      </c>
      <c r="D465" s="623" t="str">
        <f>'Раздел 1'!F495</f>
        <v>02</v>
      </c>
      <c r="E465" s="623" t="str">
        <f>'Раздел 1'!G495</f>
        <v>1</v>
      </c>
      <c r="F465" s="623" t="str">
        <f>'Раздел 1'!H495</f>
        <v>02</v>
      </c>
      <c r="G465" s="623" t="str">
        <f>'Раздел 1'!I495</f>
        <v>00590</v>
      </c>
      <c r="H465" s="624" t="str">
        <f>'Раздел 1'!J495</f>
        <v>244</v>
      </c>
      <c r="I465" s="625" t="str">
        <f>'Раздел 1'!K495</f>
        <v>226.00.00</v>
      </c>
      <c r="J465" s="625" t="str">
        <f>'Раздел 1'!L495</f>
        <v>001</v>
      </c>
      <c r="K465" s="625" t="str">
        <f>'Раздел 1'!M495</f>
        <v>00.00.00</v>
      </c>
      <c r="L465" s="625" t="str">
        <f>'Раздел 1'!N495</f>
        <v>х</v>
      </c>
      <c r="M465" s="625" t="str">
        <f>'Раздел 1'!O495</f>
        <v>50.01.00</v>
      </c>
      <c r="N465" s="626">
        <f>'Раздел 1'!P495</f>
        <v>367</v>
      </c>
      <c r="O465" s="626">
        <v>367</v>
      </c>
      <c r="P465" s="627">
        <f t="shared" si="23"/>
        <v>0</v>
      </c>
      <c r="Q465" s="628">
        <f>'Раздел 1'!Q495</f>
        <v>0</v>
      </c>
      <c r="R465" s="629">
        <v>0</v>
      </c>
      <c r="S465" s="630">
        <f t="shared" si="24"/>
        <v>0</v>
      </c>
      <c r="T465" s="631">
        <f>'Раздел 1'!R495</f>
        <v>0</v>
      </c>
      <c r="U465" s="632">
        <v>0</v>
      </c>
      <c r="V465" s="633">
        <f t="shared" si="25"/>
        <v>0</v>
      </c>
      <c r="W465" s="142"/>
      <c r="X465" s="634"/>
      <c r="Y465" s="635"/>
    </row>
    <row r="466" spans="1:25" s="636" customFormat="1" ht="24.75" customHeight="1">
      <c r="A466" s="622" t="str">
        <f>'Раздел 1'!C496</f>
        <v>925</v>
      </c>
      <c r="B466" s="623" t="str">
        <f>'Раздел 1'!D496</f>
        <v>07</v>
      </c>
      <c r="C466" s="623" t="str">
        <f>'Раздел 1'!E496</f>
        <v>02</v>
      </c>
      <c r="D466" s="623" t="str">
        <f>'Раздел 1'!F496</f>
        <v>02</v>
      </c>
      <c r="E466" s="623" t="str">
        <f>'Раздел 1'!G496</f>
        <v>1</v>
      </c>
      <c r="F466" s="623" t="str">
        <f>'Раздел 1'!H496</f>
        <v>02</v>
      </c>
      <c r="G466" s="623" t="str">
        <f>'Раздел 1'!I496</f>
        <v>60860</v>
      </c>
      <c r="H466" s="624" t="str">
        <f>'Раздел 1'!J496</f>
        <v>244</v>
      </c>
      <c r="I466" s="625" t="str">
        <f>'Раздел 1'!K496</f>
        <v>226.00.00</v>
      </c>
      <c r="J466" s="625" t="str">
        <f>'Раздел 1'!L496</f>
        <v>000</v>
      </c>
      <c r="K466" s="625" t="str">
        <f>'Раздел 1'!M496</f>
        <v>00.00.00</v>
      </c>
      <c r="L466" s="625" t="str">
        <f>'Раздел 1'!N496</f>
        <v>001.07.0002</v>
      </c>
      <c r="M466" s="625" t="str">
        <f>'Раздел 1'!O496</f>
        <v>50.03.00</v>
      </c>
      <c r="N466" s="626">
        <f>'Раздел 1'!P496</f>
        <v>203378.8</v>
      </c>
      <c r="O466" s="626">
        <v>203378.8</v>
      </c>
      <c r="P466" s="627">
        <f t="shared" si="23"/>
        <v>0</v>
      </c>
      <c r="Q466" s="628">
        <f>'Раздел 1'!Q496</f>
        <v>215000</v>
      </c>
      <c r="R466" s="629">
        <v>215000</v>
      </c>
      <c r="S466" s="630">
        <f t="shared" si="24"/>
        <v>0</v>
      </c>
      <c r="T466" s="631">
        <f>'Раздел 1'!R496</f>
        <v>215000</v>
      </c>
      <c r="U466" s="632">
        <v>215000</v>
      </c>
      <c r="V466" s="633">
        <f t="shared" si="25"/>
        <v>0</v>
      </c>
      <c r="W466" s="142"/>
      <c r="X466" s="634"/>
      <c r="Y466" s="635"/>
    </row>
    <row r="467" spans="1:25" s="636" customFormat="1" ht="24.75" customHeight="1">
      <c r="A467" s="622" t="str">
        <f>'Раздел 1'!C497</f>
        <v>925</v>
      </c>
      <c r="B467" s="623" t="str">
        <f>'Раздел 1'!D497</f>
        <v>07</v>
      </c>
      <c r="C467" s="623" t="str">
        <f>'Раздел 1'!E497</f>
        <v>02</v>
      </c>
      <c r="D467" s="623" t="str">
        <f>'Раздел 1'!F497</f>
        <v>02</v>
      </c>
      <c r="E467" s="623" t="str">
        <f>'Раздел 1'!G497</f>
        <v>1</v>
      </c>
      <c r="F467" s="623" t="str">
        <f>'Раздел 1'!H497</f>
        <v>02</v>
      </c>
      <c r="G467" s="623" t="str">
        <f>'Раздел 1'!I497</f>
        <v>60860</v>
      </c>
      <c r="H467" s="624" t="str">
        <f>'Раздел 1'!J497</f>
        <v>244</v>
      </c>
      <c r="I467" s="625" t="str">
        <f>'Раздел 1'!K497</f>
        <v>226.00.00</v>
      </c>
      <c r="J467" s="625" t="str">
        <f>'Раздел 1'!L497</f>
        <v>001</v>
      </c>
      <c r="K467" s="625" t="str">
        <f>'Раздел 1'!M497</f>
        <v>00.00.00</v>
      </c>
      <c r="L467" s="625" t="str">
        <f>'Раздел 1'!N497</f>
        <v>х</v>
      </c>
      <c r="M467" s="625" t="str">
        <f>'Раздел 1'!O497</f>
        <v>50.03.00</v>
      </c>
      <c r="N467" s="626">
        <f>'Раздел 1'!P497</f>
        <v>0</v>
      </c>
      <c r="O467" s="626">
        <v>0</v>
      </c>
      <c r="P467" s="627">
        <f t="shared" si="23"/>
        <v>0</v>
      </c>
      <c r="Q467" s="628">
        <f>'Раздел 1'!Q497</f>
        <v>0</v>
      </c>
      <c r="R467" s="629">
        <v>0</v>
      </c>
      <c r="S467" s="630">
        <f t="shared" si="24"/>
        <v>0</v>
      </c>
      <c r="T467" s="631">
        <f>'Раздел 1'!R497</f>
        <v>0</v>
      </c>
      <c r="U467" s="632">
        <v>0</v>
      </c>
      <c r="V467" s="633">
        <f t="shared" si="25"/>
        <v>0</v>
      </c>
      <c r="W467" s="142"/>
      <c r="X467" s="634"/>
      <c r="Y467" s="635"/>
    </row>
    <row r="468" spans="1:25" s="636" customFormat="1" ht="24.75" customHeight="1">
      <c r="A468" s="622" t="str">
        <f>'Раздел 1'!C498</f>
        <v>925</v>
      </c>
      <c r="B468" s="623" t="str">
        <f>'Раздел 1'!D498</f>
        <v>07</v>
      </c>
      <c r="C468" s="623" t="str">
        <f>'Раздел 1'!E498</f>
        <v>02</v>
      </c>
      <c r="D468" s="623" t="str">
        <f>'Раздел 1'!F498</f>
        <v>02</v>
      </c>
      <c r="E468" s="623" t="str">
        <f>'Раздел 1'!G498</f>
        <v>1</v>
      </c>
      <c r="F468" s="623" t="str">
        <f>'Раздел 1'!H498</f>
        <v>02</v>
      </c>
      <c r="G468" s="623" t="str">
        <f>'Раздел 1'!I498</f>
        <v>62980</v>
      </c>
      <c r="H468" s="624" t="str">
        <f>'Раздел 1'!J498</f>
        <v>244</v>
      </c>
      <c r="I468" s="625" t="str">
        <f>'Раздел 1'!K498</f>
        <v>226.00.00</v>
      </c>
      <c r="J468" s="625" t="str">
        <f>'Раздел 1'!L498</f>
        <v>000</v>
      </c>
      <c r="K468" s="625" t="str">
        <f>'Раздел 1'!M498</f>
        <v>00.00.00</v>
      </c>
      <c r="L468" s="625" t="str">
        <f>'Раздел 1'!N498</f>
        <v>005.00.0000</v>
      </c>
      <c r="M468" s="625" t="str">
        <f>'Раздел 1'!O498</f>
        <v>60.03.00</v>
      </c>
      <c r="N468" s="626">
        <f>'Раздел 1'!P498</f>
        <v>0</v>
      </c>
      <c r="O468" s="626">
        <v>0</v>
      </c>
      <c r="P468" s="627">
        <f t="shared" si="23"/>
        <v>0</v>
      </c>
      <c r="Q468" s="628">
        <f>'Раздел 1'!Q498</f>
        <v>0</v>
      </c>
      <c r="R468" s="629">
        <v>0</v>
      </c>
      <c r="S468" s="630">
        <f t="shared" si="24"/>
        <v>0</v>
      </c>
      <c r="T468" s="631">
        <f>'Раздел 1'!R498</f>
        <v>0</v>
      </c>
      <c r="U468" s="632">
        <v>0</v>
      </c>
      <c r="V468" s="633">
        <f t="shared" si="25"/>
        <v>0</v>
      </c>
      <c r="W468" s="142"/>
      <c r="X468" s="634"/>
      <c r="Y468" s="635"/>
    </row>
    <row r="469" spans="1:25" s="636" customFormat="1" ht="24.75" customHeight="1">
      <c r="A469" s="622" t="str">
        <f>'Раздел 1'!C499</f>
        <v>925</v>
      </c>
      <c r="B469" s="623" t="str">
        <f>'Раздел 1'!D499</f>
        <v>07</v>
      </c>
      <c r="C469" s="623" t="str">
        <f>'Раздел 1'!E499</f>
        <v>02</v>
      </c>
      <c r="D469" s="623" t="str">
        <f>'Раздел 1'!F499</f>
        <v>02</v>
      </c>
      <c r="E469" s="623" t="str">
        <f>'Раздел 1'!G499</f>
        <v>1</v>
      </c>
      <c r="F469" s="623" t="str">
        <f>'Раздел 1'!H499</f>
        <v>02</v>
      </c>
      <c r="G469" s="623" t="str">
        <f>'Раздел 1'!I499</f>
        <v>10210</v>
      </c>
      <c r="H469" s="624" t="str">
        <f>'Раздел 1'!J499</f>
        <v>244</v>
      </c>
      <c r="I469" s="625" t="str">
        <f>'Раздел 1'!K499</f>
        <v>226.00.00</v>
      </c>
      <c r="J469" s="625" t="str">
        <f>'Раздел 1'!L499</f>
        <v>000</v>
      </c>
      <c r="K469" s="625" t="str">
        <f>'Раздел 1'!M499</f>
        <v>00.00.00</v>
      </c>
      <c r="L469" s="625" t="str">
        <f>'Раздел 1'!N499</f>
        <v>020.00.0001</v>
      </c>
      <c r="M469" s="625" t="str">
        <f>'Раздел 1'!O499</f>
        <v>60.01.00</v>
      </c>
      <c r="N469" s="626">
        <f>'Раздел 1'!P499</f>
        <v>166600</v>
      </c>
      <c r="O469" s="626">
        <v>166600</v>
      </c>
      <c r="P469" s="627">
        <f t="shared" si="23"/>
        <v>0</v>
      </c>
      <c r="Q469" s="628">
        <f>'Раздел 1'!Q499</f>
        <v>166600</v>
      </c>
      <c r="R469" s="629">
        <v>166600</v>
      </c>
      <c r="S469" s="630">
        <f t="shared" si="24"/>
        <v>0</v>
      </c>
      <c r="T469" s="631">
        <f>'Раздел 1'!R499</f>
        <v>166600</v>
      </c>
      <c r="U469" s="632">
        <v>166600</v>
      </c>
      <c r="V469" s="633">
        <f t="shared" si="25"/>
        <v>0</v>
      </c>
      <c r="W469" s="142"/>
      <c r="X469" s="634"/>
      <c r="Y469" s="635"/>
    </row>
    <row r="470" spans="1:25" s="636" customFormat="1" ht="24.75" customHeight="1">
      <c r="A470" s="622" t="str">
        <f>'Раздел 1'!C500</f>
        <v>925</v>
      </c>
      <c r="B470" s="623" t="str">
        <f>'Раздел 1'!D500</f>
        <v>07</v>
      </c>
      <c r="C470" s="623" t="str">
        <f>'Раздел 1'!E500</f>
        <v>07</v>
      </c>
      <c r="D470" s="623" t="str">
        <f>'Раздел 1'!F500</f>
        <v>02</v>
      </c>
      <c r="E470" s="623" t="str">
        <f>'Раздел 1'!G500</f>
        <v>3</v>
      </c>
      <c r="F470" s="623" t="str">
        <f>'Раздел 1'!H500</f>
        <v>02</v>
      </c>
      <c r="G470" s="623" t="str">
        <f>'Раздел 1'!I500</f>
        <v>00400</v>
      </c>
      <c r="H470" s="624" t="str">
        <f>'Раздел 1'!J500</f>
        <v>244</v>
      </c>
      <c r="I470" s="625" t="str">
        <f>'Раздел 1'!K500</f>
        <v>226.00.00</v>
      </c>
      <c r="J470" s="625" t="str">
        <f>'Раздел 1'!L500</f>
        <v>000</v>
      </c>
      <c r="K470" s="625" t="str">
        <f>'Раздел 1'!M500</f>
        <v>00.00.00</v>
      </c>
      <c r="L470" s="625" t="str">
        <f>'Раздел 1'!N500</f>
        <v>020.00.0003</v>
      </c>
      <c r="M470" s="625" t="str">
        <f>'Раздел 1'!O500</f>
        <v>60.01.00</v>
      </c>
      <c r="N470" s="626">
        <f>'Раздел 1'!P500</f>
        <v>36028.130000000005</v>
      </c>
      <c r="O470" s="626">
        <v>36028.130000000005</v>
      </c>
      <c r="P470" s="627">
        <f t="shared" si="23"/>
        <v>0</v>
      </c>
      <c r="Q470" s="628">
        <f>'Раздел 1'!Q500</f>
        <v>27286.880000000001</v>
      </c>
      <c r="R470" s="629">
        <v>27286.880000000001</v>
      </c>
      <c r="S470" s="630">
        <f t="shared" si="24"/>
        <v>0</v>
      </c>
      <c r="T470" s="631">
        <f>'Раздел 1'!R500</f>
        <v>27286.880000000001</v>
      </c>
      <c r="U470" s="632">
        <v>27286.880000000001</v>
      </c>
      <c r="V470" s="633">
        <f t="shared" si="25"/>
        <v>0</v>
      </c>
      <c r="W470" s="142"/>
      <c r="X470" s="634"/>
      <c r="Y470" s="635"/>
    </row>
    <row r="471" spans="1:25" s="636" customFormat="1" ht="24.75" customHeight="1">
      <c r="A471" s="622" t="str">
        <f>'Раздел 1'!C501</f>
        <v>925</v>
      </c>
      <c r="B471" s="623" t="str">
        <f>'Раздел 1'!D501</f>
        <v>07</v>
      </c>
      <c r="C471" s="623" t="str">
        <f>'Раздел 1'!E501</f>
        <v>02</v>
      </c>
      <c r="D471" s="623" t="str">
        <f>'Раздел 1'!F501</f>
        <v>02</v>
      </c>
      <c r="E471" s="623" t="str">
        <f>'Раздел 1'!G501</f>
        <v>1</v>
      </c>
      <c r="F471" s="623" t="str">
        <f>'Раздел 1'!H501</f>
        <v>02</v>
      </c>
      <c r="G471" s="623" t="str">
        <f>'Раздел 1'!I501</f>
        <v>10200</v>
      </c>
      <c r="H471" s="624" t="str">
        <f>'Раздел 1'!J501</f>
        <v>244</v>
      </c>
      <c r="I471" s="625" t="str">
        <f>'Раздел 1'!K501</f>
        <v>226.00.00</v>
      </c>
      <c r="J471" s="625" t="str">
        <f>'Раздел 1'!L501</f>
        <v>000</v>
      </c>
      <c r="K471" s="625" t="str">
        <f>'Раздел 1'!M501</f>
        <v>00.00.00</v>
      </c>
      <c r="L471" s="625" t="str">
        <f>'Раздел 1'!N501</f>
        <v>020.00.0005</v>
      </c>
      <c r="M471" s="625" t="str">
        <f>'Раздел 1'!O501</f>
        <v>60.01.00</v>
      </c>
      <c r="N471" s="626">
        <f>'Раздел 1'!P501</f>
        <v>0</v>
      </c>
      <c r="O471" s="626">
        <v>0</v>
      </c>
      <c r="P471" s="627">
        <f t="shared" si="23"/>
        <v>0</v>
      </c>
      <c r="Q471" s="628">
        <f>'Раздел 1'!Q501</f>
        <v>0</v>
      </c>
      <c r="R471" s="629">
        <v>0</v>
      </c>
      <c r="S471" s="630">
        <f t="shared" si="24"/>
        <v>0</v>
      </c>
      <c r="T471" s="631">
        <f>'Раздел 1'!R501</f>
        <v>0</v>
      </c>
      <c r="U471" s="632">
        <v>0</v>
      </c>
      <c r="V471" s="633">
        <f t="shared" si="25"/>
        <v>0</v>
      </c>
      <c r="W471" s="142"/>
      <c r="X471" s="634"/>
      <c r="Y471" s="635"/>
    </row>
    <row r="472" spans="1:25" s="636" customFormat="1" ht="24.75" customHeight="1">
      <c r="A472" s="622" t="str">
        <f>'Раздел 1'!C502</f>
        <v>925</v>
      </c>
      <c r="B472" s="623" t="str">
        <f>'Раздел 1'!D502</f>
        <v>07</v>
      </c>
      <c r="C472" s="623" t="str">
        <f>'Раздел 1'!E502</f>
        <v>02</v>
      </c>
      <c r="D472" s="623" t="str">
        <f>'Раздел 1'!F502</f>
        <v>02</v>
      </c>
      <c r="E472" s="623" t="str">
        <f>'Раздел 1'!G502</f>
        <v>1</v>
      </c>
      <c r="F472" s="623" t="str">
        <f>'Раздел 1'!H502</f>
        <v>02</v>
      </c>
      <c r="G472" s="623" t="str">
        <f>'Раздел 1'!I502</f>
        <v>10200</v>
      </c>
      <c r="H472" s="624" t="str">
        <f>'Раздел 1'!J502</f>
        <v>244</v>
      </c>
      <c r="I472" s="625" t="str">
        <f>'Раздел 1'!K502</f>
        <v>226.00.00</v>
      </c>
      <c r="J472" s="625" t="str">
        <f>'Раздел 1'!L502</f>
        <v>000</v>
      </c>
      <c r="K472" s="625" t="str">
        <f>'Раздел 1'!M502</f>
        <v>00.00.00</v>
      </c>
      <c r="L472" s="625" t="str">
        <f>'Раздел 1'!N502</f>
        <v>020.00.0035</v>
      </c>
      <c r="M472" s="625" t="str">
        <f>'Раздел 1'!O502</f>
        <v>60.01.00</v>
      </c>
      <c r="N472" s="626">
        <f>'Раздел 1'!P502</f>
        <v>84000</v>
      </c>
      <c r="O472" s="626">
        <v>84000</v>
      </c>
      <c r="P472" s="627">
        <f t="shared" si="23"/>
        <v>0</v>
      </c>
      <c r="Q472" s="628">
        <f>'Раздел 1'!Q502</f>
        <v>0</v>
      </c>
      <c r="R472" s="629">
        <v>0</v>
      </c>
      <c r="S472" s="630">
        <f t="shared" si="24"/>
        <v>0</v>
      </c>
      <c r="T472" s="631">
        <f>'Раздел 1'!R502</f>
        <v>0</v>
      </c>
      <c r="U472" s="632">
        <v>0</v>
      </c>
      <c r="V472" s="633">
        <f t="shared" si="25"/>
        <v>0</v>
      </c>
      <c r="W472" s="142"/>
      <c r="X472" s="634"/>
      <c r="Y472" s="635"/>
    </row>
    <row r="473" spans="1:25" s="636" customFormat="1" ht="24.75" customHeight="1">
      <c r="A473" s="622" t="str">
        <f>'Раздел 1'!C503</f>
        <v>925</v>
      </c>
      <c r="B473" s="623" t="str">
        <f>'Раздел 1'!D503</f>
        <v>07</v>
      </c>
      <c r="C473" s="623" t="str">
        <f>'Раздел 1'!E503</f>
        <v>02</v>
      </c>
      <c r="D473" s="623" t="str">
        <f>'Раздел 1'!F503</f>
        <v>02</v>
      </c>
      <c r="E473" s="623" t="str">
        <f>'Раздел 1'!G503</f>
        <v>1</v>
      </c>
      <c r="F473" s="623" t="str">
        <f>'Раздел 1'!H503</f>
        <v>02</v>
      </c>
      <c r="G473" s="623" t="str">
        <f>'Раздел 1'!I503</f>
        <v>10200</v>
      </c>
      <c r="H473" s="624" t="str">
        <f>'Раздел 1'!J503</f>
        <v>244</v>
      </c>
      <c r="I473" s="625" t="str">
        <f>'Раздел 1'!K503</f>
        <v>226.00.00</v>
      </c>
      <c r="J473" s="625" t="str">
        <f>'Раздел 1'!L503</f>
        <v>000</v>
      </c>
      <c r="K473" s="625" t="str">
        <f>'Раздел 1'!M503</f>
        <v>00.00.00</v>
      </c>
      <c r="L473" s="625" t="str">
        <f>'Раздел 1'!N503</f>
        <v>020.00.0007</v>
      </c>
      <c r="M473" s="625" t="str">
        <f>'Раздел 1'!O503</f>
        <v>60.01.00</v>
      </c>
      <c r="N473" s="626">
        <f>'Раздел 1'!P503</f>
        <v>1927200</v>
      </c>
      <c r="O473" s="626">
        <v>1927200</v>
      </c>
      <c r="P473" s="627">
        <f t="shared" si="23"/>
        <v>0</v>
      </c>
      <c r="Q473" s="628">
        <f>'Раздел 1'!Q503</f>
        <v>1599950</v>
      </c>
      <c r="R473" s="629">
        <v>1599950</v>
      </c>
      <c r="S473" s="630">
        <f t="shared" si="24"/>
        <v>0</v>
      </c>
      <c r="T473" s="631">
        <f>'Раздел 1'!R503</f>
        <v>1418000</v>
      </c>
      <c r="U473" s="632">
        <v>1418000</v>
      </c>
      <c r="V473" s="633">
        <f t="shared" si="25"/>
        <v>0</v>
      </c>
      <c r="W473" s="142"/>
      <c r="X473" s="634"/>
      <c r="Y473" s="635"/>
    </row>
    <row r="474" spans="1:25" s="636" customFormat="1" ht="24.75" customHeight="1">
      <c r="A474" s="622" t="str">
        <f>'Раздел 1'!C504</f>
        <v>925</v>
      </c>
      <c r="B474" s="623" t="str">
        <f>'Раздел 1'!D504</f>
        <v>07</v>
      </c>
      <c r="C474" s="623" t="str">
        <f>'Раздел 1'!E504</f>
        <v>02</v>
      </c>
      <c r="D474" s="623" t="str">
        <f>'Раздел 1'!F504</f>
        <v>02</v>
      </c>
      <c r="E474" s="623" t="str">
        <f>'Раздел 1'!G504</f>
        <v>1</v>
      </c>
      <c r="F474" s="623" t="str">
        <f>'Раздел 1'!H504</f>
        <v>02</v>
      </c>
      <c r="G474" s="623" t="str">
        <f>'Раздел 1'!I504</f>
        <v>10210</v>
      </c>
      <c r="H474" s="624" t="str">
        <f>'Раздел 1'!J504</f>
        <v>244</v>
      </c>
      <c r="I474" s="625" t="str">
        <f>'Раздел 1'!K504</f>
        <v>226.00.00</v>
      </c>
      <c r="J474" s="625" t="str">
        <f>'Раздел 1'!L504</f>
        <v>000</v>
      </c>
      <c r="K474" s="625" t="str">
        <f>'Раздел 1'!M504</f>
        <v>00.00.00</v>
      </c>
      <c r="L474" s="625" t="str">
        <f>'Раздел 1'!N504</f>
        <v>020.00.0015</v>
      </c>
      <c r="M474" s="625" t="str">
        <f>'Раздел 1'!O504</f>
        <v>60.01.00</v>
      </c>
      <c r="N474" s="626">
        <f>'Раздел 1'!P504</f>
        <v>313640</v>
      </c>
      <c r="O474" s="626">
        <v>313640</v>
      </c>
      <c r="P474" s="627">
        <f t="shared" si="23"/>
        <v>0</v>
      </c>
      <c r="Q474" s="628">
        <f>'Раздел 1'!Q504</f>
        <v>0</v>
      </c>
      <c r="R474" s="629">
        <v>0</v>
      </c>
      <c r="S474" s="630">
        <f t="shared" si="24"/>
        <v>0</v>
      </c>
      <c r="T474" s="631">
        <f>'Раздел 1'!R504</f>
        <v>0</v>
      </c>
      <c r="U474" s="632">
        <v>0</v>
      </c>
      <c r="V474" s="633">
        <f t="shared" si="25"/>
        <v>0</v>
      </c>
      <c r="W474" s="142"/>
      <c r="X474" s="634"/>
      <c r="Y474" s="635"/>
    </row>
    <row r="475" spans="1:25" s="636" customFormat="1" ht="24.75" customHeight="1">
      <c r="A475" s="622" t="str">
        <f>'Раздел 1'!C505</f>
        <v>925</v>
      </c>
      <c r="B475" s="623" t="str">
        <f>'Раздел 1'!D505</f>
        <v>07</v>
      </c>
      <c r="C475" s="623" t="str">
        <f>'Раздел 1'!E505</f>
        <v>02</v>
      </c>
      <c r="D475" s="623" t="str">
        <f>'Раздел 1'!F505</f>
        <v>02</v>
      </c>
      <c r="E475" s="623" t="str">
        <f>'Раздел 1'!G505</f>
        <v>1</v>
      </c>
      <c r="F475" s="623" t="str">
        <f>'Раздел 1'!H505</f>
        <v>02</v>
      </c>
      <c r="G475" s="623" t="str">
        <f>'Раздел 1'!I505</f>
        <v>L3040</v>
      </c>
      <c r="H475" s="624" t="str">
        <f>'Раздел 1'!J505</f>
        <v>244</v>
      </c>
      <c r="I475" s="625" t="str">
        <f>'Раздел 1'!K505</f>
        <v>226.00.00</v>
      </c>
      <c r="J475" s="625" t="str">
        <f>'Раздел 1'!L505</f>
        <v>000</v>
      </c>
      <c r="K475" s="625" t="str">
        <f>'Раздел 1'!M505</f>
        <v>00.00.00</v>
      </c>
      <c r="L475" s="625" t="str">
        <f>'Раздел 1'!N505</f>
        <v>020.00.0028</v>
      </c>
      <c r="M475" s="625" t="str">
        <f>'Раздел 1'!O505</f>
        <v>60.01.00</v>
      </c>
      <c r="N475" s="626">
        <f>'Раздел 1'!P505</f>
        <v>55938.19</v>
      </c>
      <c r="O475" s="626">
        <v>55938.19</v>
      </c>
      <c r="P475" s="627">
        <f t="shared" si="23"/>
        <v>0</v>
      </c>
      <c r="Q475" s="628">
        <f>'Раздел 1'!Q505</f>
        <v>53250.02</v>
      </c>
      <c r="R475" s="629">
        <v>53250.02</v>
      </c>
      <c r="S475" s="630">
        <f t="shared" si="24"/>
        <v>0</v>
      </c>
      <c r="T475" s="631">
        <f>'Раздел 1'!R505</f>
        <v>54662.64</v>
      </c>
      <c r="U475" s="632">
        <v>54662.64</v>
      </c>
      <c r="V475" s="633">
        <f t="shared" si="25"/>
        <v>0</v>
      </c>
      <c r="W475" s="142"/>
      <c r="X475" s="634"/>
      <c r="Y475" s="635"/>
    </row>
    <row r="476" spans="1:25" s="636" customFormat="1" ht="24.75" customHeight="1">
      <c r="A476" s="622" t="str">
        <f>'Раздел 1'!C506</f>
        <v>925</v>
      </c>
      <c r="B476" s="623" t="str">
        <f>'Раздел 1'!D506</f>
        <v>07</v>
      </c>
      <c r="C476" s="623" t="str">
        <f>'Раздел 1'!E506</f>
        <v>02</v>
      </c>
      <c r="D476" s="623" t="str">
        <f>'Раздел 1'!F506</f>
        <v>02</v>
      </c>
      <c r="E476" s="623" t="str">
        <f>'Раздел 1'!G506</f>
        <v>1</v>
      </c>
      <c r="F476" s="623" t="str">
        <f>'Раздел 1'!H506</f>
        <v>02</v>
      </c>
      <c r="G476" s="623" t="str">
        <f>'Раздел 1'!I506</f>
        <v>10210</v>
      </c>
      <c r="H476" s="624" t="str">
        <f>'Раздел 1'!J506</f>
        <v>244</v>
      </c>
      <c r="I476" s="625" t="str">
        <f>'Раздел 1'!K506</f>
        <v>226.00.00</v>
      </c>
      <c r="J476" s="625" t="str">
        <f>'Раздел 1'!L506</f>
        <v>000</v>
      </c>
      <c r="K476" s="625" t="str">
        <f>'Раздел 1'!M506</f>
        <v>00.00.00</v>
      </c>
      <c r="L476" s="625" t="str">
        <f>'Раздел 1'!N506</f>
        <v>020.00.0031</v>
      </c>
      <c r="M476" s="625" t="str">
        <f>'Раздел 1'!O506</f>
        <v>60.01.00</v>
      </c>
      <c r="N476" s="626">
        <f>'Раздел 1'!P506</f>
        <v>0</v>
      </c>
      <c r="O476" s="626">
        <v>0</v>
      </c>
      <c r="P476" s="627">
        <f t="shared" si="23"/>
        <v>0</v>
      </c>
      <c r="Q476" s="628">
        <f>'Раздел 1'!Q506</f>
        <v>0</v>
      </c>
      <c r="R476" s="629">
        <v>0</v>
      </c>
      <c r="S476" s="630">
        <f t="shared" si="24"/>
        <v>0</v>
      </c>
      <c r="T476" s="631">
        <f>'Раздел 1'!R506</f>
        <v>0</v>
      </c>
      <c r="U476" s="632">
        <v>0</v>
      </c>
      <c r="V476" s="633">
        <f t="shared" si="25"/>
        <v>0</v>
      </c>
      <c r="W476" s="142"/>
      <c r="X476" s="634"/>
      <c r="Y476" s="635"/>
    </row>
    <row r="477" spans="1:25" s="636" customFormat="1" ht="24.75" customHeight="1">
      <c r="A477" s="622" t="str">
        <f>'Раздел 1'!C507</f>
        <v>925</v>
      </c>
      <c r="B477" s="623" t="str">
        <f>'Раздел 1'!D507</f>
        <v>07</v>
      </c>
      <c r="C477" s="623" t="str">
        <f>'Раздел 1'!E507</f>
        <v>07</v>
      </c>
      <c r="D477" s="623" t="str">
        <f>'Раздел 1'!F507</f>
        <v>02</v>
      </c>
      <c r="E477" s="623" t="str">
        <f>'Раздел 1'!G507</f>
        <v>3</v>
      </c>
      <c r="F477" s="623" t="str">
        <f>'Раздел 1'!H507</f>
        <v>02</v>
      </c>
      <c r="G477" s="623" t="str">
        <f>'Раздел 1'!I507</f>
        <v>00400</v>
      </c>
      <c r="H477" s="624" t="str">
        <f>'Раздел 1'!J507</f>
        <v>244</v>
      </c>
      <c r="I477" s="625" t="str">
        <f>'Раздел 1'!K507</f>
        <v>226.00.00</v>
      </c>
      <c r="J477" s="625" t="str">
        <f>'Раздел 1'!L507</f>
        <v>000</v>
      </c>
      <c r="K477" s="625" t="str">
        <f>'Раздел 1'!M507</f>
        <v>00.00.00</v>
      </c>
      <c r="L477" s="625" t="str">
        <f>'Раздел 1'!N507</f>
        <v>020.00.0034</v>
      </c>
      <c r="M477" s="625" t="str">
        <f>'Раздел 1'!O507</f>
        <v>60.01.00</v>
      </c>
      <c r="N477" s="626">
        <f>'Раздел 1'!P507</f>
        <v>12912.4</v>
      </c>
      <c r="O477" s="626">
        <v>12912.4</v>
      </c>
      <c r="P477" s="627">
        <f t="shared" si="23"/>
        <v>0</v>
      </c>
      <c r="Q477" s="628">
        <f>'Раздел 1'!Q507</f>
        <v>7004.68</v>
      </c>
      <c r="R477" s="629">
        <v>7004.68</v>
      </c>
      <c r="S477" s="630">
        <f t="shared" si="24"/>
        <v>0</v>
      </c>
      <c r="T477" s="631">
        <f>'Раздел 1'!R507</f>
        <v>7004.68</v>
      </c>
      <c r="U477" s="632">
        <v>7004.68</v>
      </c>
      <c r="V477" s="633">
        <f t="shared" si="25"/>
        <v>0</v>
      </c>
      <c r="W477" s="142"/>
      <c r="X477" s="634"/>
      <c r="Y477" s="635"/>
    </row>
    <row r="478" spans="1:25" s="636" customFormat="1" ht="24.75" customHeight="1">
      <c r="A478" s="622" t="str">
        <f>'Раздел 1'!C508</f>
        <v>925</v>
      </c>
      <c r="B478" s="623" t="str">
        <f>'Раздел 1'!D508</f>
        <v>07</v>
      </c>
      <c r="C478" s="623" t="str">
        <f>'Раздел 1'!E508</f>
        <v>02</v>
      </c>
      <c r="D478" s="623" t="str">
        <f>'Раздел 1'!F508</f>
        <v>02</v>
      </c>
      <c r="E478" s="623" t="str">
        <f>'Раздел 1'!G508</f>
        <v>1</v>
      </c>
      <c r="F478" s="623" t="str">
        <f>'Раздел 1'!H508</f>
        <v>02</v>
      </c>
      <c r="G478" s="623" t="str">
        <f>'Раздел 1'!I508</f>
        <v>10200</v>
      </c>
      <c r="H478" s="624" t="str">
        <f>'Раздел 1'!J508</f>
        <v>244</v>
      </c>
      <c r="I478" s="625" t="str">
        <f>'Раздел 1'!K508</f>
        <v>226.00.00</v>
      </c>
      <c r="J478" s="625" t="str">
        <f>'Раздел 1'!L508</f>
        <v>000</v>
      </c>
      <c r="K478" s="625" t="str">
        <f>'Раздел 1'!M508</f>
        <v>00.00.00</v>
      </c>
      <c r="L478" s="625" t="str">
        <f>'Раздел 1'!N508</f>
        <v>020.00.0019</v>
      </c>
      <c r="M478" s="625" t="str">
        <f>'Раздел 1'!O508</f>
        <v>60.01.00</v>
      </c>
      <c r="N478" s="626">
        <f>'Раздел 1'!P508</f>
        <v>169000</v>
      </c>
      <c r="O478" s="626">
        <v>169000</v>
      </c>
      <c r="P478" s="627">
        <f t="shared" si="23"/>
        <v>0</v>
      </c>
      <c r="Q478" s="628">
        <f>'Раздел 1'!Q508</f>
        <v>0</v>
      </c>
      <c r="R478" s="629">
        <v>0</v>
      </c>
      <c r="S478" s="630">
        <f t="shared" si="24"/>
        <v>0</v>
      </c>
      <c r="T478" s="631">
        <f>'Раздел 1'!R508</f>
        <v>0</v>
      </c>
      <c r="U478" s="632">
        <v>0</v>
      </c>
      <c r="V478" s="633">
        <f t="shared" si="25"/>
        <v>0</v>
      </c>
      <c r="W478" s="142"/>
      <c r="X478" s="634"/>
      <c r="Y478" s="635"/>
    </row>
    <row r="479" spans="1:25" s="636" customFormat="1" ht="24.75" customHeight="1">
      <c r="A479" s="622" t="str">
        <f>'Раздел 1'!C509</f>
        <v>925</v>
      </c>
      <c r="B479" s="623" t="str">
        <f>'Раздел 1'!D509</f>
        <v>07</v>
      </c>
      <c r="C479" s="623" t="str">
        <f>'Раздел 1'!E509</f>
        <v>02</v>
      </c>
      <c r="D479" s="623" t="str">
        <f>'Раздел 1'!F509</f>
        <v>02</v>
      </c>
      <c r="E479" s="623" t="str">
        <f>'Раздел 1'!G509</f>
        <v>1</v>
      </c>
      <c r="F479" s="623" t="str">
        <f>'Раздел 1'!H509</f>
        <v>02</v>
      </c>
      <c r="G479" s="623" t="str">
        <f>'Раздел 1'!I509</f>
        <v>10210</v>
      </c>
      <c r="H479" s="624" t="str">
        <f>'Раздел 1'!J509</f>
        <v>244</v>
      </c>
      <c r="I479" s="625" t="str">
        <f>'Раздел 1'!K509</f>
        <v>226.00.00</v>
      </c>
      <c r="J479" s="625" t="str">
        <f>'Раздел 1'!L509</f>
        <v>000</v>
      </c>
      <c r="K479" s="625" t="str">
        <f>'Раздел 1'!M509</f>
        <v>00.00.00</v>
      </c>
      <c r="L479" s="625" t="str">
        <f>'Раздел 1'!N509</f>
        <v>020.00.0023</v>
      </c>
      <c r="M479" s="625" t="str">
        <f>'Раздел 1'!O509</f>
        <v>60.01.00</v>
      </c>
      <c r="N479" s="626">
        <f>'Раздел 1'!P509</f>
        <v>0</v>
      </c>
      <c r="O479" s="626">
        <v>0</v>
      </c>
      <c r="P479" s="627">
        <f t="shared" si="23"/>
        <v>0</v>
      </c>
      <c r="Q479" s="628">
        <f>'Раздел 1'!Q509</f>
        <v>0</v>
      </c>
      <c r="R479" s="629">
        <v>0</v>
      </c>
      <c r="S479" s="630">
        <f t="shared" si="24"/>
        <v>0</v>
      </c>
      <c r="T479" s="631">
        <f>'Раздел 1'!R509</f>
        <v>0</v>
      </c>
      <c r="U479" s="632">
        <v>0</v>
      </c>
      <c r="V479" s="633">
        <f t="shared" si="25"/>
        <v>0</v>
      </c>
      <c r="W479" s="142"/>
      <c r="X479" s="634"/>
      <c r="Y479" s="635"/>
    </row>
    <row r="480" spans="1:25" s="636" customFormat="1" ht="24.75" customHeight="1">
      <c r="A480" s="622" t="str">
        <f>'Раздел 1'!C510</f>
        <v>925</v>
      </c>
      <c r="B480" s="623" t="str">
        <f>'Раздел 1'!D510</f>
        <v>07</v>
      </c>
      <c r="C480" s="623" t="str">
        <f>'Раздел 1'!E510</f>
        <v>02</v>
      </c>
      <c r="D480" s="623" t="str">
        <f>'Раздел 1'!F510</f>
        <v>02</v>
      </c>
      <c r="E480" s="623" t="str">
        <f>'Раздел 1'!G510</f>
        <v>1</v>
      </c>
      <c r="F480" s="623" t="str">
        <f>'Раздел 1'!H510</f>
        <v>02</v>
      </c>
      <c r="G480" s="623" t="str">
        <f>'Раздел 1'!I510</f>
        <v>10200</v>
      </c>
      <c r="H480" s="624" t="str">
        <f>'Раздел 1'!J510</f>
        <v>244</v>
      </c>
      <c r="I480" s="625" t="str">
        <f>'Раздел 1'!K510</f>
        <v>226.00.00</v>
      </c>
      <c r="J480" s="625" t="str">
        <f>'Раздел 1'!L510</f>
        <v>000</v>
      </c>
      <c r="K480" s="625" t="str">
        <f>'Раздел 1'!M510</f>
        <v>00.00.00</v>
      </c>
      <c r="L480" s="625" t="str">
        <f>'Раздел 1'!N510</f>
        <v>020.00.0006</v>
      </c>
      <c r="M480" s="625" t="str">
        <f>'Раздел 1'!O510</f>
        <v>60.01.00</v>
      </c>
      <c r="N480" s="626">
        <f>'Раздел 1'!P510</f>
        <v>0</v>
      </c>
      <c r="O480" s="626">
        <v>0</v>
      </c>
      <c r="P480" s="627">
        <f t="shared" si="23"/>
        <v>0</v>
      </c>
      <c r="Q480" s="628">
        <f>'Раздел 1'!Q510</f>
        <v>0</v>
      </c>
      <c r="R480" s="629">
        <v>0</v>
      </c>
      <c r="S480" s="630">
        <f t="shared" si="24"/>
        <v>0</v>
      </c>
      <c r="T480" s="631">
        <f>'Раздел 1'!R510</f>
        <v>0</v>
      </c>
      <c r="U480" s="632">
        <v>0</v>
      </c>
      <c r="V480" s="633">
        <f t="shared" si="25"/>
        <v>0</v>
      </c>
      <c r="W480" s="142"/>
      <c r="X480" s="634"/>
      <c r="Y480" s="635"/>
    </row>
    <row r="481" spans="1:25" s="636" customFormat="1" ht="24.75" customHeight="1">
      <c r="A481" s="622" t="str">
        <f>'Раздел 1'!C511</f>
        <v>925</v>
      </c>
      <c r="B481" s="623" t="str">
        <f>'Раздел 1'!D511</f>
        <v>07</v>
      </c>
      <c r="C481" s="623" t="str">
        <f>'Раздел 1'!E511</f>
        <v>02</v>
      </c>
      <c r="D481" s="623" t="str">
        <f>'Раздел 1'!F511</f>
        <v>02</v>
      </c>
      <c r="E481" s="623" t="str">
        <f>'Раздел 1'!G511</f>
        <v>1</v>
      </c>
      <c r="F481" s="623" t="str">
        <f>'Раздел 1'!H511</f>
        <v>02</v>
      </c>
      <c r="G481" s="623" t="str">
        <f>'Раздел 1'!I511</f>
        <v>10200</v>
      </c>
      <c r="H481" s="624" t="str">
        <f>'Раздел 1'!J511</f>
        <v>244</v>
      </c>
      <c r="I481" s="625" t="str">
        <f>'Раздел 1'!K511</f>
        <v>226.00.00</v>
      </c>
      <c r="J481" s="625" t="str">
        <f>'Раздел 1'!L511</f>
        <v>000</v>
      </c>
      <c r="K481" s="625" t="str">
        <f>'Раздел 1'!M511</f>
        <v>00.00.00</v>
      </c>
      <c r="L481" s="625" t="str">
        <f>'Раздел 1'!N511</f>
        <v>020.00.0009</v>
      </c>
      <c r="M481" s="625" t="str">
        <f>'Раздел 1'!O511</f>
        <v>60.01.00</v>
      </c>
      <c r="N481" s="626">
        <f>'Раздел 1'!P511</f>
        <v>0</v>
      </c>
      <c r="O481" s="626">
        <v>0</v>
      </c>
      <c r="P481" s="627">
        <f t="shared" si="23"/>
        <v>0</v>
      </c>
      <c r="Q481" s="628">
        <f>'Раздел 1'!Q511</f>
        <v>0</v>
      </c>
      <c r="R481" s="629">
        <v>0</v>
      </c>
      <c r="S481" s="630">
        <f t="shared" si="24"/>
        <v>0</v>
      </c>
      <c r="T481" s="631">
        <f>'Раздел 1'!R511</f>
        <v>0</v>
      </c>
      <c r="U481" s="632">
        <v>0</v>
      </c>
      <c r="V481" s="633">
        <f t="shared" si="25"/>
        <v>0</v>
      </c>
      <c r="W481" s="142"/>
      <c r="X481" s="634"/>
      <c r="Y481" s="635"/>
    </row>
    <row r="482" spans="1:25" s="636" customFormat="1" ht="24.75" customHeight="1">
      <c r="A482" s="622" t="str">
        <f>'Раздел 1'!C512</f>
        <v>925</v>
      </c>
      <c r="B482" s="623" t="str">
        <f>'Раздел 1'!D512</f>
        <v>07</v>
      </c>
      <c r="C482" s="623" t="str">
        <f>'Раздел 1'!E512</f>
        <v>02</v>
      </c>
      <c r="D482" s="623" t="str">
        <f>'Раздел 1'!F512</f>
        <v>02</v>
      </c>
      <c r="E482" s="623" t="str">
        <f>'Раздел 1'!G512</f>
        <v>1</v>
      </c>
      <c r="F482" s="623" t="str">
        <f>'Раздел 1'!H512</f>
        <v>02</v>
      </c>
      <c r="G482" s="623" t="str">
        <f>'Раздел 1'!I512</f>
        <v>10200</v>
      </c>
      <c r="H482" s="624" t="str">
        <f>'Раздел 1'!J512</f>
        <v>244</v>
      </c>
      <c r="I482" s="625" t="str">
        <f>'Раздел 1'!K512</f>
        <v>226.00.00</v>
      </c>
      <c r="J482" s="625" t="str">
        <f>'Раздел 1'!L512</f>
        <v>000</v>
      </c>
      <c r="K482" s="625" t="str">
        <f>'Раздел 1'!M512</f>
        <v>00.00.00</v>
      </c>
      <c r="L482" s="625" t="str">
        <f>'Раздел 1'!N512</f>
        <v>020.00.0016</v>
      </c>
      <c r="M482" s="625" t="str">
        <f>'Раздел 1'!O512</f>
        <v>60.01.00</v>
      </c>
      <c r="N482" s="626">
        <f>'Раздел 1'!P512</f>
        <v>0</v>
      </c>
      <c r="O482" s="626">
        <v>0</v>
      </c>
      <c r="P482" s="627">
        <f t="shared" si="23"/>
        <v>0</v>
      </c>
      <c r="Q482" s="628">
        <f>'Раздел 1'!Q512</f>
        <v>0</v>
      </c>
      <c r="R482" s="629">
        <v>0</v>
      </c>
      <c r="S482" s="630">
        <f t="shared" si="24"/>
        <v>0</v>
      </c>
      <c r="T482" s="631">
        <f>'Раздел 1'!R512</f>
        <v>0</v>
      </c>
      <c r="U482" s="632">
        <v>0</v>
      </c>
      <c r="V482" s="633">
        <f t="shared" si="25"/>
        <v>0</v>
      </c>
      <c r="W482" s="142"/>
      <c r="X482" s="634"/>
      <c r="Y482" s="635"/>
    </row>
    <row r="483" spans="1:25" s="636" customFormat="1" ht="24.75" customHeight="1">
      <c r="A483" s="622" t="str">
        <f>'Раздел 1'!C513</f>
        <v>925</v>
      </c>
      <c r="B483" s="623" t="str">
        <f>'Раздел 1'!D513</f>
        <v>07</v>
      </c>
      <c r="C483" s="623" t="str">
        <f>'Раздел 1'!E513</f>
        <v>02</v>
      </c>
      <c r="D483" s="623" t="str">
        <f>'Раздел 1'!F513</f>
        <v>02</v>
      </c>
      <c r="E483" s="623" t="str">
        <f>'Раздел 1'!G513</f>
        <v>1</v>
      </c>
      <c r="F483" s="623" t="str">
        <f>'Раздел 1'!H513</f>
        <v>02</v>
      </c>
      <c r="G483" s="623" t="str">
        <f>'Раздел 1'!I513</f>
        <v>10200</v>
      </c>
      <c r="H483" s="624" t="str">
        <f>'Раздел 1'!J513</f>
        <v>244</v>
      </c>
      <c r="I483" s="625" t="str">
        <f>'Раздел 1'!K513</f>
        <v>226.00.00</v>
      </c>
      <c r="J483" s="625" t="str">
        <f>'Раздел 1'!L513</f>
        <v>000</v>
      </c>
      <c r="K483" s="625" t="str">
        <f>'Раздел 1'!M513</f>
        <v>00.00.00</v>
      </c>
      <c r="L483" s="625" t="str">
        <f>'Раздел 1'!N513</f>
        <v>020.00.0024</v>
      </c>
      <c r="M483" s="625" t="str">
        <f>'Раздел 1'!O513</f>
        <v>60.01.00</v>
      </c>
      <c r="N483" s="626">
        <f>'Раздел 1'!P513</f>
        <v>0</v>
      </c>
      <c r="O483" s="626">
        <v>0</v>
      </c>
      <c r="P483" s="627">
        <f t="shared" si="23"/>
        <v>0</v>
      </c>
      <c r="Q483" s="628">
        <f>'Раздел 1'!Q513</f>
        <v>0</v>
      </c>
      <c r="R483" s="629">
        <v>0</v>
      </c>
      <c r="S483" s="630">
        <f t="shared" si="24"/>
        <v>0</v>
      </c>
      <c r="T483" s="631">
        <f>'Раздел 1'!R513</f>
        <v>0</v>
      </c>
      <c r="U483" s="632">
        <v>0</v>
      </c>
      <c r="V483" s="633">
        <f t="shared" si="25"/>
        <v>0</v>
      </c>
      <c r="W483" s="142"/>
      <c r="X483" s="634"/>
      <c r="Y483" s="635"/>
    </row>
    <row r="484" spans="1:25" s="636" customFormat="1" ht="24.75" customHeight="1">
      <c r="A484" s="622" t="str">
        <f>'Раздел 1'!C514</f>
        <v>925</v>
      </c>
      <c r="B484" s="623" t="str">
        <f>'Раздел 1'!D514</f>
        <v>07</v>
      </c>
      <c r="C484" s="623" t="str">
        <f>'Раздел 1'!E514</f>
        <v>02</v>
      </c>
      <c r="D484" s="623" t="str">
        <f>'Раздел 1'!F514</f>
        <v>02</v>
      </c>
      <c r="E484" s="623" t="str">
        <f>'Раздел 1'!G514</f>
        <v>1</v>
      </c>
      <c r="F484" s="623" t="str">
        <f>'Раздел 1'!H514</f>
        <v>02</v>
      </c>
      <c r="G484" s="623" t="str">
        <f>'Раздел 1'!I514</f>
        <v>10200</v>
      </c>
      <c r="H484" s="624" t="str">
        <f>'Раздел 1'!J514</f>
        <v>244</v>
      </c>
      <c r="I484" s="625" t="str">
        <f>'Раздел 1'!K514</f>
        <v>226.00.00</v>
      </c>
      <c r="J484" s="625" t="str">
        <f>'Раздел 1'!L514</f>
        <v>000</v>
      </c>
      <c r="K484" s="625" t="str">
        <f>'Раздел 1'!M514</f>
        <v>00.00.00</v>
      </c>
      <c r="L484" s="625" t="str">
        <f>'Раздел 1'!N514</f>
        <v>020.00.0026</v>
      </c>
      <c r="M484" s="625" t="str">
        <f>'Раздел 1'!O514</f>
        <v>60.01.00</v>
      </c>
      <c r="N484" s="626">
        <f>'Раздел 1'!P514</f>
        <v>0</v>
      </c>
      <c r="O484" s="626">
        <v>0</v>
      </c>
      <c r="P484" s="627">
        <f t="shared" si="23"/>
        <v>0</v>
      </c>
      <c r="Q484" s="628">
        <f>'Раздел 1'!Q514</f>
        <v>0</v>
      </c>
      <c r="R484" s="629">
        <v>0</v>
      </c>
      <c r="S484" s="630">
        <f t="shared" si="24"/>
        <v>0</v>
      </c>
      <c r="T484" s="631">
        <f>'Раздел 1'!R514</f>
        <v>0</v>
      </c>
      <c r="U484" s="632">
        <v>0</v>
      </c>
      <c r="V484" s="633">
        <f t="shared" si="25"/>
        <v>0</v>
      </c>
      <c r="W484" s="142"/>
      <c r="X484" s="634"/>
      <c r="Y484" s="635"/>
    </row>
    <row r="485" spans="1:25" s="636" customFormat="1" ht="24.75" customHeight="1">
      <c r="A485" s="622" t="str">
        <f>'Раздел 1'!C515</f>
        <v>925</v>
      </c>
      <c r="B485" s="623" t="str">
        <f>'Раздел 1'!D515</f>
        <v>07</v>
      </c>
      <c r="C485" s="623" t="str">
        <f>'Раздел 1'!E515</f>
        <v>07</v>
      </c>
      <c r="D485" s="623" t="str">
        <f>'Раздел 1'!F515</f>
        <v>02</v>
      </c>
      <c r="E485" s="623" t="str">
        <f>'Раздел 1'!G515</f>
        <v>3</v>
      </c>
      <c r="F485" s="623" t="str">
        <f>'Раздел 1'!H515</f>
        <v>02</v>
      </c>
      <c r="G485" s="623" t="str">
        <f>'Раздел 1'!I515</f>
        <v>00400</v>
      </c>
      <c r="H485" s="624" t="str">
        <f>'Раздел 1'!J515</f>
        <v>244</v>
      </c>
      <c r="I485" s="625" t="str">
        <f>'Раздел 1'!K515</f>
        <v>226.00.00</v>
      </c>
      <c r="J485" s="625" t="str">
        <f>'Раздел 1'!L515</f>
        <v>000</v>
      </c>
      <c r="K485" s="625" t="str">
        <f>'Раздел 1'!M515</f>
        <v>00.00.00</v>
      </c>
      <c r="L485" s="625" t="str">
        <f>'Раздел 1'!N515</f>
        <v>020.00.0038</v>
      </c>
      <c r="M485" s="625" t="str">
        <f>'Раздел 1'!O515</f>
        <v>60.01.00</v>
      </c>
      <c r="N485" s="626">
        <f>'Раздел 1'!P515</f>
        <v>0</v>
      </c>
      <c r="O485" s="626">
        <v>0</v>
      </c>
      <c r="P485" s="627">
        <f t="shared" si="23"/>
        <v>0</v>
      </c>
      <c r="Q485" s="628">
        <f>'Раздел 1'!Q515</f>
        <v>0</v>
      </c>
      <c r="R485" s="629">
        <v>0</v>
      </c>
      <c r="S485" s="630">
        <f t="shared" si="24"/>
        <v>0</v>
      </c>
      <c r="T485" s="631">
        <f>'Раздел 1'!R515</f>
        <v>0</v>
      </c>
      <c r="U485" s="632">
        <v>0</v>
      </c>
      <c r="V485" s="633">
        <f t="shared" si="25"/>
        <v>0</v>
      </c>
      <c r="W485" s="142"/>
      <c r="X485" s="634"/>
      <c r="Y485" s="635"/>
    </row>
    <row r="486" spans="1:25" s="636" customFormat="1" ht="24.75" customHeight="1">
      <c r="A486" s="622" t="str">
        <f>'Раздел 1'!C516</f>
        <v>925</v>
      </c>
      <c r="B486" s="623" t="str">
        <f>'Раздел 1'!D516</f>
        <v>07</v>
      </c>
      <c r="C486" s="623" t="str">
        <f>'Раздел 1'!E516</f>
        <v>02</v>
      </c>
      <c r="D486" s="623">
        <f>'Раздел 1'!F516</f>
        <v>0</v>
      </c>
      <c r="E486" s="623">
        <f>'Раздел 1'!G516</f>
        <v>0</v>
      </c>
      <c r="F486" s="623">
        <f>'Раздел 1'!H516</f>
        <v>0</v>
      </c>
      <c r="G486" s="623">
        <f>'Раздел 1'!I516</f>
        <v>0</v>
      </c>
      <c r="H486" s="624" t="str">
        <f>'Раздел 1'!J516</f>
        <v>244</v>
      </c>
      <c r="I486" s="625" t="str">
        <f>'Раздел 1'!K516</f>
        <v>226.00.00</v>
      </c>
      <c r="J486" s="625" t="str">
        <f>'Раздел 1'!L516</f>
        <v>000</v>
      </c>
      <c r="K486" s="625" t="str">
        <f>'Раздел 1'!M516</f>
        <v>00.00.00</v>
      </c>
      <c r="L486" s="625" t="str">
        <f>'Раздел 1'!N516</f>
        <v>020.00.ХХХ</v>
      </c>
      <c r="M486" s="625" t="str">
        <f>'Раздел 1'!O516</f>
        <v>60.01.00</v>
      </c>
      <c r="N486" s="626">
        <f>'Раздел 1'!P516</f>
        <v>0</v>
      </c>
      <c r="O486" s="626">
        <v>0</v>
      </c>
      <c r="P486" s="627">
        <f t="shared" si="23"/>
        <v>0</v>
      </c>
      <c r="Q486" s="628">
        <f>'Раздел 1'!Q516</f>
        <v>0</v>
      </c>
      <c r="R486" s="629">
        <v>0</v>
      </c>
      <c r="S486" s="630">
        <f t="shared" si="24"/>
        <v>0</v>
      </c>
      <c r="T486" s="631">
        <f>'Раздел 1'!R516</f>
        <v>0</v>
      </c>
      <c r="U486" s="632">
        <v>0</v>
      </c>
      <c r="V486" s="633">
        <f t="shared" si="25"/>
        <v>0</v>
      </c>
      <c r="W486" s="142"/>
      <c r="X486" s="634"/>
      <c r="Y486" s="635"/>
    </row>
    <row r="487" spans="1:25" s="636" customFormat="1" ht="24.75" customHeight="1">
      <c r="A487" s="622" t="str">
        <f>'Раздел 1'!C517</f>
        <v>925</v>
      </c>
      <c r="B487" s="623" t="str">
        <f>'Раздел 1'!D517</f>
        <v>07</v>
      </c>
      <c r="C487" s="623" t="str">
        <f>'Раздел 1'!E517</f>
        <v>02</v>
      </c>
      <c r="D487" s="623">
        <f>'Раздел 1'!F517</f>
        <v>0</v>
      </c>
      <c r="E487" s="623">
        <f>'Раздел 1'!G517</f>
        <v>0</v>
      </c>
      <c r="F487" s="623">
        <f>'Раздел 1'!H517</f>
        <v>0</v>
      </c>
      <c r="G487" s="623">
        <f>'Раздел 1'!I517</f>
        <v>0</v>
      </c>
      <c r="H487" s="624" t="str">
        <f>'Раздел 1'!J517</f>
        <v>244</v>
      </c>
      <c r="I487" s="625" t="str">
        <f>'Раздел 1'!K517</f>
        <v>226.00.00</v>
      </c>
      <c r="J487" s="625" t="str">
        <f>'Раздел 1'!L517</f>
        <v>000</v>
      </c>
      <c r="K487" s="625" t="str">
        <f>'Раздел 1'!M517</f>
        <v>00.00.00</v>
      </c>
      <c r="L487" s="625" t="str">
        <f>'Раздел 1'!N517</f>
        <v>020.00.ХХХ</v>
      </c>
      <c r="M487" s="625" t="str">
        <f>'Раздел 1'!O517</f>
        <v>60.01.00</v>
      </c>
      <c r="N487" s="626">
        <f>'Раздел 1'!P517</f>
        <v>0</v>
      </c>
      <c r="O487" s="626">
        <v>0</v>
      </c>
      <c r="P487" s="627">
        <f t="shared" si="23"/>
        <v>0</v>
      </c>
      <c r="Q487" s="628">
        <f>'Раздел 1'!Q517</f>
        <v>0</v>
      </c>
      <c r="R487" s="629">
        <v>0</v>
      </c>
      <c r="S487" s="630">
        <f t="shared" si="24"/>
        <v>0</v>
      </c>
      <c r="T487" s="631">
        <f>'Раздел 1'!R517</f>
        <v>0</v>
      </c>
      <c r="U487" s="632">
        <v>0</v>
      </c>
      <c r="V487" s="633">
        <f t="shared" si="25"/>
        <v>0</v>
      </c>
      <c r="W487" s="142"/>
      <c r="X487" s="634"/>
      <c r="Y487" s="635"/>
    </row>
    <row r="488" spans="1:25" s="636" customFormat="1" ht="24.75" customHeight="1">
      <c r="A488" s="622" t="str">
        <f>'Раздел 1'!C518</f>
        <v>925</v>
      </c>
      <c r="B488" s="623" t="str">
        <f>'Раздел 1'!D518</f>
        <v>07</v>
      </c>
      <c r="C488" s="623" t="str">
        <f>'Раздел 1'!E518</f>
        <v>02</v>
      </c>
      <c r="D488" s="623">
        <f>'Раздел 1'!F518</f>
        <v>0</v>
      </c>
      <c r="E488" s="623">
        <f>'Раздел 1'!G518</f>
        <v>0</v>
      </c>
      <c r="F488" s="623">
        <f>'Раздел 1'!H518</f>
        <v>0</v>
      </c>
      <c r="G488" s="623">
        <f>'Раздел 1'!I518</f>
        <v>0</v>
      </c>
      <c r="H488" s="624" t="str">
        <f>'Раздел 1'!J518</f>
        <v>244</v>
      </c>
      <c r="I488" s="625" t="str">
        <f>'Раздел 1'!K518</f>
        <v>226.00.00</v>
      </c>
      <c r="J488" s="625" t="str">
        <f>'Раздел 1'!L518</f>
        <v>000</v>
      </c>
      <c r="K488" s="625" t="str">
        <f>'Раздел 1'!M518</f>
        <v>00.00.00</v>
      </c>
      <c r="L488" s="625" t="str">
        <f>'Раздел 1'!N518</f>
        <v>020.00.ХХХ</v>
      </c>
      <c r="M488" s="625" t="str">
        <f>'Раздел 1'!O518</f>
        <v>60.01.00</v>
      </c>
      <c r="N488" s="626">
        <f>'Раздел 1'!P518</f>
        <v>0</v>
      </c>
      <c r="O488" s="626">
        <v>0</v>
      </c>
      <c r="P488" s="627">
        <f t="shared" si="23"/>
        <v>0</v>
      </c>
      <c r="Q488" s="628">
        <f>'Раздел 1'!Q518</f>
        <v>0</v>
      </c>
      <c r="R488" s="629">
        <v>0</v>
      </c>
      <c r="S488" s="630">
        <f t="shared" si="24"/>
        <v>0</v>
      </c>
      <c r="T488" s="631">
        <f>'Раздел 1'!R518</f>
        <v>0</v>
      </c>
      <c r="U488" s="632">
        <v>0</v>
      </c>
      <c r="V488" s="633">
        <f t="shared" si="25"/>
        <v>0</v>
      </c>
      <c r="W488" s="142"/>
      <c r="X488" s="634"/>
      <c r="Y488" s="635"/>
    </row>
    <row r="489" spans="1:25" s="636" customFormat="1" ht="24.75" customHeight="1">
      <c r="A489" s="622" t="str">
        <f>'Раздел 1'!C519</f>
        <v>925</v>
      </c>
      <c r="B489" s="623" t="str">
        <f>'Раздел 1'!D519</f>
        <v>07</v>
      </c>
      <c r="C489" s="623" t="str">
        <f>'Раздел 1'!E519</f>
        <v>02</v>
      </c>
      <c r="D489" s="623" t="str">
        <f>'Раздел 1'!F519</f>
        <v>06</v>
      </c>
      <c r="E489" s="623" t="str">
        <f>'Раздел 1'!G519</f>
        <v>2</v>
      </c>
      <c r="F489" s="623" t="str">
        <f>'Раздел 1'!H519</f>
        <v>01</v>
      </c>
      <c r="G489" s="623" t="str">
        <f>'Раздел 1'!I519</f>
        <v>S0460</v>
      </c>
      <c r="H489" s="624" t="str">
        <f>'Раздел 1'!J519</f>
        <v>244</v>
      </c>
      <c r="I489" s="625" t="str">
        <f>'Раздел 1'!K519</f>
        <v>226.00.00</v>
      </c>
      <c r="J489" s="625" t="str">
        <f>'Раздел 1'!L519</f>
        <v>000</v>
      </c>
      <c r="K489" s="625" t="str">
        <f>'Раздел 1'!M519</f>
        <v>00.00.00</v>
      </c>
      <c r="L489" s="625" t="str">
        <f>'Раздел 1'!N519</f>
        <v>060.00.0005</v>
      </c>
      <c r="M489" s="625" t="str">
        <f>'Раздел 1'!O519</f>
        <v>60.01.00</v>
      </c>
      <c r="N489" s="626">
        <f>'Раздел 1'!P519</f>
        <v>0</v>
      </c>
      <c r="O489" s="626">
        <v>0</v>
      </c>
      <c r="P489" s="627">
        <f t="shared" si="23"/>
        <v>0</v>
      </c>
      <c r="Q489" s="628">
        <f>'Раздел 1'!Q519</f>
        <v>0</v>
      </c>
      <c r="R489" s="629">
        <v>0</v>
      </c>
      <c r="S489" s="630">
        <f t="shared" si="24"/>
        <v>0</v>
      </c>
      <c r="T489" s="631">
        <f>'Раздел 1'!R519</f>
        <v>0</v>
      </c>
      <c r="U489" s="632">
        <v>0</v>
      </c>
      <c r="V489" s="633">
        <f t="shared" si="25"/>
        <v>0</v>
      </c>
      <c r="W489" s="142"/>
      <c r="X489" s="634"/>
      <c r="Y489" s="635"/>
    </row>
    <row r="490" spans="1:25" s="636" customFormat="1" ht="24.75" customHeight="1">
      <c r="A490" s="622" t="str">
        <f>'Раздел 1'!C520</f>
        <v>925</v>
      </c>
      <c r="B490" s="623" t="str">
        <f>'Раздел 1'!D520</f>
        <v>07</v>
      </c>
      <c r="C490" s="623" t="str">
        <f>'Раздел 1'!E520</f>
        <v>02</v>
      </c>
      <c r="D490" s="623" t="str">
        <f>'Раздел 1'!F520</f>
        <v>02</v>
      </c>
      <c r="E490" s="623" t="str">
        <f>'Раздел 1'!G520</f>
        <v>1</v>
      </c>
      <c r="F490" s="623" t="str">
        <f>'Раздел 1'!H520</f>
        <v>02</v>
      </c>
      <c r="G490" s="623" t="str">
        <f>'Раздел 1'!I520</f>
        <v>62370</v>
      </c>
      <c r="H490" s="624" t="str">
        <f>'Раздел 1'!J520</f>
        <v>244</v>
      </c>
      <c r="I490" s="625" t="str">
        <f>'Раздел 1'!K520</f>
        <v>226.00.00</v>
      </c>
      <c r="J490" s="625" t="str">
        <f>'Раздел 1'!L520</f>
        <v>000</v>
      </c>
      <c r="K490" s="625" t="str">
        <f>'Раздел 1'!M520</f>
        <v>00.00.00</v>
      </c>
      <c r="L490" s="625" t="str">
        <f>'Раздел 1'!N520</f>
        <v>500.02.0001</v>
      </c>
      <c r="M490" s="625" t="str">
        <f>'Раздел 1'!O520</f>
        <v>60.03.00</v>
      </c>
      <c r="N490" s="626">
        <f>'Раздел 1'!P520</f>
        <v>81650</v>
      </c>
      <c r="O490" s="626">
        <v>81650</v>
      </c>
      <c r="P490" s="627">
        <f t="shared" si="23"/>
        <v>0</v>
      </c>
      <c r="Q490" s="628">
        <f>'Раздел 1'!Q520</f>
        <v>101320</v>
      </c>
      <c r="R490" s="629">
        <v>101320</v>
      </c>
      <c r="S490" s="630">
        <f t="shared" si="24"/>
        <v>0</v>
      </c>
      <c r="T490" s="631">
        <f>'Раздел 1'!R520</f>
        <v>99030</v>
      </c>
      <c r="U490" s="632">
        <v>99030</v>
      </c>
      <c r="V490" s="633">
        <f t="shared" si="25"/>
        <v>0</v>
      </c>
      <c r="W490" s="142"/>
      <c r="X490" s="634"/>
      <c r="Y490" s="635"/>
    </row>
    <row r="491" spans="1:25" s="636" customFormat="1" ht="24.75" customHeight="1">
      <c r="A491" s="622" t="str">
        <f>'Раздел 1'!C521</f>
        <v>925</v>
      </c>
      <c r="B491" s="623" t="str">
        <f>'Раздел 1'!D521</f>
        <v>07</v>
      </c>
      <c r="C491" s="623" t="str">
        <f>'Раздел 1'!E521</f>
        <v>02</v>
      </c>
      <c r="D491" s="623" t="str">
        <f>'Раздел 1'!F521</f>
        <v>02</v>
      </c>
      <c r="E491" s="623" t="str">
        <f>'Раздел 1'!G521</f>
        <v>1</v>
      </c>
      <c r="F491" s="623" t="str">
        <f>'Раздел 1'!H521</f>
        <v>E1</v>
      </c>
      <c r="G491" s="623" t="str">
        <f>'Раздел 1'!I521</f>
        <v>51690</v>
      </c>
      <c r="H491" s="624" t="str">
        <f>'Раздел 1'!J521</f>
        <v>244</v>
      </c>
      <c r="I491" s="625" t="str">
        <f>'Раздел 1'!K521</f>
        <v>226.00.00</v>
      </c>
      <c r="J491" s="625" t="str">
        <f>'Раздел 1'!L521</f>
        <v>000</v>
      </c>
      <c r="K491" s="625" t="str">
        <f>'Раздел 1'!M521</f>
        <v>00.00.00</v>
      </c>
      <c r="L491" s="625" t="str">
        <f>'Раздел 1'!N521</f>
        <v>500.02.0002</v>
      </c>
      <c r="M491" s="625" t="str">
        <f>'Раздел 1'!O521</f>
        <v>60.02.00</v>
      </c>
      <c r="N491" s="626">
        <f>'Раздел 1'!P521</f>
        <v>0</v>
      </c>
      <c r="O491" s="626">
        <v>0</v>
      </c>
      <c r="P491" s="627">
        <f t="shared" si="23"/>
        <v>0</v>
      </c>
      <c r="Q491" s="628">
        <f>'Раздел 1'!Q521</f>
        <v>0</v>
      </c>
      <c r="R491" s="629">
        <v>0</v>
      </c>
      <c r="S491" s="630">
        <f t="shared" si="24"/>
        <v>0</v>
      </c>
      <c r="T491" s="631">
        <f>'Раздел 1'!R521</f>
        <v>0</v>
      </c>
      <c r="U491" s="632">
        <v>0</v>
      </c>
      <c r="V491" s="633">
        <f t="shared" si="25"/>
        <v>0</v>
      </c>
      <c r="W491" s="142"/>
      <c r="X491" s="634"/>
      <c r="Y491" s="635"/>
    </row>
    <row r="492" spans="1:25" s="636" customFormat="1" ht="24.75" customHeight="1">
      <c r="A492" s="622" t="str">
        <f>'Раздел 1'!C522</f>
        <v>925</v>
      </c>
      <c r="B492" s="623" t="str">
        <f>'Раздел 1'!D522</f>
        <v>07</v>
      </c>
      <c r="C492" s="623" t="str">
        <f>'Раздел 1'!E522</f>
        <v>02</v>
      </c>
      <c r="D492" s="623" t="str">
        <f>'Раздел 1'!F522</f>
        <v>02</v>
      </c>
      <c r="E492" s="623" t="str">
        <f>'Раздел 1'!G522</f>
        <v>1</v>
      </c>
      <c r="F492" s="623" t="str">
        <f>'Раздел 1'!H522</f>
        <v>E1</v>
      </c>
      <c r="G492" s="623" t="str">
        <f>'Раздел 1'!I522</f>
        <v>51690</v>
      </c>
      <c r="H492" s="624" t="str">
        <f>'Раздел 1'!J522</f>
        <v>244</v>
      </c>
      <c r="I492" s="625" t="str">
        <f>'Раздел 1'!K522</f>
        <v>226.00.00</v>
      </c>
      <c r="J492" s="625" t="str">
        <f>'Раздел 1'!L522</f>
        <v>000</v>
      </c>
      <c r="K492" s="625" t="str">
        <f>'Раздел 1'!M522</f>
        <v>00.00.00</v>
      </c>
      <c r="L492" s="625" t="str">
        <f>'Раздел 1'!N522</f>
        <v>500.02.0002</v>
      </c>
      <c r="M492" s="625" t="str">
        <f>'Раздел 1'!O522</f>
        <v>60.03.00</v>
      </c>
      <c r="N492" s="626">
        <f>'Раздел 1'!P522</f>
        <v>0</v>
      </c>
      <c r="O492" s="626">
        <v>0</v>
      </c>
      <c r="P492" s="627">
        <f t="shared" si="23"/>
        <v>0</v>
      </c>
      <c r="Q492" s="628">
        <f>'Раздел 1'!Q522</f>
        <v>0</v>
      </c>
      <c r="R492" s="629">
        <v>0</v>
      </c>
      <c r="S492" s="630">
        <f t="shared" si="24"/>
        <v>0</v>
      </c>
      <c r="T492" s="631">
        <f>'Раздел 1'!R522</f>
        <v>0</v>
      </c>
      <c r="U492" s="632">
        <v>0</v>
      </c>
      <c r="V492" s="633">
        <f t="shared" si="25"/>
        <v>0</v>
      </c>
      <c r="W492" s="142"/>
      <c r="X492" s="634"/>
      <c r="Y492" s="635"/>
    </row>
    <row r="493" spans="1:25" s="636" customFormat="1" ht="24.75" customHeight="1">
      <c r="A493" s="622" t="str">
        <f>'Раздел 1'!C523</f>
        <v>925</v>
      </c>
      <c r="B493" s="623" t="str">
        <f>'Раздел 1'!D523</f>
        <v>07</v>
      </c>
      <c r="C493" s="623" t="str">
        <f>'Раздел 1'!E523</f>
        <v>02</v>
      </c>
      <c r="D493" s="623" t="str">
        <f>'Раздел 1'!F523</f>
        <v>02</v>
      </c>
      <c r="E493" s="623" t="str">
        <f>'Раздел 1'!G523</f>
        <v>3</v>
      </c>
      <c r="F493" s="623" t="str">
        <f>'Раздел 1'!H523</f>
        <v>01</v>
      </c>
      <c r="G493" s="623" t="str">
        <f>'Раздел 1'!I523</f>
        <v>62500</v>
      </c>
      <c r="H493" s="624" t="str">
        <f>'Раздел 1'!J523</f>
        <v>244</v>
      </c>
      <c r="I493" s="625" t="str">
        <f>'Раздел 1'!K523</f>
        <v>226.00.00</v>
      </c>
      <c r="J493" s="625" t="str">
        <f>'Раздел 1'!L523</f>
        <v>000</v>
      </c>
      <c r="K493" s="625" t="str">
        <f>'Раздел 1'!M523</f>
        <v>00.00.00</v>
      </c>
      <c r="L493" s="625" t="str">
        <f>'Раздел 1'!N523</f>
        <v>500.02.0003</v>
      </c>
      <c r="M493" s="625" t="str">
        <f>'Раздел 1'!O523</f>
        <v>60.03.00</v>
      </c>
      <c r="N493" s="626">
        <f>'Раздел 1'!P523</f>
        <v>0</v>
      </c>
      <c r="O493" s="626">
        <v>0</v>
      </c>
      <c r="P493" s="627">
        <f t="shared" si="23"/>
        <v>0</v>
      </c>
      <c r="Q493" s="628">
        <f>'Раздел 1'!Q523</f>
        <v>0</v>
      </c>
      <c r="R493" s="629">
        <v>0</v>
      </c>
      <c r="S493" s="630">
        <f t="shared" si="24"/>
        <v>0</v>
      </c>
      <c r="T493" s="631">
        <f>'Раздел 1'!R523</f>
        <v>0</v>
      </c>
      <c r="U493" s="632">
        <v>0</v>
      </c>
      <c r="V493" s="633">
        <f t="shared" si="25"/>
        <v>0</v>
      </c>
      <c r="W493" s="142"/>
      <c r="X493" s="634"/>
      <c r="Y493" s="635"/>
    </row>
    <row r="494" spans="1:25" s="636" customFormat="1" ht="24.75" customHeight="1">
      <c r="A494" s="622" t="str">
        <f>'Раздел 1'!C524</f>
        <v>925</v>
      </c>
      <c r="B494" s="623" t="str">
        <f>'Раздел 1'!D524</f>
        <v>07</v>
      </c>
      <c r="C494" s="623" t="str">
        <f>'Раздел 1'!E524</f>
        <v>02</v>
      </c>
      <c r="D494" s="623" t="str">
        <f>'Раздел 1'!F524</f>
        <v>02</v>
      </c>
      <c r="E494" s="623" t="str">
        <f>'Раздел 1'!G524</f>
        <v>1</v>
      </c>
      <c r="F494" s="623" t="str">
        <f>'Раздел 1'!H524</f>
        <v>02</v>
      </c>
      <c r="G494" s="623" t="str">
        <f>'Раздел 1'!I524</f>
        <v>S3550</v>
      </c>
      <c r="H494" s="624" t="str">
        <f>'Раздел 1'!J524</f>
        <v>244</v>
      </c>
      <c r="I494" s="625" t="str">
        <f>'Раздел 1'!K524</f>
        <v>226.00.00</v>
      </c>
      <c r="J494" s="625" t="str">
        <f>'Раздел 1'!L524</f>
        <v>000</v>
      </c>
      <c r="K494" s="625" t="str">
        <f>'Раздел 1'!M524</f>
        <v>00.00.00</v>
      </c>
      <c r="L494" s="625" t="str">
        <f>'Раздел 1'!N524</f>
        <v>500.02.0004</v>
      </c>
      <c r="M494" s="625" t="str">
        <f>'Раздел 1'!O524</f>
        <v>60.03.00</v>
      </c>
      <c r="N494" s="626">
        <f>'Раздел 1'!P524</f>
        <v>252349.58000000002</v>
      </c>
      <c r="O494" s="626">
        <v>252349.58000000002</v>
      </c>
      <c r="P494" s="627">
        <f t="shared" si="23"/>
        <v>0</v>
      </c>
      <c r="Q494" s="628">
        <f>'Раздел 1'!Q524</f>
        <v>234225.43999999997</v>
      </c>
      <c r="R494" s="629">
        <v>234225.43999999997</v>
      </c>
      <c r="S494" s="630">
        <f t="shared" si="24"/>
        <v>0</v>
      </c>
      <c r="T494" s="631">
        <f>'Раздел 1'!R524</f>
        <v>232801.87</v>
      </c>
      <c r="U494" s="632">
        <v>232801.87</v>
      </c>
      <c r="V494" s="633">
        <f t="shared" si="25"/>
        <v>0</v>
      </c>
      <c r="W494" s="142"/>
      <c r="X494" s="634"/>
      <c r="Y494" s="635"/>
    </row>
    <row r="495" spans="1:25" s="636" customFormat="1" ht="24.75" customHeight="1">
      <c r="A495" s="622" t="str">
        <f>'Раздел 1'!C525</f>
        <v>925</v>
      </c>
      <c r="B495" s="623" t="str">
        <f>'Раздел 1'!D525</f>
        <v>07</v>
      </c>
      <c r="C495" s="623" t="str">
        <f>'Раздел 1'!E525</f>
        <v>02</v>
      </c>
      <c r="D495" s="623" t="str">
        <f>'Раздел 1'!F525</f>
        <v>02</v>
      </c>
      <c r="E495" s="623" t="str">
        <f>'Раздел 1'!G525</f>
        <v>1</v>
      </c>
      <c r="F495" s="623" t="str">
        <f>'Раздел 1'!H525</f>
        <v>02</v>
      </c>
      <c r="G495" s="623" t="str">
        <f>'Раздел 1'!I525</f>
        <v>S3550</v>
      </c>
      <c r="H495" s="624" t="str">
        <f>'Раздел 1'!J525</f>
        <v>244</v>
      </c>
      <c r="I495" s="625" t="str">
        <f>'Раздел 1'!K525</f>
        <v>226.00.00</v>
      </c>
      <c r="J495" s="625" t="str">
        <f>'Раздел 1'!L525</f>
        <v>000</v>
      </c>
      <c r="K495" s="625" t="str">
        <f>'Раздел 1'!M525</f>
        <v>00.00.00</v>
      </c>
      <c r="L495" s="625" t="str">
        <f>'Раздел 1'!N525</f>
        <v>020.00.0022</v>
      </c>
      <c r="M495" s="625" t="str">
        <f>'Раздел 1'!O525</f>
        <v>60.01.00</v>
      </c>
      <c r="N495" s="626">
        <f>'Раздел 1'!P525</f>
        <v>108151.83</v>
      </c>
      <c r="O495" s="626">
        <v>108151.83</v>
      </c>
      <c r="P495" s="627">
        <f t="shared" si="23"/>
        <v>0</v>
      </c>
      <c r="Q495" s="628">
        <f>'Раздел 1'!Q525</f>
        <v>100383.48</v>
      </c>
      <c r="R495" s="629">
        <v>100383.48</v>
      </c>
      <c r="S495" s="630">
        <f t="shared" si="24"/>
        <v>0</v>
      </c>
      <c r="T495" s="631">
        <f>'Раздел 1'!R525</f>
        <v>99774.51</v>
      </c>
      <c r="U495" s="632">
        <v>99774.51</v>
      </c>
      <c r="V495" s="633">
        <f t="shared" si="25"/>
        <v>0</v>
      </c>
      <c r="W495" s="142"/>
      <c r="X495" s="634"/>
      <c r="Y495" s="635"/>
    </row>
    <row r="496" spans="1:25" s="636" customFormat="1" ht="24.75" customHeight="1">
      <c r="A496" s="622" t="str">
        <f>'Раздел 1'!C526</f>
        <v>925</v>
      </c>
      <c r="B496" s="623" t="str">
        <f>'Раздел 1'!D526</f>
        <v>07</v>
      </c>
      <c r="C496" s="623" t="str">
        <f>'Раздел 1'!E526</f>
        <v>02</v>
      </c>
      <c r="D496" s="623" t="str">
        <f>'Раздел 1'!F526</f>
        <v>02</v>
      </c>
      <c r="E496" s="623" t="str">
        <f>'Раздел 1'!G526</f>
        <v>1</v>
      </c>
      <c r="F496" s="623" t="str">
        <f>'Раздел 1'!H526</f>
        <v>02</v>
      </c>
      <c r="G496" s="623" t="str">
        <f>'Раздел 1'!I526</f>
        <v>L3040</v>
      </c>
      <c r="H496" s="624" t="str">
        <f>'Раздел 1'!J526</f>
        <v>244</v>
      </c>
      <c r="I496" s="625" t="str">
        <f>'Раздел 1'!K526</f>
        <v>226.00.00</v>
      </c>
      <c r="J496" s="625" t="str">
        <f>'Раздел 1'!L526</f>
        <v>000</v>
      </c>
      <c r="K496" s="625" t="str">
        <f>'Раздел 1'!M526</f>
        <v>00.00.00</v>
      </c>
      <c r="L496" s="625" t="str">
        <f>'Раздел 1'!N526</f>
        <v>500.02.0005</v>
      </c>
      <c r="M496" s="625" t="str">
        <f>'Раздел 1'!O526</f>
        <v>60.02.00</v>
      </c>
      <c r="N496" s="626">
        <f>'Раздел 1'!P526</f>
        <v>1368155.09</v>
      </c>
      <c r="O496" s="626">
        <v>1368155.09</v>
      </c>
      <c r="P496" s="627">
        <f t="shared" si="23"/>
        <v>0</v>
      </c>
      <c r="Q496" s="628">
        <f>'Раздел 1'!Q526</f>
        <v>1342902.03</v>
      </c>
      <c r="R496" s="629">
        <v>1342902.03</v>
      </c>
      <c r="S496" s="630">
        <f t="shared" si="24"/>
        <v>0</v>
      </c>
      <c r="T496" s="631">
        <f>'Раздел 1'!R526</f>
        <v>1378522.7</v>
      </c>
      <c r="U496" s="632">
        <v>1378522.7</v>
      </c>
      <c r="V496" s="633">
        <f t="shared" si="25"/>
        <v>0</v>
      </c>
      <c r="W496" s="142"/>
      <c r="X496" s="634"/>
      <c r="Y496" s="635"/>
    </row>
    <row r="497" spans="1:25" s="636" customFormat="1" ht="24.75" customHeight="1">
      <c r="A497" s="622" t="str">
        <f>'Раздел 1'!C527</f>
        <v>925</v>
      </c>
      <c r="B497" s="623" t="str">
        <f>'Раздел 1'!D527</f>
        <v>07</v>
      </c>
      <c r="C497" s="623" t="str">
        <f>'Раздел 1'!E527</f>
        <v>02</v>
      </c>
      <c r="D497" s="623" t="str">
        <f>'Раздел 1'!F527</f>
        <v>02</v>
      </c>
      <c r="E497" s="623" t="str">
        <f>'Раздел 1'!G527</f>
        <v>1</v>
      </c>
      <c r="F497" s="623" t="str">
        <f>'Раздел 1'!H527</f>
        <v>02</v>
      </c>
      <c r="G497" s="623" t="str">
        <f>'Раздел 1'!I527</f>
        <v>L3040</v>
      </c>
      <c r="H497" s="624" t="str">
        <f>'Раздел 1'!J527</f>
        <v>244</v>
      </c>
      <c r="I497" s="625" t="str">
        <f>'Раздел 1'!K527</f>
        <v>226.00.00</v>
      </c>
      <c r="J497" s="625" t="str">
        <f>'Раздел 1'!L527</f>
        <v>000</v>
      </c>
      <c r="K497" s="625" t="str">
        <f>'Раздел 1'!M527</f>
        <v>00.00.00</v>
      </c>
      <c r="L497" s="625" t="str">
        <f>'Раздел 1'!N527</f>
        <v>500.02.0005</v>
      </c>
      <c r="M497" s="625" t="str">
        <f>'Раздел 1'!O527</f>
        <v>60.03.00</v>
      </c>
      <c r="N497" s="626">
        <f>'Раздел 1'!P527</f>
        <v>385892</v>
      </c>
      <c r="O497" s="626">
        <v>385892</v>
      </c>
      <c r="P497" s="627">
        <f t="shared" si="23"/>
        <v>0</v>
      </c>
      <c r="Q497" s="628">
        <f>'Раздел 1'!Q527</f>
        <v>378765.95</v>
      </c>
      <c r="R497" s="629">
        <v>378765.95</v>
      </c>
      <c r="S497" s="630">
        <f t="shared" si="24"/>
        <v>0</v>
      </c>
      <c r="T497" s="631">
        <f>'Раздел 1'!R527</f>
        <v>388814.18</v>
      </c>
      <c r="U497" s="632">
        <v>388814.18</v>
      </c>
      <c r="V497" s="633">
        <f t="shared" si="25"/>
        <v>0</v>
      </c>
      <c r="W497" s="142"/>
      <c r="X497" s="634"/>
      <c r="Y497" s="635"/>
    </row>
    <row r="498" spans="1:25" s="636" customFormat="1" ht="24.75" customHeight="1">
      <c r="A498" s="622" t="str">
        <f>'Раздел 1'!C528</f>
        <v>925</v>
      </c>
      <c r="B498" s="623" t="str">
        <f>'Раздел 1'!D528</f>
        <v>07</v>
      </c>
      <c r="C498" s="623" t="str">
        <f>'Раздел 1'!E528</f>
        <v>02</v>
      </c>
      <c r="D498" s="623" t="str">
        <f>'Раздел 1'!F528</f>
        <v>02</v>
      </c>
      <c r="E498" s="623" t="str">
        <f>'Раздел 1'!G528</f>
        <v>1</v>
      </c>
      <c r="F498" s="623" t="str">
        <f>'Раздел 1'!H528</f>
        <v>02</v>
      </c>
      <c r="G498" s="623" t="str">
        <f>'Раздел 1'!I528</f>
        <v>63540</v>
      </c>
      <c r="H498" s="624" t="str">
        <f>'Раздел 1'!J528</f>
        <v>244</v>
      </c>
      <c r="I498" s="625" t="str">
        <f>'Раздел 1'!K528</f>
        <v>226.00.00</v>
      </c>
      <c r="J498" s="625" t="str">
        <f>'Раздел 1'!L528</f>
        <v>000</v>
      </c>
      <c r="K498" s="625" t="str">
        <f>'Раздел 1'!M528</f>
        <v>00.00.00</v>
      </c>
      <c r="L498" s="625" t="str">
        <f>'Раздел 1'!N528</f>
        <v>500.02.0007</v>
      </c>
      <c r="M498" s="625" t="str">
        <f>'Раздел 1'!O528</f>
        <v>60.03.00</v>
      </c>
      <c r="N498" s="626">
        <f>'Раздел 1'!P528</f>
        <v>0</v>
      </c>
      <c r="O498" s="626">
        <v>0</v>
      </c>
      <c r="P498" s="627">
        <f t="shared" si="23"/>
        <v>0</v>
      </c>
      <c r="Q498" s="628">
        <f>'Раздел 1'!Q528</f>
        <v>0</v>
      </c>
      <c r="R498" s="629">
        <v>0</v>
      </c>
      <c r="S498" s="630">
        <f t="shared" si="24"/>
        <v>0</v>
      </c>
      <c r="T498" s="631">
        <f>'Раздел 1'!R528</f>
        <v>0</v>
      </c>
      <c r="U498" s="632">
        <v>0</v>
      </c>
      <c r="V498" s="633">
        <f t="shared" si="25"/>
        <v>0</v>
      </c>
      <c r="W498" s="142"/>
      <c r="X498" s="634"/>
      <c r="Y498" s="635"/>
    </row>
    <row r="499" spans="1:25" s="636" customFormat="1" ht="24.75" customHeight="1">
      <c r="A499" s="622" t="str">
        <f>'Раздел 1'!C529</f>
        <v>925</v>
      </c>
      <c r="B499" s="623" t="str">
        <f>'Раздел 1'!D529</f>
        <v>07</v>
      </c>
      <c r="C499" s="623" t="str">
        <f>'Раздел 1'!E529</f>
        <v>02</v>
      </c>
      <c r="D499" s="623">
        <f>'Раздел 1'!F529</f>
        <v>0</v>
      </c>
      <c r="E499" s="623">
        <f>'Раздел 1'!G529</f>
        <v>0</v>
      </c>
      <c r="F499" s="623">
        <f>'Раздел 1'!H529</f>
        <v>0</v>
      </c>
      <c r="G499" s="623">
        <f>'Раздел 1'!I529</f>
        <v>0</v>
      </c>
      <c r="H499" s="624" t="str">
        <f>'Раздел 1'!J529</f>
        <v>244</v>
      </c>
      <c r="I499" s="625" t="str">
        <f>'Раздел 1'!K529</f>
        <v>226.00.00</v>
      </c>
      <c r="J499" s="625" t="str">
        <f>'Раздел 1'!L529</f>
        <v>000</v>
      </c>
      <c r="K499" s="625" t="str">
        <f>'Раздел 1'!M529</f>
        <v>00.00.00</v>
      </c>
      <c r="L499" s="625" t="str">
        <f>'Раздел 1'!N529</f>
        <v>500.02.ХХХ</v>
      </c>
      <c r="M499" s="625" t="str">
        <f>'Раздел 1'!O529</f>
        <v>60.03.00</v>
      </c>
      <c r="N499" s="626">
        <f>'Раздел 1'!P529</f>
        <v>0</v>
      </c>
      <c r="O499" s="626">
        <v>0</v>
      </c>
      <c r="P499" s="627">
        <f t="shared" si="23"/>
        <v>0</v>
      </c>
      <c r="Q499" s="628">
        <f>'Раздел 1'!Q529</f>
        <v>0</v>
      </c>
      <c r="R499" s="629">
        <v>0</v>
      </c>
      <c r="S499" s="630">
        <f t="shared" si="24"/>
        <v>0</v>
      </c>
      <c r="T499" s="631">
        <f>'Раздел 1'!R529</f>
        <v>0</v>
      </c>
      <c r="U499" s="632">
        <v>0</v>
      </c>
      <c r="V499" s="633">
        <f t="shared" si="25"/>
        <v>0</v>
      </c>
      <c r="W499" s="142"/>
      <c r="X499" s="634"/>
      <c r="Y499" s="635"/>
    </row>
    <row r="500" spans="1:25" s="636" customFormat="1" ht="24.75" customHeight="1">
      <c r="A500" s="622" t="str">
        <f>'Раздел 1'!C530</f>
        <v>925</v>
      </c>
      <c r="B500" s="623" t="str">
        <f>'Раздел 1'!D530</f>
        <v>07</v>
      </c>
      <c r="C500" s="623" t="str">
        <f>'Раздел 1'!E530</f>
        <v>02</v>
      </c>
      <c r="D500" s="623">
        <f>'Раздел 1'!F530</f>
        <v>0</v>
      </c>
      <c r="E500" s="623">
        <f>'Раздел 1'!G530</f>
        <v>0</v>
      </c>
      <c r="F500" s="623">
        <f>'Раздел 1'!H530</f>
        <v>0</v>
      </c>
      <c r="G500" s="623">
        <f>'Раздел 1'!I530</f>
        <v>0</v>
      </c>
      <c r="H500" s="624" t="str">
        <f>'Раздел 1'!J530</f>
        <v>244</v>
      </c>
      <c r="I500" s="625" t="str">
        <f>'Раздел 1'!K530</f>
        <v>226.00.00</v>
      </c>
      <c r="J500" s="625" t="str">
        <f>'Раздел 1'!L530</f>
        <v>000</v>
      </c>
      <c r="K500" s="625" t="str">
        <f>'Раздел 1'!M530</f>
        <v>00.00.00</v>
      </c>
      <c r="L500" s="625" t="str">
        <f>'Раздел 1'!N530</f>
        <v>500.02.ХХХ</v>
      </c>
      <c r="M500" s="625" t="str">
        <f>'Раздел 1'!O530</f>
        <v>60.03.00</v>
      </c>
      <c r="N500" s="626">
        <f>'Раздел 1'!P530</f>
        <v>0</v>
      </c>
      <c r="O500" s="626">
        <v>0</v>
      </c>
      <c r="P500" s="627">
        <f t="shared" si="23"/>
        <v>0</v>
      </c>
      <c r="Q500" s="628">
        <f>'Раздел 1'!Q530</f>
        <v>0</v>
      </c>
      <c r="R500" s="629">
        <v>0</v>
      </c>
      <c r="S500" s="630">
        <f t="shared" si="24"/>
        <v>0</v>
      </c>
      <c r="T500" s="631">
        <f>'Раздел 1'!R530</f>
        <v>0</v>
      </c>
      <c r="U500" s="632">
        <v>0</v>
      </c>
      <c r="V500" s="633">
        <f t="shared" si="25"/>
        <v>0</v>
      </c>
      <c r="W500" s="142"/>
      <c r="X500" s="634"/>
      <c r="Y500" s="635"/>
    </row>
    <row r="501" spans="1:25" s="636" customFormat="1" ht="24.75" customHeight="1">
      <c r="A501" s="622" t="str">
        <f>'Раздел 1'!C531</f>
        <v>925</v>
      </c>
      <c r="B501" s="623" t="str">
        <f>'Раздел 1'!D531</f>
        <v>07</v>
      </c>
      <c r="C501" s="623" t="str">
        <f>'Раздел 1'!E531</f>
        <v>02</v>
      </c>
      <c r="D501" s="623" t="str">
        <f>'Раздел 1'!F531</f>
        <v>06</v>
      </c>
      <c r="E501" s="623" t="str">
        <f>'Раздел 1'!G531</f>
        <v>2</v>
      </c>
      <c r="F501" s="623" t="str">
        <f>'Раздел 1'!H531</f>
        <v>01</v>
      </c>
      <c r="G501" s="623" t="str">
        <f>'Раздел 1'!I531</f>
        <v>S0460</v>
      </c>
      <c r="H501" s="624" t="str">
        <f>'Раздел 1'!J531</f>
        <v>244</v>
      </c>
      <c r="I501" s="625" t="str">
        <f>'Раздел 1'!K531</f>
        <v>226.00.00</v>
      </c>
      <c r="J501" s="625" t="str">
        <f>'Раздел 1'!L531</f>
        <v>000</v>
      </c>
      <c r="K501" s="625" t="str">
        <f>'Раздел 1'!M531</f>
        <v>00.00.00</v>
      </c>
      <c r="L501" s="625" t="str">
        <f>'Раздел 1'!N531</f>
        <v>500.03.0002</v>
      </c>
      <c r="M501" s="625" t="str">
        <f>'Раздел 1'!O531</f>
        <v>60.03.00</v>
      </c>
      <c r="N501" s="626">
        <f>'Раздел 1'!P531</f>
        <v>0</v>
      </c>
      <c r="O501" s="626">
        <v>0</v>
      </c>
      <c r="P501" s="627">
        <f t="shared" si="23"/>
        <v>0</v>
      </c>
      <c r="Q501" s="628">
        <f>'Раздел 1'!Q531</f>
        <v>0</v>
      </c>
      <c r="R501" s="629">
        <v>0</v>
      </c>
      <c r="S501" s="630">
        <f t="shared" si="24"/>
        <v>0</v>
      </c>
      <c r="T501" s="631">
        <f>'Раздел 1'!R531</f>
        <v>0</v>
      </c>
      <c r="U501" s="632">
        <v>0</v>
      </c>
      <c r="V501" s="633">
        <f t="shared" si="25"/>
        <v>0</v>
      </c>
      <c r="W501" s="142"/>
      <c r="X501" s="634"/>
      <c r="Y501" s="635"/>
    </row>
    <row r="502" spans="1:25" s="636" customFormat="1" ht="24.75" customHeight="1">
      <c r="A502" s="622" t="str">
        <f>'Раздел 1'!C532</f>
        <v>925</v>
      </c>
      <c r="B502" s="623" t="str">
        <f>'Раздел 1'!D532</f>
        <v>07</v>
      </c>
      <c r="C502" s="623" t="str">
        <f>'Раздел 1'!E532</f>
        <v>02</v>
      </c>
      <c r="D502" s="623">
        <f>'Раздел 1'!F532</f>
        <v>0</v>
      </c>
      <c r="E502" s="623">
        <f>'Раздел 1'!G532</f>
        <v>0</v>
      </c>
      <c r="F502" s="623">
        <f>'Раздел 1'!H532</f>
        <v>0</v>
      </c>
      <c r="G502" s="623">
        <f>'Раздел 1'!I532</f>
        <v>0</v>
      </c>
      <c r="H502" s="624" t="str">
        <f>'Раздел 1'!J532</f>
        <v>244</v>
      </c>
      <c r="I502" s="625" t="str">
        <f>'Раздел 1'!K532</f>
        <v>226.00.00</v>
      </c>
      <c r="J502" s="625" t="str">
        <f>'Раздел 1'!L532</f>
        <v>000</v>
      </c>
      <c r="K502" s="625" t="str">
        <f>'Раздел 1'!M532</f>
        <v>00.00.00</v>
      </c>
      <c r="L502" s="625" t="str">
        <f>'Раздел 1'!N532</f>
        <v>500.03.ХХХ</v>
      </c>
      <c r="M502" s="625" t="str">
        <f>'Раздел 1'!O532</f>
        <v>60.03.00</v>
      </c>
      <c r="N502" s="626">
        <f>'Раздел 1'!P532</f>
        <v>0</v>
      </c>
      <c r="O502" s="626">
        <v>0</v>
      </c>
      <c r="P502" s="627">
        <f t="shared" si="23"/>
        <v>0</v>
      </c>
      <c r="Q502" s="628">
        <f>'Раздел 1'!Q532</f>
        <v>0</v>
      </c>
      <c r="R502" s="629">
        <v>0</v>
      </c>
      <c r="S502" s="630">
        <f t="shared" si="24"/>
        <v>0</v>
      </c>
      <c r="T502" s="631">
        <f>'Раздел 1'!R532</f>
        <v>0</v>
      </c>
      <c r="U502" s="632">
        <v>0</v>
      </c>
      <c r="V502" s="633">
        <f t="shared" si="25"/>
        <v>0</v>
      </c>
      <c r="W502" s="142"/>
      <c r="X502" s="634"/>
      <c r="Y502" s="635"/>
    </row>
    <row r="503" spans="1:25" s="636" customFormat="1" ht="24.75" customHeight="1">
      <c r="A503" s="622" t="str">
        <f>'Раздел 1'!C533</f>
        <v>925</v>
      </c>
      <c r="B503" s="623" t="str">
        <f>'Раздел 1'!D533</f>
        <v>07</v>
      </c>
      <c r="C503" s="623" t="str">
        <f>'Раздел 1'!E533</f>
        <v>02</v>
      </c>
      <c r="D503" s="623">
        <f>'Раздел 1'!F533</f>
        <v>0</v>
      </c>
      <c r="E503" s="623">
        <f>'Раздел 1'!G533</f>
        <v>0</v>
      </c>
      <c r="F503" s="623">
        <f>'Раздел 1'!H533</f>
        <v>0</v>
      </c>
      <c r="G503" s="623">
        <f>'Раздел 1'!I533</f>
        <v>0</v>
      </c>
      <c r="H503" s="624" t="str">
        <f>'Раздел 1'!J533</f>
        <v>244</v>
      </c>
      <c r="I503" s="625" t="str">
        <f>'Раздел 1'!K533</f>
        <v>226.00.00</v>
      </c>
      <c r="J503" s="625" t="str">
        <f>'Раздел 1'!L533</f>
        <v>000</v>
      </c>
      <c r="K503" s="625" t="str">
        <f>'Раздел 1'!M533</f>
        <v>00.00.00</v>
      </c>
      <c r="L503" s="625" t="str">
        <f>'Раздел 1'!N533</f>
        <v>500.03.ХХХ</v>
      </c>
      <c r="M503" s="625" t="str">
        <f>'Раздел 1'!O533</f>
        <v>60.03.00</v>
      </c>
      <c r="N503" s="626">
        <f>'Раздел 1'!P533</f>
        <v>0</v>
      </c>
      <c r="O503" s="626">
        <v>0</v>
      </c>
      <c r="P503" s="627">
        <f t="shared" si="23"/>
        <v>0</v>
      </c>
      <c r="Q503" s="628">
        <f>'Раздел 1'!Q533</f>
        <v>0</v>
      </c>
      <c r="R503" s="629">
        <v>0</v>
      </c>
      <c r="S503" s="630">
        <f t="shared" si="24"/>
        <v>0</v>
      </c>
      <c r="T503" s="631">
        <f>'Раздел 1'!R533</f>
        <v>0</v>
      </c>
      <c r="U503" s="632">
        <v>0</v>
      </c>
      <c r="V503" s="633">
        <f t="shared" si="25"/>
        <v>0</v>
      </c>
      <c r="W503" s="142"/>
      <c r="X503" s="634"/>
      <c r="Y503" s="635"/>
    </row>
    <row r="504" spans="1:25" s="636" customFormat="1" ht="24.75" customHeight="1">
      <c r="A504" s="622" t="str">
        <f>'Раздел 1'!C534</f>
        <v>925</v>
      </c>
      <c r="B504" s="623" t="str">
        <f>'Раздел 1'!D534</f>
        <v>07</v>
      </c>
      <c r="C504" s="623" t="str">
        <f>'Раздел 1'!E534</f>
        <v>07</v>
      </c>
      <c r="D504" s="623" t="str">
        <f>'Раздел 1'!F534</f>
        <v>02</v>
      </c>
      <c r="E504" s="623" t="str">
        <f>'Раздел 1'!G534</f>
        <v>3</v>
      </c>
      <c r="F504" s="623" t="str">
        <f>'Раздел 1'!H534</f>
        <v>02</v>
      </c>
      <c r="G504" s="623" t="str">
        <f>'Раздел 1'!I534</f>
        <v>63110</v>
      </c>
      <c r="H504" s="624" t="str">
        <f>'Раздел 1'!J534</f>
        <v>244</v>
      </c>
      <c r="I504" s="625" t="str">
        <f>'Раздел 1'!K534</f>
        <v>226.00.00</v>
      </c>
      <c r="J504" s="625" t="str">
        <f>'Раздел 1'!L534</f>
        <v>000</v>
      </c>
      <c r="K504" s="625" t="str">
        <f>'Раздел 1'!M534</f>
        <v>00.00.00</v>
      </c>
      <c r="L504" s="625" t="str">
        <f>'Раздел 1'!N534</f>
        <v>500.05.0002</v>
      </c>
      <c r="M504" s="625" t="str">
        <f>'Раздел 1'!O534</f>
        <v>60.03.00</v>
      </c>
      <c r="N504" s="626">
        <f>'Раздел 1'!P534</f>
        <v>208225.5</v>
      </c>
      <c r="O504" s="626">
        <v>208225.5</v>
      </c>
      <c r="P504" s="627">
        <f t="shared" si="23"/>
        <v>0</v>
      </c>
      <c r="Q504" s="628">
        <f>'Раздел 1'!Q534</f>
        <v>358482.6</v>
      </c>
      <c r="R504" s="629">
        <v>358482.6</v>
      </c>
      <c r="S504" s="630">
        <f t="shared" si="24"/>
        <v>0</v>
      </c>
      <c r="T504" s="631">
        <f>'Раздел 1'!R534</f>
        <v>358482.6</v>
      </c>
      <c r="U504" s="632">
        <v>358482.6</v>
      </c>
      <c r="V504" s="633">
        <f t="shared" si="25"/>
        <v>0</v>
      </c>
      <c r="W504" s="142"/>
      <c r="X504" s="634"/>
      <c r="Y504" s="635"/>
    </row>
    <row r="505" spans="1:25" s="636" customFormat="1" ht="24.75" customHeight="1">
      <c r="A505" s="622" t="str">
        <f>'Раздел 1'!C535</f>
        <v>925</v>
      </c>
      <c r="B505" s="623" t="str">
        <f>'Раздел 1'!D535</f>
        <v>07</v>
      </c>
      <c r="C505" s="623" t="str">
        <f>'Раздел 1'!E535</f>
        <v>02</v>
      </c>
      <c r="D505" s="623">
        <f>'Раздел 1'!F535</f>
        <v>0</v>
      </c>
      <c r="E505" s="623">
        <f>'Раздел 1'!G535</f>
        <v>0</v>
      </c>
      <c r="F505" s="623">
        <f>'Раздел 1'!H535</f>
        <v>0</v>
      </c>
      <c r="G505" s="623">
        <f>'Раздел 1'!I535</f>
        <v>0</v>
      </c>
      <c r="H505" s="624" t="str">
        <f>'Раздел 1'!J535</f>
        <v>244</v>
      </c>
      <c r="I505" s="625" t="str">
        <f>'Раздел 1'!K535</f>
        <v>226.00.00</v>
      </c>
      <c r="J505" s="625" t="str">
        <f>'Раздел 1'!L535</f>
        <v>000</v>
      </c>
      <c r="K505" s="625" t="str">
        <f>'Раздел 1'!M535</f>
        <v>00.00.00</v>
      </c>
      <c r="L505" s="625" t="str">
        <f>'Раздел 1'!N535</f>
        <v>500.05.ХХХ</v>
      </c>
      <c r="M505" s="625" t="str">
        <f>'Раздел 1'!O535</f>
        <v>60.03.00</v>
      </c>
      <c r="N505" s="626">
        <f>'Раздел 1'!P535</f>
        <v>0</v>
      </c>
      <c r="O505" s="626">
        <v>0</v>
      </c>
      <c r="P505" s="627">
        <f t="shared" si="23"/>
        <v>0</v>
      </c>
      <c r="Q505" s="628">
        <f>'Раздел 1'!Q535</f>
        <v>0</v>
      </c>
      <c r="R505" s="629">
        <v>0</v>
      </c>
      <c r="S505" s="630">
        <f t="shared" si="24"/>
        <v>0</v>
      </c>
      <c r="T505" s="631">
        <f>'Раздел 1'!R535</f>
        <v>0</v>
      </c>
      <c r="U505" s="632">
        <v>0</v>
      </c>
      <c r="V505" s="633">
        <f t="shared" si="25"/>
        <v>0</v>
      </c>
      <c r="W505" s="142"/>
      <c r="X505" s="634"/>
      <c r="Y505" s="635"/>
    </row>
    <row r="506" spans="1:25" s="636" customFormat="1" ht="24.75" customHeight="1">
      <c r="A506" s="622" t="str">
        <f>'Раздел 1'!C536</f>
        <v>925</v>
      </c>
      <c r="B506" s="623" t="str">
        <f>'Раздел 1'!D536</f>
        <v>07</v>
      </c>
      <c r="C506" s="623" t="str">
        <f>'Раздел 1'!E536</f>
        <v>02</v>
      </c>
      <c r="D506" s="623" t="str">
        <f>'Раздел 1'!F536</f>
        <v>02</v>
      </c>
      <c r="E506" s="623" t="str">
        <f>'Раздел 1'!G536</f>
        <v>1</v>
      </c>
      <c r="F506" s="623" t="str">
        <f>'Раздел 1'!H536</f>
        <v>02</v>
      </c>
      <c r="G506" s="623" t="str">
        <f>'Раздел 1'!I536</f>
        <v>00590</v>
      </c>
      <c r="H506" s="624" t="str">
        <f>'Раздел 1'!J536</f>
        <v>244</v>
      </c>
      <c r="I506" s="625" t="str">
        <f>'Раздел 1'!K536</f>
        <v>227.00.00</v>
      </c>
      <c r="J506" s="625" t="str">
        <f>'Раздел 1'!L536</f>
        <v>000</v>
      </c>
      <c r="K506" s="625" t="str">
        <f>'Раздел 1'!M536</f>
        <v>00.00.00</v>
      </c>
      <c r="L506" s="625" t="str">
        <f>'Раздел 1'!N536</f>
        <v>х</v>
      </c>
      <c r="M506" s="625" t="str">
        <f>'Раздел 1'!O536</f>
        <v>20.00.02</v>
      </c>
      <c r="N506" s="626">
        <f>'Раздел 1'!P536</f>
        <v>0</v>
      </c>
      <c r="O506" s="626">
        <v>0</v>
      </c>
      <c r="P506" s="627">
        <f t="shared" si="23"/>
        <v>0</v>
      </c>
      <c r="Q506" s="628">
        <f>'Раздел 1'!Q536</f>
        <v>0</v>
      </c>
      <c r="R506" s="629">
        <v>0</v>
      </c>
      <c r="S506" s="630">
        <f t="shared" si="24"/>
        <v>0</v>
      </c>
      <c r="T506" s="631">
        <f>'Раздел 1'!R536</f>
        <v>0</v>
      </c>
      <c r="U506" s="632">
        <v>0</v>
      </c>
      <c r="V506" s="633">
        <f t="shared" si="25"/>
        <v>0</v>
      </c>
      <c r="W506" s="142"/>
      <c r="X506" s="634"/>
      <c r="Y506" s="635"/>
    </row>
    <row r="507" spans="1:25" s="636" customFormat="1" ht="24.75" customHeight="1">
      <c r="A507" s="622" t="str">
        <f>'Раздел 1'!C537</f>
        <v>925</v>
      </c>
      <c r="B507" s="623" t="str">
        <f>'Раздел 1'!D537</f>
        <v>07</v>
      </c>
      <c r="C507" s="623" t="str">
        <f>'Раздел 1'!E537</f>
        <v>02</v>
      </c>
      <c r="D507" s="623" t="str">
        <f>'Раздел 1'!F537</f>
        <v>02</v>
      </c>
      <c r="E507" s="623" t="str">
        <f>'Раздел 1'!G537</f>
        <v>1</v>
      </c>
      <c r="F507" s="623" t="str">
        <f>'Раздел 1'!H537</f>
        <v>02</v>
      </c>
      <c r="G507" s="623" t="str">
        <f>'Раздел 1'!I537</f>
        <v>00590</v>
      </c>
      <c r="H507" s="624" t="str">
        <f>'Раздел 1'!J537</f>
        <v>244</v>
      </c>
      <c r="I507" s="625" t="str">
        <f>'Раздел 1'!K537</f>
        <v>227.00.00</v>
      </c>
      <c r="J507" s="625" t="str">
        <f>'Раздел 1'!L537</f>
        <v>001</v>
      </c>
      <c r="K507" s="625" t="str">
        <f>'Раздел 1'!M537</f>
        <v>00.00.00</v>
      </c>
      <c r="L507" s="625" t="str">
        <f>'Раздел 1'!N537</f>
        <v>х</v>
      </c>
      <c r="M507" s="625" t="str">
        <f>'Раздел 1'!O537</f>
        <v>20.00.02</v>
      </c>
      <c r="N507" s="626">
        <f>'Раздел 1'!P537</f>
        <v>0</v>
      </c>
      <c r="O507" s="626">
        <v>0</v>
      </c>
      <c r="P507" s="627">
        <f t="shared" si="23"/>
        <v>0</v>
      </c>
      <c r="Q507" s="628">
        <f>'Раздел 1'!Q537</f>
        <v>0</v>
      </c>
      <c r="R507" s="629">
        <v>0</v>
      </c>
      <c r="S507" s="630">
        <f t="shared" si="24"/>
        <v>0</v>
      </c>
      <c r="T507" s="631">
        <f>'Раздел 1'!R537</f>
        <v>0</v>
      </c>
      <c r="U507" s="632">
        <v>0</v>
      </c>
      <c r="V507" s="633">
        <f t="shared" si="25"/>
        <v>0</v>
      </c>
      <c r="W507" s="142"/>
      <c r="X507" s="634"/>
      <c r="Y507" s="635"/>
    </row>
    <row r="508" spans="1:25" s="636" customFormat="1" ht="24.75" customHeight="1">
      <c r="A508" s="622" t="str">
        <f>'Раздел 1'!C538</f>
        <v>925</v>
      </c>
      <c r="B508" s="623" t="str">
        <f>'Раздел 1'!D538</f>
        <v>07</v>
      </c>
      <c r="C508" s="623" t="str">
        <f>'Раздел 1'!E538</f>
        <v>02</v>
      </c>
      <c r="D508" s="623" t="str">
        <f>'Раздел 1'!F538</f>
        <v>02</v>
      </c>
      <c r="E508" s="623" t="str">
        <f>'Раздел 1'!G538</f>
        <v>1</v>
      </c>
      <c r="F508" s="623" t="str">
        <f>'Раздел 1'!H538</f>
        <v>02</v>
      </c>
      <c r="G508" s="623" t="str">
        <f>'Раздел 1'!I538</f>
        <v>00590</v>
      </c>
      <c r="H508" s="624" t="str">
        <f>'Раздел 1'!J538</f>
        <v>244</v>
      </c>
      <c r="I508" s="625" t="str">
        <f>'Раздел 1'!K538</f>
        <v>227.00.00</v>
      </c>
      <c r="J508" s="625" t="str">
        <f>'Раздел 1'!L538</f>
        <v>000</v>
      </c>
      <c r="K508" s="625" t="str">
        <f>'Раздел 1'!M538</f>
        <v>00.00.00</v>
      </c>
      <c r="L508" s="625" t="str">
        <f>'Раздел 1'!N538</f>
        <v>001.99.0001</v>
      </c>
      <c r="M508" s="625" t="str">
        <f>'Раздел 1'!O538</f>
        <v>50.01.00</v>
      </c>
      <c r="N508" s="626">
        <f>'Раздел 1'!P538</f>
        <v>0</v>
      </c>
      <c r="O508" s="626">
        <v>0</v>
      </c>
      <c r="P508" s="627">
        <f t="shared" si="23"/>
        <v>0</v>
      </c>
      <c r="Q508" s="628">
        <f>'Раздел 1'!Q538</f>
        <v>0</v>
      </c>
      <c r="R508" s="629">
        <v>0</v>
      </c>
      <c r="S508" s="630">
        <f t="shared" si="24"/>
        <v>0</v>
      </c>
      <c r="T508" s="631">
        <f>'Раздел 1'!R538</f>
        <v>0</v>
      </c>
      <c r="U508" s="632">
        <v>0</v>
      </c>
      <c r="V508" s="633">
        <f t="shared" si="25"/>
        <v>0</v>
      </c>
      <c r="W508" s="142"/>
      <c r="X508" s="634"/>
      <c r="Y508" s="635"/>
    </row>
    <row r="509" spans="1:25" s="636" customFormat="1" ht="24.75" customHeight="1">
      <c r="A509" s="622" t="str">
        <f>'Раздел 1'!C539</f>
        <v>925</v>
      </c>
      <c r="B509" s="623" t="str">
        <f>'Раздел 1'!D539</f>
        <v>07</v>
      </c>
      <c r="C509" s="623" t="str">
        <f>'Раздел 1'!E539</f>
        <v>02</v>
      </c>
      <c r="D509" s="623" t="str">
        <f>'Раздел 1'!F539</f>
        <v>02</v>
      </c>
      <c r="E509" s="623" t="str">
        <f>'Раздел 1'!G539</f>
        <v>1</v>
      </c>
      <c r="F509" s="623" t="str">
        <f>'Раздел 1'!H539</f>
        <v>02</v>
      </c>
      <c r="G509" s="623" t="str">
        <f>'Раздел 1'!I539</f>
        <v>00590</v>
      </c>
      <c r="H509" s="624" t="str">
        <f>'Раздел 1'!J539</f>
        <v>244</v>
      </c>
      <c r="I509" s="625" t="str">
        <f>'Раздел 1'!K539</f>
        <v>227.00.00</v>
      </c>
      <c r="J509" s="625" t="str">
        <f>'Раздел 1'!L539</f>
        <v>001</v>
      </c>
      <c r="K509" s="625" t="str">
        <f>'Раздел 1'!M539</f>
        <v>00.00.00</v>
      </c>
      <c r="L509" s="625" t="str">
        <f>'Раздел 1'!N539</f>
        <v>х</v>
      </c>
      <c r="M509" s="625" t="str">
        <f>'Раздел 1'!O539</f>
        <v>50.01.00</v>
      </c>
      <c r="N509" s="626">
        <f>'Раздел 1'!P539</f>
        <v>0</v>
      </c>
      <c r="O509" s="626">
        <v>0</v>
      </c>
      <c r="P509" s="627">
        <f t="shared" si="23"/>
        <v>0</v>
      </c>
      <c r="Q509" s="628">
        <f>'Раздел 1'!Q539</f>
        <v>0</v>
      </c>
      <c r="R509" s="629">
        <v>0</v>
      </c>
      <c r="S509" s="630">
        <f t="shared" si="24"/>
        <v>0</v>
      </c>
      <c r="T509" s="631">
        <f>'Раздел 1'!R539</f>
        <v>0</v>
      </c>
      <c r="U509" s="632">
        <v>0</v>
      </c>
      <c r="V509" s="633">
        <f t="shared" si="25"/>
        <v>0</v>
      </c>
      <c r="W509" s="142"/>
      <c r="X509" s="634"/>
      <c r="Y509" s="635"/>
    </row>
    <row r="510" spans="1:25" s="636" customFormat="1" ht="24.75" customHeight="1">
      <c r="A510" s="622" t="str">
        <f>'Раздел 1'!C540</f>
        <v>925</v>
      </c>
      <c r="B510" s="623" t="str">
        <f>'Раздел 1'!D540</f>
        <v>07</v>
      </c>
      <c r="C510" s="623" t="str">
        <f>'Раздел 1'!E540</f>
        <v>02</v>
      </c>
      <c r="D510" s="623" t="str">
        <f>'Раздел 1'!F540</f>
        <v>02</v>
      </c>
      <c r="E510" s="623" t="str">
        <f>'Раздел 1'!G540</f>
        <v>1</v>
      </c>
      <c r="F510" s="623" t="str">
        <f>'Раздел 1'!H540</f>
        <v>02</v>
      </c>
      <c r="G510" s="623" t="str">
        <f>'Раздел 1'!I540</f>
        <v>00590</v>
      </c>
      <c r="H510" s="624" t="str">
        <f>'Раздел 1'!J540</f>
        <v>244</v>
      </c>
      <c r="I510" s="625" t="str">
        <f>'Раздел 1'!K540</f>
        <v>228.00.00</v>
      </c>
      <c r="J510" s="625" t="str">
        <f>'Раздел 1'!L540</f>
        <v>000</v>
      </c>
      <c r="K510" s="625" t="str">
        <f>'Раздел 1'!M540</f>
        <v>00.00.00</v>
      </c>
      <c r="L510" s="625" t="str">
        <f>'Раздел 1'!N540</f>
        <v>х</v>
      </c>
      <c r="M510" s="625" t="str">
        <f>'Раздел 1'!O540</f>
        <v>20.00.02</v>
      </c>
      <c r="N510" s="626">
        <f>'Раздел 1'!P540</f>
        <v>0</v>
      </c>
      <c r="O510" s="626">
        <v>0</v>
      </c>
      <c r="P510" s="627">
        <f t="shared" si="23"/>
        <v>0</v>
      </c>
      <c r="Q510" s="628">
        <f>'Раздел 1'!Q540</f>
        <v>0</v>
      </c>
      <c r="R510" s="629">
        <v>0</v>
      </c>
      <c r="S510" s="630">
        <f t="shared" si="24"/>
        <v>0</v>
      </c>
      <c r="T510" s="631">
        <f>'Раздел 1'!R540</f>
        <v>0</v>
      </c>
      <c r="U510" s="632">
        <v>0</v>
      </c>
      <c r="V510" s="633">
        <f t="shared" si="25"/>
        <v>0</v>
      </c>
      <c r="W510" s="142"/>
      <c r="X510" s="634"/>
      <c r="Y510" s="635"/>
    </row>
    <row r="511" spans="1:25" s="636" customFormat="1" ht="24.75" customHeight="1">
      <c r="A511" s="622" t="str">
        <f>'Раздел 1'!C541</f>
        <v>925</v>
      </c>
      <c r="B511" s="623" t="str">
        <f>'Раздел 1'!D541</f>
        <v>07</v>
      </c>
      <c r="C511" s="623" t="str">
        <f>'Раздел 1'!E541</f>
        <v>02</v>
      </c>
      <c r="D511" s="623" t="str">
        <f>'Раздел 1'!F541</f>
        <v>02</v>
      </c>
      <c r="E511" s="623" t="str">
        <f>'Раздел 1'!G541</f>
        <v>1</v>
      </c>
      <c r="F511" s="623" t="str">
        <f>'Раздел 1'!H541</f>
        <v>02</v>
      </c>
      <c r="G511" s="623" t="str">
        <f>'Раздел 1'!I541</f>
        <v>00590</v>
      </c>
      <c r="H511" s="624" t="str">
        <f>'Раздел 1'!J541</f>
        <v>244</v>
      </c>
      <c r="I511" s="625" t="str">
        <f>'Раздел 1'!K541</f>
        <v>228.00.00</v>
      </c>
      <c r="J511" s="625" t="str">
        <f>'Раздел 1'!L541</f>
        <v>001</v>
      </c>
      <c r="K511" s="625" t="str">
        <f>'Раздел 1'!M541</f>
        <v>00.00.00</v>
      </c>
      <c r="L511" s="625" t="str">
        <f>'Раздел 1'!N541</f>
        <v>х</v>
      </c>
      <c r="M511" s="625" t="str">
        <f>'Раздел 1'!O541</f>
        <v>20.00.02</v>
      </c>
      <c r="N511" s="626">
        <f>'Раздел 1'!P541</f>
        <v>0</v>
      </c>
      <c r="O511" s="626">
        <v>0</v>
      </c>
      <c r="P511" s="627">
        <f t="shared" si="23"/>
        <v>0</v>
      </c>
      <c r="Q511" s="628">
        <f>'Раздел 1'!Q541</f>
        <v>0</v>
      </c>
      <c r="R511" s="629">
        <v>0</v>
      </c>
      <c r="S511" s="630">
        <f t="shared" si="24"/>
        <v>0</v>
      </c>
      <c r="T511" s="631">
        <f>'Раздел 1'!R541</f>
        <v>0</v>
      </c>
      <c r="U511" s="632">
        <v>0</v>
      </c>
      <c r="V511" s="633">
        <f t="shared" si="25"/>
        <v>0</v>
      </c>
      <c r="W511" s="142"/>
      <c r="X511" s="634"/>
      <c r="Y511" s="635"/>
    </row>
    <row r="512" spans="1:25" s="636" customFormat="1" ht="24.75" customHeight="1">
      <c r="A512" s="622" t="str">
        <f>'Раздел 1'!C542</f>
        <v>925</v>
      </c>
      <c r="B512" s="623" t="str">
        <f>'Раздел 1'!D542</f>
        <v>07</v>
      </c>
      <c r="C512" s="623" t="str">
        <f>'Раздел 1'!E542</f>
        <v>02</v>
      </c>
      <c r="D512" s="623" t="str">
        <f>'Раздел 1'!F542</f>
        <v>02</v>
      </c>
      <c r="E512" s="623" t="str">
        <f>'Раздел 1'!G542</f>
        <v>1</v>
      </c>
      <c r="F512" s="623" t="str">
        <f>'Раздел 1'!H542</f>
        <v>02</v>
      </c>
      <c r="G512" s="623" t="str">
        <f>'Раздел 1'!I542</f>
        <v>00590</v>
      </c>
      <c r="H512" s="624" t="str">
        <f>'Раздел 1'!J542</f>
        <v>244</v>
      </c>
      <c r="I512" s="625" t="str">
        <f>'Раздел 1'!K542</f>
        <v>228.00.00</v>
      </c>
      <c r="J512" s="625" t="str">
        <f>'Раздел 1'!L542</f>
        <v>000</v>
      </c>
      <c r="K512" s="625" t="str">
        <f>'Раздел 1'!M542</f>
        <v>00.00.00</v>
      </c>
      <c r="L512" s="625" t="str">
        <f>'Раздел 1'!N542</f>
        <v>х</v>
      </c>
      <c r="M512" s="625" t="str">
        <f>'Раздел 1'!O542</f>
        <v>20.00.03</v>
      </c>
      <c r="N512" s="626">
        <f>'Раздел 1'!P542</f>
        <v>0</v>
      </c>
      <c r="O512" s="626">
        <v>0</v>
      </c>
      <c r="P512" s="627">
        <f t="shared" si="23"/>
        <v>0</v>
      </c>
      <c r="Q512" s="628">
        <f>'Раздел 1'!Q542</f>
        <v>0</v>
      </c>
      <c r="R512" s="629">
        <v>0</v>
      </c>
      <c r="S512" s="630">
        <f t="shared" si="24"/>
        <v>0</v>
      </c>
      <c r="T512" s="631">
        <f>'Раздел 1'!R542</f>
        <v>0</v>
      </c>
      <c r="U512" s="632">
        <v>0</v>
      </c>
      <c r="V512" s="633">
        <f t="shared" si="25"/>
        <v>0</v>
      </c>
      <c r="W512" s="142"/>
      <c r="X512" s="634"/>
      <c r="Y512" s="635"/>
    </row>
    <row r="513" spans="1:25" s="636" customFormat="1" ht="24.75" customHeight="1">
      <c r="A513" s="622" t="str">
        <f>'Раздел 1'!C543</f>
        <v>925</v>
      </c>
      <c r="B513" s="623" t="str">
        <f>'Раздел 1'!D543</f>
        <v>07</v>
      </c>
      <c r="C513" s="623" t="str">
        <f>'Раздел 1'!E543</f>
        <v>02</v>
      </c>
      <c r="D513" s="623" t="str">
        <f>'Раздел 1'!F543</f>
        <v>02</v>
      </c>
      <c r="E513" s="623" t="str">
        <f>'Раздел 1'!G543</f>
        <v>1</v>
      </c>
      <c r="F513" s="623" t="str">
        <f>'Раздел 1'!H543</f>
        <v>02</v>
      </c>
      <c r="G513" s="623" t="str">
        <f>'Раздел 1'!I543</f>
        <v>00590</v>
      </c>
      <c r="H513" s="624" t="str">
        <f>'Раздел 1'!J543</f>
        <v>244</v>
      </c>
      <c r="I513" s="625" t="str">
        <f>'Раздел 1'!K543</f>
        <v>228.00.00</v>
      </c>
      <c r="J513" s="625" t="str">
        <f>'Раздел 1'!L543</f>
        <v>001</v>
      </c>
      <c r="K513" s="625" t="str">
        <f>'Раздел 1'!M543</f>
        <v>00.00.00</v>
      </c>
      <c r="L513" s="625" t="str">
        <f>'Раздел 1'!N543</f>
        <v>х</v>
      </c>
      <c r="M513" s="625" t="str">
        <f>'Раздел 1'!O543</f>
        <v>20.00.03</v>
      </c>
      <c r="N513" s="626">
        <f>'Раздел 1'!P543</f>
        <v>0</v>
      </c>
      <c r="O513" s="626">
        <v>0</v>
      </c>
      <c r="P513" s="627">
        <f t="shared" si="23"/>
        <v>0</v>
      </c>
      <c r="Q513" s="628">
        <f>'Раздел 1'!Q543</f>
        <v>0</v>
      </c>
      <c r="R513" s="629">
        <v>0</v>
      </c>
      <c r="S513" s="630">
        <f t="shared" si="24"/>
        <v>0</v>
      </c>
      <c r="T513" s="631">
        <f>'Раздел 1'!R543</f>
        <v>0</v>
      </c>
      <c r="U513" s="632">
        <v>0</v>
      </c>
      <c r="V513" s="633">
        <f t="shared" si="25"/>
        <v>0</v>
      </c>
      <c r="W513" s="142"/>
      <c r="X513" s="634"/>
      <c r="Y513" s="635"/>
    </row>
    <row r="514" spans="1:25" s="636" customFormat="1" ht="24.75" customHeight="1">
      <c r="A514" s="622" t="str">
        <f>'Раздел 1'!C544</f>
        <v>925</v>
      </c>
      <c r="B514" s="623" t="str">
        <f>'Раздел 1'!D544</f>
        <v>07</v>
      </c>
      <c r="C514" s="623" t="str">
        <f>'Раздел 1'!E544</f>
        <v>02</v>
      </c>
      <c r="D514" s="623" t="str">
        <f>'Раздел 1'!F544</f>
        <v>02</v>
      </c>
      <c r="E514" s="623" t="str">
        <f>'Раздел 1'!G544</f>
        <v>1</v>
      </c>
      <c r="F514" s="623" t="str">
        <f>'Раздел 1'!H544</f>
        <v>02</v>
      </c>
      <c r="G514" s="623" t="str">
        <f>'Раздел 1'!I544</f>
        <v>00590</v>
      </c>
      <c r="H514" s="624" t="str">
        <f>'Раздел 1'!J544</f>
        <v>244</v>
      </c>
      <c r="I514" s="625" t="str">
        <f>'Раздел 1'!K544</f>
        <v>228.00.00</v>
      </c>
      <c r="J514" s="625" t="str">
        <f>'Раздел 1'!L544</f>
        <v>000</v>
      </c>
      <c r="K514" s="625" t="str">
        <f>'Раздел 1'!M544</f>
        <v>00.00.00</v>
      </c>
      <c r="L514" s="625" t="str">
        <f>'Раздел 1'!N544</f>
        <v>х</v>
      </c>
      <c r="M514" s="625" t="str">
        <f>'Раздел 1'!O544</f>
        <v>20.00.04</v>
      </c>
      <c r="N514" s="626">
        <f>'Раздел 1'!P544</f>
        <v>0</v>
      </c>
      <c r="O514" s="626">
        <v>0</v>
      </c>
      <c r="P514" s="627">
        <f t="shared" si="23"/>
        <v>0</v>
      </c>
      <c r="Q514" s="628">
        <f>'Раздел 1'!Q544</f>
        <v>0</v>
      </c>
      <c r="R514" s="629">
        <v>0</v>
      </c>
      <c r="S514" s="630">
        <f t="shared" si="24"/>
        <v>0</v>
      </c>
      <c r="T514" s="631">
        <f>'Раздел 1'!R544</f>
        <v>0</v>
      </c>
      <c r="U514" s="632">
        <v>0</v>
      </c>
      <c r="V514" s="633">
        <f t="shared" si="25"/>
        <v>0</v>
      </c>
      <c r="W514" s="142"/>
      <c r="X514" s="634"/>
      <c r="Y514" s="635"/>
    </row>
    <row r="515" spans="1:25" s="636" customFormat="1" ht="24.75" customHeight="1">
      <c r="A515" s="622" t="str">
        <f>'Раздел 1'!C545</f>
        <v>925</v>
      </c>
      <c r="B515" s="623" t="str">
        <f>'Раздел 1'!D545</f>
        <v>07</v>
      </c>
      <c r="C515" s="623" t="str">
        <f>'Раздел 1'!E545</f>
        <v>02</v>
      </c>
      <c r="D515" s="623" t="str">
        <f>'Раздел 1'!F545</f>
        <v>02</v>
      </c>
      <c r="E515" s="623" t="str">
        <f>'Раздел 1'!G545</f>
        <v>1</v>
      </c>
      <c r="F515" s="623" t="str">
        <f>'Раздел 1'!H545</f>
        <v>02</v>
      </c>
      <c r="G515" s="623" t="str">
        <f>'Раздел 1'!I545</f>
        <v>00590</v>
      </c>
      <c r="H515" s="624" t="str">
        <f>'Раздел 1'!J545</f>
        <v>244</v>
      </c>
      <c r="I515" s="625" t="str">
        <f>'Раздел 1'!K545</f>
        <v>228.00.00</v>
      </c>
      <c r="J515" s="625" t="str">
        <f>'Раздел 1'!L545</f>
        <v>001</v>
      </c>
      <c r="K515" s="625" t="str">
        <f>'Раздел 1'!M545</f>
        <v>00.00.00</v>
      </c>
      <c r="L515" s="625" t="str">
        <f>'Раздел 1'!N545</f>
        <v>х</v>
      </c>
      <c r="M515" s="625" t="str">
        <f>'Раздел 1'!O545</f>
        <v>20.00.04</v>
      </c>
      <c r="N515" s="626">
        <f>'Раздел 1'!P545</f>
        <v>0</v>
      </c>
      <c r="O515" s="626">
        <v>0</v>
      </c>
      <c r="P515" s="627">
        <f t="shared" si="23"/>
        <v>0</v>
      </c>
      <c r="Q515" s="628">
        <f>'Раздел 1'!Q545</f>
        <v>0</v>
      </c>
      <c r="R515" s="629">
        <v>0</v>
      </c>
      <c r="S515" s="630">
        <f t="shared" si="24"/>
        <v>0</v>
      </c>
      <c r="T515" s="631">
        <f>'Раздел 1'!R545</f>
        <v>0</v>
      </c>
      <c r="U515" s="632">
        <v>0</v>
      </c>
      <c r="V515" s="633">
        <f t="shared" si="25"/>
        <v>0</v>
      </c>
      <c r="W515" s="142"/>
      <c r="X515" s="634"/>
      <c r="Y515" s="635"/>
    </row>
    <row r="516" spans="1:25" s="636" customFormat="1" ht="24.75" customHeight="1">
      <c r="A516" s="622" t="str">
        <f>'Раздел 1'!C546</f>
        <v>925</v>
      </c>
      <c r="B516" s="623" t="str">
        <f>'Раздел 1'!D546</f>
        <v>07</v>
      </c>
      <c r="C516" s="623" t="str">
        <f>'Раздел 1'!E546</f>
        <v>02</v>
      </c>
      <c r="D516" s="623" t="str">
        <f>'Раздел 1'!F546</f>
        <v>02</v>
      </c>
      <c r="E516" s="623" t="str">
        <f>'Раздел 1'!G546</f>
        <v>1</v>
      </c>
      <c r="F516" s="623" t="str">
        <f>'Раздел 1'!H546</f>
        <v>02</v>
      </c>
      <c r="G516" s="623" t="str">
        <f>'Раздел 1'!I546</f>
        <v>00590</v>
      </c>
      <c r="H516" s="624" t="str">
        <f>'Раздел 1'!J546</f>
        <v>244</v>
      </c>
      <c r="I516" s="625" t="str">
        <f>'Раздел 1'!K546</f>
        <v>228.00.00</v>
      </c>
      <c r="J516" s="625" t="str">
        <f>'Раздел 1'!L546</f>
        <v>000</v>
      </c>
      <c r="K516" s="625" t="str">
        <f>'Раздел 1'!M546</f>
        <v>00.00.00</v>
      </c>
      <c r="L516" s="625" t="str">
        <f>'Раздел 1'!N546</f>
        <v>001.99.0001</v>
      </c>
      <c r="M516" s="625" t="str">
        <f>'Раздел 1'!O546</f>
        <v>50.01.00</v>
      </c>
      <c r="N516" s="626">
        <f>'Раздел 1'!P546</f>
        <v>0</v>
      </c>
      <c r="O516" s="626">
        <v>0</v>
      </c>
      <c r="P516" s="627">
        <f t="shared" si="23"/>
        <v>0</v>
      </c>
      <c r="Q516" s="628">
        <f>'Раздел 1'!Q546</f>
        <v>0</v>
      </c>
      <c r="R516" s="629">
        <v>0</v>
      </c>
      <c r="S516" s="630">
        <f t="shared" si="24"/>
        <v>0</v>
      </c>
      <c r="T516" s="631">
        <f>'Раздел 1'!R546</f>
        <v>200000</v>
      </c>
      <c r="U516" s="632">
        <v>200000</v>
      </c>
      <c r="V516" s="633">
        <f t="shared" si="25"/>
        <v>0</v>
      </c>
      <c r="W516" s="142"/>
      <c r="X516" s="634"/>
      <c r="Y516" s="635"/>
    </row>
    <row r="517" spans="1:25" s="636" customFormat="1" ht="24.75" customHeight="1">
      <c r="A517" s="622" t="str">
        <f>'Раздел 1'!C547</f>
        <v>925</v>
      </c>
      <c r="B517" s="623" t="str">
        <f>'Раздел 1'!D547</f>
        <v>07</v>
      </c>
      <c r="C517" s="623" t="str">
        <f>'Раздел 1'!E547</f>
        <v>02</v>
      </c>
      <c r="D517" s="623" t="str">
        <f>'Раздел 1'!F547</f>
        <v>02</v>
      </c>
      <c r="E517" s="623" t="str">
        <f>'Раздел 1'!G547</f>
        <v>1</v>
      </c>
      <c r="F517" s="623" t="str">
        <f>'Раздел 1'!H547</f>
        <v>02</v>
      </c>
      <c r="G517" s="623" t="str">
        <f>'Раздел 1'!I547</f>
        <v>00590</v>
      </c>
      <c r="H517" s="624" t="str">
        <f>'Раздел 1'!J547</f>
        <v>244</v>
      </c>
      <c r="I517" s="625" t="str">
        <f>'Раздел 1'!K547</f>
        <v>228.00.00</v>
      </c>
      <c r="J517" s="625" t="str">
        <f>'Раздел 1'!L547</f>
        <v>001</v>
      </c>
      <c r="K517" s="625" t="str">
        <f>'Раздел 1'!M547</f>
        <v>00.00.00</v>
      </c>
      <c r="L517" s="625" t="str">
        <f>'Раздел 1'!N547</f>
        <v>х</v>
      </c>
      <c r="M517" s="625" t="str">
        <f>'Раздел 1'!O547</f>
        <v>50.01.00</v>
      </c>
      <c r="N517" s="626">
        <f>'Раздел 1'!P547</f>
        <v>0</v>
      </c>
      <c r="O517" s="626">
        <v>0</v>
      </c>
      <c r="P517" s="627">
        <f t="shared" si="23"/>
        <v>0</v>
      </c>
      <c r="Q517" s="628">
        <f>'Раздел 1'!Q547</f>
        <v>0</v>
      </c>
      <c r="R517" s="629">
        <v>0</v>
      </c>
      <c r="S517" s="630">
        <f t="shared" si="24"/>
        <v>0</v>
      </c>
      <c r="T517" s="631">
        <f>'Раздел 1'!R547</f>
        <v>0</v>
      </c>
      <c r="U517" s="632">
        <v>0</v>
      </c>
      <c r="V517" s="633">
        <f t="shared" si="25"/>
        <v>0</v>
      </c>
      <c r="W517" s="142"/>
      <c r="X517" s="634"/>
      <c r="Y517" s="635"/>
    </row>
    <row r="518" spans="1:25" s="636" customFormat="1" ht="24.75" customHeight="1">
      <c r="A518" s="622" t="str">
        <f>'Раздел 1'!C548</f>
        <v>925</v>
      </c>
      <c r="B518" s="623" t="str">
        <f>'Раздел 1'!D548</f>
        <v>07</v>
      </c>
      <c r="C518" s="623" t="str">
        <f>'Раздел 1'!E548</f>
        <v>02</v>
      </c>
      <c r="D518" s="623" t="str">
        <f>'Раздел 1'!F548</f>
        <v>02</v>
      </c>
      <c r="E518" s="623" t="str">
        <f>'Раздел 1'!G548</f>
        <v>1</v>
      </c>
      <c r="F518" s="623" t="str">
        <f>'Раздел 1'!H548</f>
        <v>02</v>
      </c>
      <c r="G518" s="623" t="str">
        <f>'Раздел 1'!I548</f>
        <v>62980</v>
      </c>
      <c r="H518" s="624" t="str">
        <f>'Раздел 1'!J548</f>
        <v>244</v>
      </c>
      <c r="I518" s="625" t="str">
        <f>'Раздел 1'!K548</f>
        <v>228.00.00</v>
      </c>
      <c r="J518" s="625" t="str">
        <f>'Раздел 1'!L548</f>
        <v>000</v>
      </c>
      <c r="K518" s="625" t="str">
        <f>'Раздел 1'!M548</f>
        <v>00.00.00</v>
      </c>
      <c r="L518" s="625" t="str">
        <f>'Раздел 1'!N548</f>
        <v>005.00.0000</v>
      </c>
      <c r="M518" s="625" t="str">
        <f>'Раздел 1'!O548</f>
        <v>60.03.00</v>
      </c>
      <c r="N518" s="626">
        <f>'Раздел 1'!P548</f>
        <v>0</v>
      </c>
      <c r="O518" s="626">
        <v>0</v>
      </c>
      <c r="P518" s="627">
        <f t="shared" si="23"/>
        <v>0</v>
      </c>
      <c r="Q518" s="628">
        <f>'Раздел 1'!Q548</f>
        <v>0</v>
      </c>
      <c r="R518" s="629">
        <v>0</v>
      </c>
      <c r="S518" s="630">
        <f t="shared" si="24"/>
        <v>0</v>
      </c>
      <c r="T518" s="631">
        <f>'Раздел 1'!R548</f>
        <v>0</v>
      </c>
      <c r="U518" s="632">
        <v>0</v>
      </c>
      <c r="V518" s="633">
        <f t="shared" si="25"/>
        <v>0</v>
      </c>
      <c r="W518" s="142"/>
      <c r="X518" s="634"/>
      <c r="Y518" s="635"/>
    </row>
    <row r="519" spans="1:25" s="636" customFormat="1" ht="24.75" customHeight="1">
      <c r="A519" s="622" t="str">
        <f>'Раздел 1'!C549</f>
        <v>925</v>
      </c>
      <c r="B519" s="623" t="str">
        <f>'Раздел 1'!D549</f>
        <v>07</v>
      </c>
      <c r="C519" s="623" t="str">
        <f>'Раздел 1'!E549</f>
        <v>02</v>
      </c>
      <c r="D519" s="623" t="str">
        <f>'Раздел 1'!F549</f>
        <v>02</v>
      </c>
      <c r="E519" s="623" t="str">
        <f>'Раздел 1'!G549</f>
        <v>1</v>
      </c>
      <c r="F519" s="623" t="str">
        <f>'Раздел 1'!H549</f>
        <v>02</v>
      </c>
      <c r="G519" s="623" t="str">
        <f>'Раздел 1'!I549</f>
        <v>10200</v>
      </c>
      <c r="H519" s="624" t="str">
        <f>'Раздел 1'!J549</f>
        <v>244</v>
      </c>
      <c r="I519" s="625" t="str">
        <f>'Раздел 1'!K549</f>
        <v>228.00.00</v>
      </c>
      <c r="J519" s="625" t="str">
        <f>'Раздел 1'!L549</f>
        <v>000</v>
      </c>
      <c r="K519" s="625" t="str">
        <f>'Раздел 1'!M549</f>
        <v>00.00.00</v>
      </c>
      <c r="L519" s="625" t="str">
        <f>'Раздел 1'!N549</f>
        <v>020.00.0019</v>
      </c>
      <c r="M519" s="625" t="str">
        <f>'Раздел 1'!O549</f>
        <v>60.01.00</v>
      </c>
      <c r="N519" s="626">
        <f>'Раздел 1'!P549</f>
        <v>78256</v>
      </c>
      <c r="O519" s="626">
        <v>78256</v>
      </c>
      <c r="P519" s="627">
        <f t="shared" si="23"/>
        <v>0</v>
      </c>
      <c r="Q519" s="628">
        <f>'Раздел 1'!Q549</f>
        <v>0</v>
      </c>
      <c r="R519" s="629">
        <v>0</v>
      </c>
      <c r="S519" s="630">
        <f t="shared" si="24"/>
        <v>0</v>
      </c>
      <c r="T519" s="631">
        <f>'Раздел 1'!R549</f>
        <v>0</v>
      </c>
      <c r="U519" s="632">
        <v>0</v>
      </c>
      <c r="V519" s="633">
        <f t="shared" si="25"/>
        <v>0</v>
      </c>
      <c r="W519" s="142"/>
      <c r="X519" s="634"/>
      <c r="Y519" s="635"/>
    </row>
    <row r="520" spans="1:25" s="636" customFormat="1" ht="24.75" customHeight="1">
      <c r="A520" s="622" t="str">
        <f>'Раздел 1'!C550</f>
        <v>925</v>
      </c>
      <c r="B520" s="623" t="str">
        <f>'Раздел 1'!D550</f>
        <v>07</v>
      </c>
      <c r="C520" s="623" t="str">
        <f>'Раздел 1'!E550</f>
        <v>02</v>
      </c>
      <c r="D520" s="623" t="str">
        <f>'Раздел 1'!F550</f>
        <v>02</v>
      </c>
      <c r="E520" s="623" t="str">
        <f>'Раздел 1'!G550</f>
        <v>1</v>
      </c>
      <c r="F520" s="623" t="str">
        <f>'Раздел 1'!H550</f>
        <v>02</v>
      </c>
      <c r="G520" s="623" t="str">
        <f>'Раздел 1'!I550</f>
        <v>10200</v>
      </c>
      <c r="H520" s="624" t="str">
        <f>'Раздел 1'!J550</f>
        <v>244</v>
      </c>
      <c r="I520" s="625" t="str">
        <f>'Раздел 1'!K550</f>
        <v>228.00.00</v>
      </c>
      <c r="J520" s="625" t="str">
        <f>'Раздел 1'!L550</f>
        <v>000</v>
      </c>
      <c r="K520" s="625" t="str">
        <f>'Раздел 1'!M550</f>
        <v>00.00.00</v>
      </c>
      <c r="L520" s="625" t="str">
        <f>'Раздел 1'!N550</f>
        <v>020.00.0004</v>
      </c>
      <c r="M520" s="625" t="str">
        <f>'Раздел 1'!O550</f>
        <v>60.01.00</v>
      </c>
      <c r="N520" s="626">
        <f>'Раздел 1'!P550</f>
        <v>0</v>
      </c>
      <c r="O520" s="626">
        <v>0</v>
      </c>
      <c r="P520" s="627">
        <f t="shared" si="23"/>
        <v>0</v>
      </c>
      <c r="Q520" s="628">
        <f>'Раздел 1'!Q550</f>
        <v>0</v>
      </c>
      <c r="R520" s="629">
        <v>0</v>
      </c>
      <c r="S520" s="630">
        <f t="shared" si="24"/>
        <v>0</v>
      </c>
      <c r="T520" s="631">
        <f>'Раздел 1'!R550</f>
        <v>0</v>
      </c>
      <c r="U520" s="632">
        <v>0</v>
      </c>
      <c r="V520" s="633">
        <f t="shared" si="25"/>
        <v>0</v>
      </c>
      <c r="W520" s="142"/>
      <c r="X520" s="634"/>
      <c r="Y520" s="635"/>
    </row>
    <row r="521" spans="1:25" s="636" customFormat="1" ht="24.75" customHeight="1">
      <c r="A521" s="622" t="str">
        <f>'Раздел 1'!C551</f>
        <v>925</v>
      </c>
      <c r="B521" s="623" t="str">
        <f>'Раздел 1'!D551</f>
        <v>07</v>
      </c>
      <c r="C521" s="623" t="str">
        <f>'Раздел 1'!E551</f>
        <v>02</v>
      </c>
      <c r="D521" s="623" t="str">
        <f>'Раздел 1'!F551</f>
        <v>02</v>
      </c>
      <c r="E521" s="623" t="str">
        <f>'Раздел 1'!G551</f>
        <v>1</v>
      </c>
      <c r="F521" s="623" t="str">
        <f>'Раздел 1'!H551</f>
        <v>02</v>
      </c>
      <c r="G521" s="623" t="str">
        <f>'Раздел 1'!I551</f>
        <v>10200</v>
      </c>
      <c r="H521" s="624" t="str">
        <f>'Раздел 1'!J551</f>
        <v>244</v>
      </c>
      <c r="I521" s="625" t="str">
        <f>'Раздел 1'!K551</f>
        <v>228.00.00</v>
      </c>
      <c r="J521" s="625" t="str">
        <f>'Раздел 1'!L551</f>
        <v>000</v>
      </c>
      <c r="K521" s="625" t="str">
        <f>'Раздел 1'!M551</f>
        <v>00.00.00</v>
      </c>
      <c r="L521" s="625" t="str">
        <f>'Раздел 1'!N551</f>
        <v>020.00.0008</v>
      </c>
      <c r="M521" s="625" t="str">
        <f>'Раздел 1'!O551</f>
        <v>60.01.00</v>
      </c>
      <c r="N521" s="626">
        <f>'Раздел 1'!P551</f>
        <v>0</v>
      </c>
      <c r="O521" s="626">
        <v>0</v>
      </c>
      <c r="P521" s="627">
        <f t="shared" si="23"/>
        <v>0</v>
      </c>
      <c r="Q521" s="628">
        <f>'Раздел 1'!Q551</f>
        <v>0</v>
      </c>
      <c r="R521" s="629">
        <v>0</v>
      </c>
      <c r="S521" s="630">
        <f t="shared" si="24"/>
        <v>0</v>
      </c>
      <c r="T521" s="631">
        <f>'Раздел 1'!R551</f>
        <v>0</v>
      </c>
      <c r="U521" s="632">
        <v>0</v>
      </c>
      <c r="V521" s="633">
        <f t="shared" si="25"/>
        <v>0</v>
      </c>
      <c r="W521" s="142"/>
      <c r="X521" s="634"/>
      <c r="Y521" s="635"/>
    </row>
    <row r="522" spans="1:25" s="636" customFormat="1" ht="24.75" customHeight="1">
      <c r="A522" s="622" t="str">
        <f>'Раздел 1'!C552</f>
        <v>925</v>
      </c>
      <c r="B522" s="623" t="str">
        <f>'Раздел 1'!D552</f>
        <v>07</v>
      </c>
      <c r="C522" s="623" t="str">
        <f>'Раздел 1'!E552</f>
        <v>02</v>
      </c>
      <c r="D522" s="623" t="str">
        <f>'Раздел 1'!F552</f>
        <v>02</v>
      </c>
      <c r="E522" s="623" t="str">
        <f>'Раздел 1'!G552</f>
        <v>1</v>
      </c>
      <c r="F522" s="623" t="str">
        <f>'Раздел 1'!H552</f>
        <v>02</v>
      </c>
      <c r="G522" s="623" t="str">
        <f>'Раздел 1'!I552</f>
        <v>10200</v>
      </c>
      <c r="H522" s="624" t="str">
        <f>'Раздел 1'!J552</f>
        <v>244</v>
      </c>
      <c r="I522" s="625" t="str">
        <f>'Раздел 1'!K552</f>
        <v>228.00.00</v>
      </c>
      <c r="J522" s="625" t="str">
        <f>'Раздел 1'!L552</f>
        <v>000</v>
      </c>
      <c r="K522" s="625" t="str">
        <f>'Раздел 1'!M552</f>
        <v>00.00.00</v>
      </c>
      <c r="L522" s="625" t="str">
        <f>'Раздел 1'!N552</f>
        <v>020.00.0012</v>
      </c>
      <c r="M522" s="625" t="str">
        <f>'Раздел 1'!O552</f>
        <v>60.01.00</v>
      </c>
      <c r="N522" s="626">
        <f>'Раздел 1'!P552</f>
        <v>0</v>
      </c>
      <c r="O522" s="626">
        <v>0</v>
      </c>
      <c r="P522" s="627">
        <f t="shared" ref="P522:P585" si="26">N522-O522</f>
        <v>0</v>
      </c>
      <c r="Q522" s="628">
        <f>'Раздел 1'!Q552</f>
        <v>0</v>
      </c>
      <c r="R522" s="629">
        <v>0</v>
      </c>
      <c r="S522" s="630">
        <f t="shared" ref="S522:S585" si="27">Q522-R522</f>
        <v>0</v>
      </c>
      <c r="T522" s="631">
        <f>'Раздел 1'!R552</f>
        <v>0</v>
      </c>
      <c r="U522" s="632">
        <v>0</v>
      </c>
      <c r="V522" s="633">
        <f t="shared" ref="V522:V585" si="28">T522-U522</f>
        <v>0</v>
      </c>
      <c r="W522" s="142"/>
      <c r="X522" s="634"/>
      <c r="Y522" s="635"/>
    </row>
    <row r="523" spans="1:25" s="636" customFormat="1" ht="24.75" customHeight="1">
      <c r="A523" s="622" t="str">
        <f>'Раздел 1'!C553</f>
        <v>925</v>
      </c>
      <c r="B523" s="623" t="str">
        <f>'Раздел 1'!D553</f>
        <v>07</v>
      </c>
      <c r="C523" s="623" t="str">
        <f>'Раздел 1'!E553</f>
        <v>02</v>
      </c>
      <c r="D523" s="623" t="str">
        <f>'Раздел 1'!F553</f>
        <v>02</v>
      </c>
      <c r="E523" s="623" t="str">
        <f>'Раздел 1'!G553</f>
        <v>1</v>
      </c>
      <c r="F523" s="623" t="str">
        <f>'Раздел 1'!H553</f>
        <v>02</v>
      </c>
      <c r="G523" s="623" t="str">
        <f>'Раздел 1'!I553</f>
        <v>10200</v>
      </c>
      <c r="H523" s="624" t="str">
        <f>'Раздел 1'!J553</f>
        <v>244</v>
      </c>
      <c r="I523" s="625" t="str">
        <f>'Раздел 1'!K553</f>
        <v>228.00.00</v>
      </c>
      <c r="J523" s="625" t="str">
        <f>'Раздел 1'!L553</f>
        <v>000</v>
      </c>
      <c r="K523" s="625" t="str">
        <f>'Раздел 1'!M553</f>
        <v>00.00.00</v>
      </c>
      <c r="L523" s="625" t="str">
        <f>'Раздел 1'!N553</f>
        <v>020.00.0018</v>
      </c>
      <c r="M523" s="625" t="str">
        <f>'Раздел 1'!O553</f>
        <v>60.01.00</v>
      </c>
      <c r="N523" s="626">
        <f>'Раздел 1'!P553</f>
        <v>0</v>
      </c>
      <c r="O523" s="626">
        <v>0</v>
      </c>
      <c r="P523" s="627">
        <f t="shared" si="26"/>
        <v>0</v>
      </c>
      <c r="Q523" s="628">
        <f>'Раздел 1'!Q553</f>
        <v>0</v>
      </c>
      <c r="R523" s="629">
        <v>0</v>
      </c>
      <c r="S523" s="630">
        <f t="shared" si="27"/>
        <v>0</v>
      </c>
      <c r="T523" s="631">
        <f>'Раздел 1'!R553</f>
        <v>0</v>
      </c>
      <c r="U523" s="632">
        <v>0</v>
      </c>
      <c r="V523" s="633">
        <f t="shared" si="28"/>
        <v>0</v>
      </c>
      <c r="W523" s="142"/>
      <c r="X523" s="634"/>
      <c r="Y523" s="635"/>
    </row>
    <row r="524" spans="1:25" s="636" customFormat="1" ht="24.75" customHeight="1">
      <c r="A524" s="622" t="str">
        <f>'Раздел 1'!C554</f>
        <v>925</v>
      </c>
      <c r="B524" s="623" t="str">
        <f>'Раздел 1'!D554</f>
        <v>07</v>
      </c>
      <c r="C524" s="623" t="str">
        <f>'Раздел 1'!E554</f>
        <v>02</v>
      </c>
      <c r="D524" s="623" t="str">
        <f>'Раздел 1'!F554</f>
        <v>02</v>
      </c>
      <c r="E524" s="623" t="str">
        <f>'Раздел 1'!G554</f>
        <v>1</v>
      </c>
      <c r="F524" s="623" t="str">
        <f>'Раздел 1'!H554</f>
        <v>02</v>
      </c>
      <c r="G524" s="623" t="str">
        <f>'Раздел 1'!I554</f>
        <v>10200</v>
      </c>
      <c r="H524" s="624" t="str">
        <f>'Раздел 1'!J554</f>
        <v>244</v>
      </c>
      <c r="I524" s="625" t="str">
        <f>'Раздел 1'!K554</f>
        <v>228.00.00</v>
      </c>
      <c r="J524" s="625" t="str">
        <f>'Раздел 1'!L554</f>
        <v>000</v>
      </c>
      <c r="K524" s="625" t="str">
        <f>'Раздел 1'!M554</f>
        <v>00.00.00</v>
      </c>
      <c r="L524" s="625" t="str">
        <f>'Раздел 1'!N554</f>
        <v>020.00.0025</v>
      </c>
      <c r="M524" s="625" t="str">
        <f>'Раздел 1'!O554</f>
        <v>60.01.00</v>
      </c>
      <c r="N524" s="626">
        <f>'Раздел 1'!P554</f>
        <v>0</v>
      </c>
      <c r="O524" s="626">
        <v>0</v>
      </c>
      <c r="P524" s="627">
        <f t="shared" si="26"/>
        <v>0</v>
      </c>
      <c r="Q524" s="628">
        <f>'Раздел 1'!Q554</f>
        <v>0</v>
      </c>
      <c r="R524" s="629">
        <v>0</v>
      </c>
      <c r="S524" s="630">
        <f t="shared" si="27"/>
        <v>0</v>
      </c>
      <c r="T524" s="631">
        <f>'Раздел 1'!R554</f>
        <v>0</v>
      </c>
      <c r="U524" s="632">
        <v>0</v>
      </c>
      <c r="V524" s="633">
        <f t="shared" si="28"/>
        <v>0</v>
      </c>
      <c r="W524" s="142"/>
      <c r="X524" s="634"/>
      <c r="Y524" s="635"/>
    </row>
    <row r="525" spans="1:25" s="636" customFormat="1" ht="24.75" customHeight="1">
      <c r="A525" s="622" t="str">
        <f>'Раздел 1'!C555</f>
        <v>925</v>
      </c>
      <c r="B525" s="623" t="str">
        <f>'Раздел 1'!D555</f>
        <v>07</v>
      </c>
      <c r="C525" s="623" t="str">
        <f>'Раздел 1'!E555</f>
        <v>02</v>
      </c>
      <c r="D525" s="623" t="str">
        <f>'Раздел 1'!F555</f>
        <v>02</v>
      </c>
      <c r="E525" s="623" t="str">
        <f>'Раздел 1'!G555</f>
        <v>1</v>
      </c>
      <c r="F525" s="623" t="str">
        <f>'Раздел 1'!H555</f>
        <v>02</v>
      </c>
      <c r="G525" s="623" t="str">
        <f>'Раздел 1'!I555</f>
        <v>10200</v>
      </c>
      <c r="H525" s="624" t="str">
        <f>'Раздел 1'!J555</f>
        <v>244</v>
      </c>
      <c r="I525" s="625" t="str">
        <f>'Раздел 1'!K555</f>
        <v>228.00.00</v>
      </c>
      <c r="J525" s="625" t="str">
        <f>'Раздел 1'!L555</f>
        <v>000</v>
      </c>
      <c r="K525" s="625" t="str">
        <f>'Раздел 1'!M555</f>
        <v>00.00.00</v>
      </c>
      <c r="L525" s="625" t="str">
        <f>'Раздел 1'!N555</f>
        <v>020.00.0027</v>
      </c>
      <c r="M525" s="625" t="str">
        <f>'Раздел 1'!O555</f>
        <v>60.01.00</v>
      </c>
      <c r="N525" s="626">
        <f>'Раздел 1'!P555</f>
        <v>0</v>
      </c>
      <c r="O525" s="626">
        <v>0</v>
      </c>
      <c r="P525" s="627">
        <f t="shared" si="26"/>
        <v>0</v>
      </c>
      <c r="Q525" s="628">
        <f>'Раздел 1'!Q555</f>
        <v>0</v>
      </c>
      <c r="R525" s="629">
        <v>0</v>
      </c>
      <c r="S525" s="630">
        <f t="shared" si="27"/>
        <v>0</v>
      </c>
      <c r="T525" s="631">
        <f>'Раздел 1'!R555</f>
        <v>0</v>
      </c>
      <c r="U525" s="632">
        <v>0</v>
      </c>
      <c r="V525" s="633">
        <f t="shared" si="28"/>
        <v>0</v>
      </c>
      <c r="W525" s="142"/>
      <c r="X525" s="634"/>
      <c r="Y525" s="635"/>
    </row>
    <row r="526" spans="1:25" s="636" customFormat="1" ht="24.75" customHeight="1">
      <c r="A526" s="622" t="str">
        <f>'Раздел 1'!C556</f>
        <v>925</v>
      </c>
      <c r="B526" s="623" t="str">
        <f>'Раздел 1'!D556</f>
        <v>07</v>
      </c>
      <c r="C526" s="623" t="str">
        <f>'Раздел 1'!E556</f>
        <v>02</v>
      </c>
      <c r="D526" s="623" t="str">
        <f>'Раздел 1'!F556</f>
        <v>02</v>
      </c>
      <c r="E526" s="623" t="str">
        <f>'Раздел 1'!G556</f>
        <v>1</v>
      </c>
      <c r="F526" s="623" t="str">
        <f>'Раздел 1'!H556</f>
        <v>02</v>
      </c>
      <c r="G526" s="623" t="str">
        <f>'Раздел 1'!I556</f>
        <v>10200</v>
      </c>
      <c r="H526" s="624" t="str">
        <f>'Раздел 1'!J556</f>
        <v>244</v>
      </c>
      <c r="I526" s="625" t="str">
        <f>'Раздел 1'!K556</f>
        <v>228.00.00</v>
      </c>
      <c r="J526" s="625" t="str">
        <f>'Раздел 1'!L556</f>
        <v>001</v>
      </c>
      <c r="K526" s="625" t="str">
        <f>'Раздел 1'!M556</f>
        <v>00.00.00</v>
      </c>
      <c r="L526" s="625" t="str">
        <f>'Раздел 1'!N556</f>
        <v>020.00.0036</v>
      </c>
      <c r="M526" s="625" t="str">
        <f>'Раздел 1'!O556</f>
        <v>60.01.00</v>
      </c>
      <c r="N526" s="626">
        <f>'Раздел 1'!P556</f>
        <v>434000</v>
      </c>
      <c r="O526" s="626">
        <v>434000</v>
      </c>
      <c r="P526" s="627">
        <f t="shared" si="26"/>
        <v>0</v>
      </c>
      <c r="Q526" s="628">
        <f>'Раздел 1'!Q556</f>
        <v>0</v>
      </c>
      <c r="R526" s="629">
        <v>0</v>
      </c>
      <c r="S526" s="630">
        <f t="shared" si="27"/>
        <v>0</v>
      </c>
      <c r="T526" s="631">
        <f>'Раздел 1'!R556</f>
        <v>0</v>
      </c>
      <c r="U526" s="632">
        <v>0</v>
      </c>
      <c r="V526" s="633">
        <f t="shared" si="28"/>
        <v>0</v>
      </c>
      <c r="W526" s="142"/>
      <c r="X526" s="634"/>
      <c r="Y526" s="635"/>
    </row>
    <row r="527" spans="1:25" s="636" customFormat="1" ht="24.75" customHeight="1">
      <c r="A527" s="622" t="str">
        <f>'Раздел 1'!C557</f>
        <v>925</v>
      </c>
      <c r="B527" s="623" t="str">
        <f>'Раздел 1'!D557</f>
        <v>07</v>
      </c>
      <c r="C527" s="623" t="str">
        <f>'Раздел 1'!E557</f>
        <v>02</v>
      </c>
      <c r="D527" s="623">
        <f>'Раздел 1'!F557</f>
        <v>0</v>
      </c>
      <c r="E527" s="623">
        <f>'Раздел 1'!G557</f>
        <v>0</v>
      </c>
      <c r="F527" s="623">
        <f>'Раздел 1'!H557</f>
        <v>0</v>
      </c>
      <c r="G527" s="623">
        <f>'Раздел 1'!I557</f>
        <v>0</v>
      </c>
      <c r="H527" s="624" t="str">
        <f>'Раздел 1'!J557</f>
        <v>244</v>
      </c>
      <c r="I527" s="625" t="str">
        <f>'Раздел 1'!K557</f>
        <v>228.00.00</v>
      </c>
      <c r="J527" s="625" t="str">
        <f>'Раздел 1'!L557</f>
        <v>000</v>
      </c>
      <c r="K527" s="625" t="str">
        <f>'Раздел 1'!M557</f>
        <v>00.00.00</v>
      </c>
      <c r="L527" s="625" t="str">
        <f>'Раздел 1'!N557</f>
        <v>020.00.ХХХ</v>
      </c>
      <c r="M527" s="625" t="str">
        <f>'Раздел 1'!O557</f>
        <v>60.01.00</v>
      </c>
      <c r="N527" s="626">
        <f>'Раздел 1'!P557</f>
        <v>0</v>
      </c>
      <c r="O527" s="626">
        <v>0</v>
      </c>
      <c r="P527" s="627">
        <f t="shared" si="26"/>
        <v>0</v>
      </c>
      <c r="Q527" s="628">
        <f>'Раздел 1'!Q557</f>
        <v>0</v>
      </c>
      <c r="R527" s="629">
        <v>0</v>
      </c>
      <c r="S527" s="630">
        <f t="shared" si="27"/>
        <v>0</v>
      </c>
      <c r="T527" s="631">
        <f>'Раздел 1'!R557</f>
        <v>0</v>
      </c>
      <c r="U527" s="632">
        <v>0</v>
      </c>
      <c r="V527" s="633">
        <f t="shared" si="28"/>
        <v>0</v>
      </c>
      <c r="W527" s="142"/>
      <c r="X527" s="634"/>
      <c r="Y527" s="635"/>
    </row>
    <row r="528" spans="1:25" s="636" customFormat="1" ht="24.75" customHeight="1">
      <c r="A528" s="622" t="str">
        <f>'Раздел 1'!C558</f>
        <v>925</v>
      </c>
      <c r="B528" s="623" t="str">
        <f>'Раздел 1'!D558</f>
        <v>07</v>
      </c>
      <c r="C528" s="623" t="str">
        <f>'Раздел 1'!E558</f>
        <v>02</v>
      </c>
      <c r="D528" s="623">
        <f>'Раздел 1'!F558</f>
        <v>0</v>
      </c>
      <c r="E528" s="623">
        <f>'Раздел 1'!G558</f>
        <v>0</v>
      </c>
      <c r="F528" s="623">
        <f>'Раздел 1'!H558</f>
        <v>0</v>
      </c>
      <c r="G528" s="623">
        <f>'Раздел 1'!I558</f>
        <v>0</v>
      </c>
      <c r="H528" s="624" t="str">
        <f>'Раздел 1'!J558</f>
        <v>244</v>
      </c>
      <c r="I528" s="625" t="str">
        <f>'Раздел 1'!K558</f>
        <v>228.00.00</v>
      </c>
      <c r="J528" s="625" t="str">
        <f>'Раздел 1'!L558</f>
        <v>000</v>
      </c>
      <c r="K528" s="625" t="str">
        <f>'Раздел 1'!M558</f>
        <v>00.00.00</v>
      </c>
      <c r="L528" s="625" t="str">
        <f>'Раздел 1'!N558</f>
        <v>020.00.ХХХ</v>
      </c>
      <c r="M528" s="625" t="str">
        <f>'Раздел 1'!O558</f>
        <v>60.01.00</v>
      </c>
      <c r="N528" s="626">
        <f>'Раздел 1'!P558</f>
        <v>0</v>
      </c>
      <c r="O528" s="626">
        <v>0</v>
      </c>
      <c r="P528" s="627">
        <f t="shared" si="26"/>
        <v>0</v>
      </c>
      <c r="Q528" s="628">
        <f>'Раздел 1'!Q558</f>
        <v>0</v>
      </c>
      <c r="R528" s="629">
        <v>0</v>
      </c>
      <c r="S528" s="630">
        <f t="shared" si="27"/>
        <v>0</v>
      </c>
      <c r="T528" s="631">
        <f>'Раздел 1'!R558</f>
        <v>0</v>
      </c>
      <c r="U528" s="632">
        <v>0</v>
      </c>
      <c r="V528" s="633">
        <f t="shared" si="28"/>
        <v>0</v>
      </c>
      <c r="W528" s="142"/>
      <c r="X528" s="634"/>
      <c r="Y528" s="635"/>
    </row>
    <row r="529" spans="1:25" s="636" customFormat="1" ht="24.75" customHeight="1">
      <c r="A529" s="622" t="str">
        <f>'Раздел 1'!C559</f>
        <v>925</v>
      </c>
      <c r="B529" s="623" t="str">
        <f>'Раздел 1'!D559</f>
        <v>07</v>
      </c>
      <c r="C529" s="623" t="str">
        <f>'Раздел 1'!E559</f>
        <v>02</v>
      </c>
      <c r="D529" s="623">
        <f>'Раздел 1'!F559</f>
        <v>0</v>
      </c>
      <c r="E529" s="623">
        <f>'Раздел 1'!G559</f>
        <v>0</v>
      </c>
      <c r="F529" s="623">
        <f>'Раздел 1'!H559</f>
        <v>0</v>
      </c>
      <c r="G529" s="623">
        <f>'Раздел 1'!I559</f>
        <v>0</v>
      </c>
      <c r="H529" s="624" t="str">
        <f>'Раздел 1'!J559</f>
        <v>244</v>
      </c>
      <c r="I529" s="625" t="str">
        <f>'Раздел 1'!K559</f>
        <v>228.00.00</v>
      </c>
      <c r="J529" s="625" t="str">
        <f>'Раздел 1'!L559</f>
        <v>000</v>
      </c>
      <c r="K529" s="625" t="str">
        <f>'Раздел 1'!M559</f>
        <v>00.00.00</v>
      </c>
      <c r="L529" s="625" t="str">
        <f>'Раздел 1'!N559</f>
        <v>020.00.ХХХ</v>
      </c>
      <c r="M529" s="625" t="str">
        <f>'Раздел 1'!O559</f>
        <v>60.01.00</v>
      </c>
      <c r="N529" s="626">
        <f>'Раздел 1'!P559</f>
        <v>0</v>
      </c>
      <c r="O529" s="626">
        <v>0</v>
      </c>
      <c r="P529" s="627">
        <f t="shared" si="26"/>
        <v>0</v>
      </c>
      <c r="Q529" s="628">
        <f>'Раздел 1'!Q559</f>
        <v>0</v>
      </c>
      <c r="R529" s="629">
        <v>0</v>
      </c>
      <c r="S529" s="630">
        <f t="shared" si="27"/>
        <v>0</v>
      </c>
      <c r="T529" s="631">
        <f>'Раздел 1'!R559</f>
        <v>0</v>
      </c>
      <c r="U529" s="632">
        <v>0</v>
      </c>
      <c r="V529" s="633">
        <f t="shared" si="28"/>
        <v>0</v>
      </c>
      <c r="W529" s="142"/>
      <c r="X529" s="634"/>
      <c r="Y529" s="635"/>
    </row>
    <row r="530" spans="1:25" s="636" customFormat="1" ht="24.75" customHeight="1">
      <c r="A530" s="622" t="str">
        <f>'Раздел 1'!C560</f>
        <v>925</v>
      </c>
      <c r="B530" s="623" t="str">
        <f>'Раздел 1'!D560</f>
        <v>07</v>
      </c>
      <c r="C530" s="623" t="str">
        <f>'Раздел 1'!E560</f>
        <v>02</v>
      </c>
      <c r="D530" s="623">
        <f>'Раздел 1'!F560</f>
        <v>0</v>
      </c>
      <c r="E530" s="623">
        <f>'Раздел 1'!G560</f>
        <v>0</v>
      </c>
      <c r="F530" s="623">
        <f>'Раздел 1'!H560</f>
        <v>0</v>
      </c>
      <c r="G530" s="623">
        <f>'Раздел 1'!I560</f>
        <v>0</v>
      </c>
      <c r="H530" s="624" t="str">
        <f>'Раздел 1'!J560</f>
        <v>244</v>
      </c>
      <c r="I530" s="625" t="str">
        <f>'Раздел 1'!K560</f>
        <v>228.00.00</v>
      </c>
      <c r="J530" s="625" t="str">
        <f>'Раздел 1'!L560</f>
        <v>000</v>
      </c>
      <c r="K530" s="625" t="str">
        <f>'Раздел 1'!M560</f>
        <v>00.00.00</v>
      </c>
      <c r="L530" s="625">
        <f>'Раздел 1'!N560</f>
        <v>0</v>
      </c>
      <c r="M530" s="625" t="str">
        <f>'Раздел 1'!O560</f>
        <v>60.01.00</v>
      </c>
      <c r="N530" s="626">
        <f>'Раздел 1'!P560</f>
        <v>0</v>
      </c>
      <c r="O530" s="626">
        <v>0</v>
      </c>
      <c r="P530" s="627">
        <f t="shared" si="26"/>
        <v>0</v>
      </c>
      <c r="Q530" s="628">
        <f>'Раздел 1'!Q560</f>
        <v>0</v>
      </c>
      <c r="R530" s="629">
        <v>0</v>
      </c>
      <c r="S530" s="630">
        <f t="shared" si="27"/>
        <v>0</v>
      </c>
      <c r="T530" s="631">
        <f>'Раздел 1'!R560</f>
        <v>0</v>
      </c>
      <c r="U530" s="632">
        <v>0</v>
      </c>
      <c r="V530" s="633">
        <f t="shared" si="28"/>
        <v>0</v>
      </c>
      <c r="W530" s="142"/>
      <c r="X530" s="634"/>
      <c r="Y530" s="635"/>
    </row>
    <row r="531" spans="1:25" s="636" customFormat="1" ht="24.75" customHeight="1">
      <c r="A531" s="622" t="str">
        <f>'Раздел 1'!C561</f>
        <v>925</v>
      </c>
      <c r="B531" s="623" t="str">
        <f>'Раздел 1'!D561</f>
        <v>07</v>
      </c>
      <c r="C531" s="623" t="str">
        <f>'Раздел 1'!E561</f>
        <v>02</v>
      </c>
      <c r="D531" s="623" t="str">
        <f>'Раздел 1'!F561</f>
        <v>06</v>
      </c>
      <c r="E531" s="623" t="str">
        <f>'Раздел 1'!G561</f>
        <v>2</v>
      </c>
      <c r="F531" s="623" t="str">
        <f>'Раздел 1'!H561</f>
        <v>01</v>
      </c>
      <c r="G531" s="623" t="str">
        <f>'Раздел 1'!I561</f>
        <v>S0460</v>
      </c>
      <c r="H531" s="624" t="str">
        <f>'Раздел 1'!J561</f>
        <v>244</v>
      </c>
      <c r="I531" s="625" t="str">
        <f>'Раздел 1'!K561</f>
        <v>228.00.00</v>
      </c>
      <c r="J531" s="625" t="str">
        <f>'Раздел 1'!L561</f>
        <v>000</v>
      </c>
      <c r="K531" s="625" t="str">
        <f>'Раздел 1'!M561</f>
        <v>00.00.00</v>
      </c>
      <c r="L531" s="625" t="str">
        <f>'Раздел 1'!N561</f>
        <v>060.00.0006</v>
      </c>
      <c r="M531" s="625" t="str">
        <f>'Раздел 1'!O561</f>
        <v>60.01.00</v>
      </c>
      <c r="N531" s="626">
        <f>'Раздел 1'!P561</f>
        <v>0</v>
      </c>
      <c r="O531" s="626">
        <v>0</v>
      </c>
      <c r="P531" s="627">
        <f t="shared" si="26"/>
        <v>0</v>
      </c>
      <c r="Q531" s="628">
        <f>'Раздел 1'!Q561</f>
        <v>0</v>
      </c>
      <c r="R531" s="629">
        <v>0</v>
      </c>
      <c r="S531" s="630">
        <f t="shared" si="27"/>
        <v>0</v>
      </c>
      <c r="T531" s="631">
        <f>'Раздел 1'!R561</f>
        <v>0</v>
      </c>
      <c r="U531" s="632">
        <v>0</v>
      </c>
      <c r="V531" s="633">
        <f t="shared" si="28"/>
        <v>0</v>
      </c>
      <c r="W531" s="142"/>
      <c r="X531" s="634"/>
      <c r="Y531" s="635"/>
    </row>
    <row r="532" spans="1:25" s="636" customFormat="1" ht="24.75" customHeight="1">
      <c r="A532" s="622" t="str">
        <f>'Раздел 1'!C562</f>
        <v>925</v>
      </c>
      <c r="B532" s="623" t="str">
        <f>'Раздел 1'!D562</f>
        <v>07</v>
      </c>
      <c r="C532" s="623" t="str">
        <f>'Раздел 1'!E562</f>
        <v>02</v>
      </c>
      <c r="D532" s="623" t="str">
        <f>'Раздел 1'!F562</f>
        <v>02</v>
      </c>
      <c r="E532" s="623" t="str">
        <f>'Раздел 1'!G562</f>
        <v>3</v>
      </c>
      <c r="F532" s="623" t="str">
        <f>'Раздел 1'!H562</f>
        <v>01</v>
      </c>
      <c r="G532" s="623" t="str">
        <f>'Раздел 1'!I562</f>
        <v>62500</v>
      </c>
      <c r="H532" s="624" t="str">
        <f>'Раздел 1'!J562</f>
        <v>244</v>
      </c>
      <c r="I532" s="625" t="str">
        <f>'Раздел 1'!K562</f>
        <v>228.00.00</v>
      </c>
      <c r="J532" s="625" t="str">
        <f>'Раздел 1'!L562</f>
        <v>000</v>
      </c>
      <c r="K532" s="625" t="str">
        <f>'Раздел 1'!M562</f>
        <v>00.00.00</v>
      </c>
      <c r="L532" s="625" t="str">
        <f>'Раздел 1'!N562</f>
        <v>500.02.0003</v>
      </c>
      <c r="M532" s="625" t="str">
        <f>'Раздел 1'!O562</f>
        <v>60.03.00</v>
      </c>
      <c r="N532" s="626">
        <f>'Раздел 1'!P562</f>
        <v>0</v>
      </c>
      <c r="O532" s="626">
        <v>0</v>
      </c>
      <c r="P532" s="627">
        <f t="shared" si="26"/>
        <v>0</v>
      </c>
      <c r="Q532" s="628">
        <f>'Раздел 1'!Q562</f>
        <v>0</v>
      </c>
      <c r="R532" s="629">
        <v>0</v>
      </c>
      <c r="S532" s="630">
        <f t="shared" si="27"/>
        <v>0</v>
      </c>
      <c r="T532" s="631">
        <f>'Раздел 1'!R562</f>
        <v>0</v>
      </c>
      <c r="U532" s="632">
        <v>0</v>
      </c>
      <c r="V532" s="633">
        <f t="shared" si="28"/>
        <v>0</v>
      </c>
      <c r="W532" s="142"/>
      <c r="X532" s="634"/>
      <c r="Y532" s="635"/>
    </row>
    <row r="533" spans="1:25" s="636" customFormat="1" ht="24.75" customHeight="1">
      <c r="A533" s="622" t="str">
        <f>'Раздел 1'!C563</f>
        <v>925</v>
      </c>
      <c r="B533" s="623" t="str">
        <f>'Раздел 1'!D563</f>
        <v>07</v>
      </c>
      <c r="C533" s="623" t="str">
        <f>'Раздел 1'!E563</f>
        <v>02</v>
      </c>
      <c r="D533" s="623">
        <f>'Раздел 1'!F563</f>
        <v>0</v>
      </c>
      <c r="E533" s="623">
        <f>'Раздел 1'!G563</f>
        <v>0</v>
      </c>
      <c r="F533" s="623">
        <f>'Раздел 1'!H563</f>
        <v>0</v>
      </c>
      <c r="G533" s="623">
        <f>'Раздел 1'!I563</f>
        <v>0</v>
      </c>
      <c r="H533" s="624" t="str">
        <f>'Раздел 1'!J563</f>
        <v>244</v>
      </c>
      <c r="I533" s="625" t="str">
        <f>'Раздел 1'!K563</f>
        <v>228.00.00</v>
      </c>
      <c r="J533" s="625" t="str">
        <f>'Раздел 1'!L563</f>
        <v>000</v>
      </c>
      <c r="K533" s="625" t="str">
        <f>'Раздел 1'!M563</f>
        <v>00.00.00</v>
      </c>
      <c r="L533" s="625" t="str">
        <f>'Раздел 1'!N563</f>
        <v>500.02.ХХХ</v>
      </c>
      <c r="M533" s="625" t="str">
        <f>'Раздел 1'!O563</f>
        <v>60.03.00</v>
      </c>
      <c r="N533" s="626">
        <f>'Раздел 1'!P563</f>
        <v>0</v>
      </c>
      <c r="O533" s="626">
        <v>0</v>
      </c>
      <c r="P533" s="627">
        <f t="shared" si="26"/>
        <v>0</v>
      </c>
      <c r="Q533" s="628">
        <f>'Раздел 1'!Q563</f>
        <v>0</v>
      </c>
      <c r="R533" s="629">
        <v>0</v>
      </c>
      <c r="S533" s="630">
        <f t="shared" si="27"/>
        <v>0</v>
      </c>
      <c r="T533" s="631">
        <f>'Раздел 1'!R563</f>
        <v>0</v>
      </c>
      <c r="U533" s="632">
        <v>0</v>
      </c>
      <c r="V533" s="633">
        <f t="shared" si="28"/>
        <v>0</v>
      </c>
      <c r="W533" s="142"/>
      <c r="X533" s="634"/>
      <c r="Y533" s="635"/>
    </row>
    <row r="534" spans="1:25" s="636" customFormat="1" ht="24.75" customHeight="1">
      <c r="A534" s="622" t="str">
        <f>'Раздел 1'!C564</f>
        <v>925</v>
      </c>
      <c r="B534" s="623" t="str">
        <f>'Раздел 1'!D564</f>
        <v>07</v>
      </c>
      <c r="C534" s="623" t="str">
        <f>'Раздел 1'!E564</f>
        <v>02</v>
      </c>
      <c r="D534" s="623">
        <f>'Раздел 1'!F564</f>
        <v>0</v>
      </c>
      <c r="E534" s="623">
        <f>'Раздел 1'!G564</f>
        <v>0</v>
      </c>
      <c r="F534" s="623">
        <f>'Раздел 1'!H564</f>
        <v>0</v>
      </c>
      <c r="G534" s="623">
        <f>'Раздел 1'!I564</f>
        <v>0</v>
      </c>
      <c r="H534" s="624" t="str">
        <f>'Раздел 1'!J564</f>
        <v>244</v>
      </c>
      <c r="I534" s="625" t="str">
        <f>'Раздел 1'!K564</f>
        <v>228.00.00</v>
      </c>
      <c r="J534" s="625" t="str">
        <f>'Раздел 1'!L564</f>
        <v>000</v>
      </c>
      <c r="K534" s="625" t="str">
        <f>'Раздел 1'!M564</f>
        <v>00.00.00</v>
      </c>
      <c r="L534" s="625" t="str">
        <f>'Раздел 1'!N564</f>
        <v>500.02.ХХХ</v>
      </c>
      <c r="M534" s="625" t="str">
        <f>'Раздел 1'!O564</f>
        <v>60.03.00</v>
      </c>
      <c r="N534" s="626">
        <f>'Раздел 1'!P564</f>
        <v>0</v>
      </c>
      <c r="O534" s="626">
        <v>0</v>
      </c>
      <c r="P534" s="627">
        <f t="shared" si="26"/>
        <v>0</v>
      </c>
      <c r="Q534" s="628">
        <f>'Раздел 1'!Q564</f>
        <v>0</v>
      </c>
      <c r="R534" s="629">
        <v>0</v>
      </c>
      <c r="S534" s="630">
        <f t="shared" si="27"/>
        <v>0</v>
      </c>
      <c r="T534" s="631">
        <f>'Раздел 1'!R564</f>
        <v>0</v>
      </c>
      <c r="U534" s="632">
        <v>0</v>
      </c>
      <c r="V534" s="633">
        <f t="shared" si="28"/>
        <v>0</v>
      </c>
      <c r="W534" s="142"/>
      <c r="X534" s="634"/>
      <c r="Y534" s="635"/>
    </row>
    <row r="535" spans="1:25" s="636" customFormat="1" ht="24.75" customHeight="1">
      <c r="A535" s="622" t="str">
        <f>'Раздел 1'!C565</f>
        <v>925</v>
      </c>
      <c r="B535" s="623" t="str">
        <f>'Раздел 1'!D565</f>
        <v>07</v>
      </c>
      <c r="C535" s="623" t="str">
        <f>'Раздел 1'!E565</f>
        <v>02</v>
      </c>
      <c r="D535" s="623">
        <f>'Раздел 1'!F565</f>
        <v>0</v>
      </c>
      <c r="E535" s="623">
        <f>'Раздел 1'!G565</f>
        <v>0</v>
      </c>
      <c r="F535" s="623">
        <f>'Раздел 1'!H565</f>
        <v>0</v>
      </c>
      <c r="G535" s="623">
        <f>'Раздел 1'!I565</f>
        <v>0</v>
      </c>
      <c r="H535" s="624" t="str">
        <f>'Раздел 1'!J565</f>
        <v>244</v>
      </c>
      <c r="I535" s="625" t="str">
        <f>'Раздел 1'!K565</f>
        <v>228.00.00</v>
      </c>
      <c r="J535" s="625" t="str">
        <f>'Раздел 1'!L565</f>
        <v>000</v>
      </c>
      <c r="K535" s="625" t="str">
        <f>'Раздел 1'!M565</f>
        <v>00.00.00</v>
      </c>
      <c r="L535" s="625" t="str">
        <f>'Раздел 1'!N565</f>
        <v>500.02.ХХХ</v>
      </c>
      <c r="M535" s="625" t="str">
        <f>'Раздел 1'!O565</f>
        <v>60.03.00</v>
      </c>
      <c r="N535" s="626">
        <f>'Раздел 1'!P565</f>
        <v>0</v>
      </c>
      <c r="O535" s="626">
        <v>0</v>
      </c>
      <c r="P535" s="627">
        <f t="shared" si="26"/>
        <v>0</v>
      </c>
      <c r="Q535" s="628">
        <f>'Раздел 1'!Q565</f>
        <v>0</v>
      </c>
      <c r="R535" s="629">
        <v>0</v>
      </c>
      <c r="S535" s="630">
        <f t="shared" si="27"/>
        <v>0</v>
      </c>
      <c r="T535" s="631">
        <f>'Раздел 1'!R565</f>
        <v>0</v>
      </c>
      <c r="U535" s="632">
        <v>0</v>
      </c>
      <c r="V535" s="633">
        <f t="shared" si="28"/>
        <v>0</v>
      </c>
      <c r="W535" s="142"/>
      <c r="X535" s="634"/>
      <c r="Y535" s="635"/>
    </row>
    <row r="536" spans="1:25" s="636" customFormat="1" ht="24.75" customHeight="1">
      <c r="A536" s="622" t="str">
        <f>'Раздел 1'!C566</f>
        <v>925</v>
      </c>
      <c r="B536" s="623" t="str">
        <f>'Раздел 1'!D566</f>
        <v>07</v>
      </c>
      <c r="C536" s="623" t="str">
        <f>'Раздел 1'!E566</f>
        <v>02</v>
      </c>
      <c r="D536" s="623" t="str">
        <f>'Раздел 1'!F566</f>
        <v>06</v>
      </c>
      <c r="E536" s="623" t="str">
        <f>'Раздел 1'!G566</f>
        <v>2</v>
      </c>
      <c r="F536" s="623" t="str">
        <f>'Раздел 1'!H566</f>
        <v>01</v>
      </c>
      <c r="G536" s="623" t="str">
        <f>'Раздел 1'!I566</f>
        <v>S0460</v>
      </c>
      <c r="H536" s="624" t="str">
        <f>'Раздел 1'!J566</f>
        <v>244</v>
      </c>
      <c r="I536" s="625" t="str">
        <f>'Раздел 1'!K566</f>
        <v>228.00.00</v>
      </c>
      <c r="J536" s="625" t="str">
        <f>'Раздел 1'!L566</f>
        <v>000</v>
      </c>
      <c r="K536" s="625" t="str">
        <f>'Раздел 1'!M566</f>
        <v>00.00.00</v>
      </c>
      <c r="L536" s="625" t="str">
        <f>'Раздел 1'!N566</f>
        <v>500.03.0002</v>
      </c>
      <c r="M536" s="625" t="str">
        <f>'Раздел 1'!O566</f>
        <v>60.03.00</v>
      </c>
      <c r="N536" s="626">
        <f>'Раздел 1'!P566</f>
        <v>0</v>
      </c>
      <c r="O536" s="626">
        <v>0</v>
      </c>
      <c r="P536" s="627">
        <f t="shared" si="26"/>
        <v>0</v>
      </c>
      <c r="Q536" s="628">
        <f>'Раздел 1'!Q566</f>
        <v>0</v>
      </c>
      <c r="R536" s="629">
        <v>0</v>
      </c>
      <c r="S536" s="630">
        <f t="shared" si="27"/>
        <v>0</v>
      </c>
      <c r="T536" s="631">
        <f>'Раздел 1'!R566</f>
        <v>0</v>
      </c>
      <c r="U536" s="632">
        <v>0</v>
      </c>
      <c r="V536" s="633">
        <f t="shared" si="28"/>
        <v>0</v>
      </c>
      <c r="W536" s="142"/>
      <c r="X536" s="634"/>
      <c r="Y536" s="635"/>
    </row>
    <row r="537" spans="1:25" s="636" customFormat="1" ht="24.75" customHeight="1">
      <c r="A537" s="622" t="str">
        <f>'Раздел 1'!C567</f>
        <v>925</v>
      </c>
      <c r="B537" s="623" t="str">
        <f>'Раздел 1'!D567</f>
        <v>07</v>
      </c>
      <c r="C537" s="623" t="str">
        <f>'Раздел 1'!E567</f>
        <v>02</v>
      </c>
      <c r="D537" s="623">
        <f>'Раздел 1'!F567</f>
        <v>0</v>
      </c>
      <c r="E537" s="623">
        <f>'Раздел 1'!G567</f>
        <v>0</v>
      </c>
      <c r="F537" s="623">
        <f>'Раздел 1'!H567</f>
        <v>0</v>
      </c>
      <c r="G537" s="623">
        <f>'Раздел 1'!I567</f>
        <v>0</v>
      </c>
      <c r="H537" s="624" t="str">
        <f>'Раздел 1'!J567</f>
        <v>244</v>
      </c>
      <c r="I537" s="625" t="str">
        <f>'Раздел 1'!K567</f>
        <v>228.00.00</v>
      </c>
      <c r="J537" s="625" t="str">
        <f>'Раздел 1'!L567</f>
        <v>000</v>
      </c>
      <c r="K537" s="625" t="str">
        <f>'Раздел 1'!M567</f>
        <v>00.00.00</v>
      </c>
      <c r="L537" s="625" t="str">
        <f>'Раздел 1'!N567</f>
        <v>500.03.ХХХ</v>
      </c>
      <c r="M537" s="625" t="str">
        <f>'Раздел 1'!O567</f>
        <v>60.03.00</v>
      </c>
      <c r="N537" s="626">
        <f>'Раздел 1'!P567</f>
        <v>0</v>
      </c>
      <c r="O537" s="626">
        <v>0</v>
      </c>
      <c r="P537" s="627">
        <f t="shared" si="26"/>
        <v>0</v>
      </c>
      <c r="Q537" s="628">
        <f>'Раздел 1'!Q567</f>
        <v>0</v>
      </c>
      <c r="R537" s="629">
        <v>0</v>
      </c>
      <c r="S537" s="630">
        <f t="shared" si="27"/>
        <v>0</v>
      </c>
      <c r="T537" s="631">
        <f>'Раздел 1'!R567</f>
        <v>0</v>
      </c>
      <c r="U537" s="632">
        <v>0</v>
      </c>
      <c r="V537" s="633">
        <f t="shared" si="28"/>
        <v>0</v>
      </c>
      <c r="W537" s="142"/>
      <c r="X537" s="634"/>
      <c r="Y537" s="635"/>
    </row>
    <row r="538" spans="1:25" s="636" customFormat="1" ht="24.75" customHeight="1">
      <c r="A538" s="622" t="str">
        <f>'Раздел 1'!C568</f>
        <v>925</v>
      </c>
      <c r="B538" s="623" t="str">
        <f>'Раздел 1'!D568</f>
        <v>07</v>
      </c>
      <c r="C538" s="623" t="str">
        <f>'Раздел 1'!E568</f>
        <v>02</v>
      </c>
      <c r="D538" s="623">
        <f>'Раздел 1'!F568</f>
        <v>0</v>
      </c>
      <c r="E538" s="623">
        <f>'Раздел 1'!G568</f>
        <v>0</v>
      </c>
      <c r="F538" s="623">
        <f>'Раздел 1'!H568</f>
        <v>0</v>
      </c>
      <c r="G538" s="623">
        <f>'Раздел 1'!I568</f>
        <v>0</v>
      </c>
      <c r="H538" s="624" t="str">
        <f>'Раздел 1'!J568</f>
        <v>244</v>
      </c>
      <c r="I538" s="625" t="str">
        <f>'Раздел 1'!K568</f>
        <v>228.00.00</v>
      </c>
      <c r="J538" s="625" t="str">
        <f>'Раздел 1'!L568</f>
        <v>000</v>
      </c>
      <c r="K538" s="625" t="str">
        <f>'Раздел 1'!M568</f>
        <v>00.00.00</v>
      </c>
      <c r="L538" s="625" t="str">
        <f>'Раздел 1'!N568</f>
        <v>500.03.ХХХ</v>
      </c>
      <c r="M538" s="625" t="str">
        <f>'Раздел 1'!O568</f>
        <v>60.03.00</v>
      </c>
      <c r="N538" s="626">
        <f>'Раздел 1'!P568</f>
        <v>0</v>
      </c>
      <c r="O538" s="626">
        <v>0</v>
      </c>
      <c r="P538" s="627">
        <f t="shared" si="26"/>
        <v>0</v>
      </c>
      <c r="Q538" s="628">
        <f>'Раздел 1'!Q568</f>
        <v>0</v>
      </c>
      <c r="R538" s="629">
        <v>0</v>
      </c>
      <c r="S538" s="630">
        <f t="shared" si="27"/>
        <v>0</v>
      </c>
      <c r="T538" s="631">
        <f>'Раздел 1'!R568</f>
        <v>0</v>
      </c>
      <c r="U538" s="632">
        <v>0</v>
      </c>
      <c r="V538" s="633">
        <f t="shared" si="28"/>
        <v>0</v>
      </c>
      <c r="W538" s="142"/>
      <c r="X538" s="634"/>
      <c r="Y538" s="635"/>
    </row>
    <row r="539" spans="1:25" s="636" customFormat="1" ht="24.75" customHeight="1">
      <c r="A539" s="622" t="str">
        <f>'Раздел 1'!C569</f>
        <v>925</v>
      </c>
      <c r="B539" s="623" t="str">
        <f>'Раздел 1'!D569</f>
        <v>07</v>
      </c>
      <c r="C539" s="623" t="str">
        <f>'Раздел 1'!E569</f>
        <v>02</v>
      </c>
      <c r="D539" s="623" t="str">
        <f>'Раздел 1'!F569</f>
        <v>02</v>
      </c>
      <c r="E539" s="623" t="str">
        <f>'Раздел 1'!G569</f>
        <v>1</v>
      </c>
      <c r="F539" s="623" t="str">
        <f>'Раздел 1'!H569</f>
        <v>02</v>
      </c>
      <c r="G539" s="623" t="str">
        <f>'Раздел 1'!I569</f>
        <v>00590</v>
      </c>
      <c r="H539" s="624" t="str">
        <f>'Раздел 1'!J569</f>
        <v>244</v>
      </c>
      <c r="I539" s="625" t="str">
        <f>'Раздел 1'!K569</f>
        <v>310.00.00</v>
      </c>
      <c r="J539" s="625" t="str">
        <f>'Раздел 1'!L569</f>
        <v>000</v>
      </c>
      <c r="K539" s="625" t="str">
        <f>'Раздел 1'!M569</f>
        <v>00.00.00</v>
      </c>
      <c r="L539" s="625" t="str">
        <f>'Раздел 1'!N569</f>
        <v>х</v>
      </c>
      <c r="M539" s="625" t="str">
        <f>'Раздел 1'!O569</f>
        <v>20.00.02</v>
      </c>
      <c r="N539" s="626">
        <f>'Раздел 1'!P569</f>
        <v>0</v>
      </c>
      <c r="O539" s="626">
        <v>0</v>
      </c>
      <c r="P539" s="627">
        <f t="shared" si="26"/>
        <v>0</v>
      </c>
      <c r="Q539" s="628">
        <f>'Раздел 1'!Q569</f>
        <v>0</v>
      </c>
      <c r="R539" s="629">
        <v>0</v>
      </c>
      <c r="S539" s="630">
        <f t="shared" si="27"/>
        <v>0</v>
      </c>
      <c r="T539" s="631">
        <f>'Раздел 1'!R569</f>
        <v>0</v>
      </c>
      <c r="U539" s="632">
        <v>0</v>
      </c>
      <c r="V539" s="633">
        <f t="shared" si="28"/>
        <v>0</v>
      </c>
      <c r="W539" s="142"/>
      <c r="X539" s="634"/>
      <c r="Y539" s="635"/>
    </row>
    <row r="540" spans="1:25" s="636" customFormat="1" ht="24.75" customHeight="1">
      <c r="A540" s="622" t="str">
        <f>'Раздел 1'!C570</f>
        <v>925</v>
      </c>
      <c r="B540" s="623" t="str">
        <f>'Раздел 1'!D570</f>
        <v>07</v>
      </c>
      <c r="C540" s="623" t="str">
        <f>'Раздел 1'!E570</f>
        <v>02</v>
      </c>
      <c r="D540" s="623" t="str">
        <f>'Раздел 1'!F570</f>
        <v>02</v>
      </c>
      <c r="E540" s="623" t="str">
        <f>'Раздел 1'!G570</f>
        <v>1</v>
      </c>
      <c r="F540" s="623" t="str">
        <f>'Раздел 1'!H570</f>
        <v>02</v>
      </c>
      <c r="G540" s="623" t="str">
        <f>'Раздел 1'!I570</f>
        <v>00590</v>
      </c>
      <c r="H540" s="624" t="str">
        <f>'Раздел 1'!J570</f>
        <v>244</v>
      </c>
      <c r="I540" s="625" t="str">
        <f>'Раздел 1'!K570</f>
        <v>310.00.00</v>
      </c>
      <c r="J540" s="625" t="str">
        <f>'Раздел 1'!L570</f>
        <v>001</v>
      </c>
      <c r="K540" s="625" t="str">
        <f>'Раздел 1'!M570</f>
        <v>00.00.00</v>
      </c>
      <c r="L540" s="625" t="str">
        <f>'Раздел 1'!N570</f>
        <v>х</v>
      </c>
      <c r="M540" s="625" t="str">
        <f>'Раздел 1'!O570</f>
        <v>20.00.02</v>
      </c>
      <c r="N540" s="626">
        <f>'Раздел 1'!P570</f>
        <v>36994.870000000003</v>
      </c>
      <c r="O540" s="626">
        <v>36994.870000000003</v>
      </c>
      <c r="P540" s="627">
        <f t="shared" si="26"/>
        <v>0</v>
      </c>
      <c r="Q540" s="628">
        <f>'Раздел 1'!Q570</f>
        <v>0</v>
      </c>
      <c r="R540" s="629">
        <v>0</v>
      </c>
      <c r="S540" s="630">
        <f t="shared" si="27"/>
        <v>0</v>
      </c>
      <c r="T540" s="631">
        <f>'Раздел 1'!R570</f>
        <v>0</v>
      </c>
      <c r="U540" s="632">
        <v>0</v>
      </c>
      <c r="V540" s="633">
        <f t="shared" si="28"/>
        <v>0</v>
      </c>
      <c r="W540" s="142"/>
      <c r="X540" s="634"/>
      <c r="Y540" s="635"/>
    </row>
    <row r="541" spans="1:25" s="636" customFormat="1" ht="24.75" customHeight="1">
      <c r="A541" s="622" t="str">
        <f>'Раздел 1'!C571</f>
        <v>925</v>
      </c>
      <c r="B541" s="623" t="str">
        <f>'Раздел 1'!D571</f>
        <v>07</v>
      </c>
      <c r="C541" s="623" t="str">
        <f>'Раздел 1'!E571</f>
        <v>02</v>
      </c>
      <c r="D541" s="623" t="str">
        <f>'Раздел 1'!F571</f>
        <v>02</v>
      </c>
      <c r="E541" s="623" t="str">
        <f>'Раздел 1'!G571</f>
        <v>1</v>
      </c>
      <c r="F541" s="623" t="str">
        <f>'Раздел 1'!H571</f>
        <v>02</v>
      </c>
      <c r="G541" s="623" t="str">
        <f>'Раздел 1'!I571</f>
        <v>00590</v>
      </c>
      <c r="H541" s="624" t="str">
        <f>'Раздел 1'!J571</f>
        <v>244</v>
      </c>
      <c r="I541" s="625" t="str">
        <f>'Раздел 1'!K571</f>
        <v>310.00.00</v>
      </c>
      <c r="J541" s="625" t="str">
        <f>'Раздел 1'!L571</f>
        <v>000</v>
      </c>
      <c r="K541" s="625" t="str">
        <f>'Раздел 1'!M571</f>
        <v>00.00.00</v>
      </c>
      <c r="L541" s="625" t="str">
        <f>'Раздел 1'!N571</f>
        <v>х</v>
      </c>
      <c r="M541" s="625" t="str">
        <f>'Раздел 1'!O571</f>
        <v>20.00.03</v>
      </c>
      <c r="N541" s="626">
        <f>'Раздел 1'!P571</f>
        <v>0</v>
      </c>
      <c r="O541" s="626">
        <v>0</v>
      </c>
      <c r="P541" s="627">
        <f t="shared" si="26"/>
        <v>0</v>
      </c>
      <c r="Q541" s="628">
        <f>'Раздел 1'!Q571</f>
        <v>0</v>
      </c>
      <c r="R541" s="629">
        <v>0</v>
      </c>
      <c r="S541" s="630">
        <f t="shared" si="27"/>
        <v>0</v>
      </c>
      <c r="T541" s="631">
        <f>'Раздел 1'!R571</f>
        <v>0</v>
      </c>
      <c r="U541" s="632">
        <v>0</v>
      </c>
      <c r="V541" s="633">
        <f t="shared" si="28"/>
        <v>0</v>
      </c>
      <c r="W541" s="142"/>
      <c r="X541" s="634"/>
      <c r="Y541" s="635"/>
    </row>
    <row r="542" spans="1:25" s="636" customFormat="1" ht="24.75" customHeight="1">
      <c r="A542" s="622" t="str">
        <f>'Раздел 1'!C572</f>
        <v>925</v>
      </c>
      <c r="B542" s="623" t="str">
        <f>'Раздел 1'!D572</f>
        <v>07</v>
      </c>
      <c r="C542" s="623" t="str">
        <f>'Раздел 1'!E572</f>
        <v>02</v>
      </c>
      <c r="D542" s="623" t="str">
        <f>'Раздел 1'!F572</f>
        <v>02</v>
      </c>
      <c r="E542" s="623" t="str">
        <f>'Раздел 1'!G572</f>
        <v>1</v>
      </c>
      <c r="F542" s="623" t="str">
        <f>'Раздел 1'!H572</f>
        <v>02</v>
      </c>
      <c r="G542" s="623" t="str">
        <f>'Раздел 1'!I572</f>
        <v>00590</v>
      </c>
      <c r="H542" s="624" t="str">
        <f>'Раздел 1'!J572</f>
        <v>244</v>
      </c>
      <c r="I542" s="625" t="str">
        <f>'Раздел 1'!K572</f>
        <v>310.00.00</v>
      </c>
      <c r="J542" s="625" t="str">
        <f>'Раздел 1'!L572</f>
        <v>001</v>
      </c>
      <c r="K542" s="625" t="str">
        <f>'Раздел 1'!M572</f>
        <v>00.00.00</v>
      </c>
      <c r="L542" s="625" t="str">
        <f>'Раздел 1'!N572</f>
        <v>х</v>
      </c>
      <c r="M542" s="625" t="str">
        <f>'Раздел 1'!O572</f>
        <v>20.00.03</v>
      </c>
      <c r="N542" s="626">
        <f>'Раздел 1'!P572</f>
        <v>0</v>
      </c>
      <c r="O542" s="626">
        <v>0</v>
      </c>
      <c r="P542" s="627">
        <f t="shared" si="26"/>
        <v>0</v>
      </c>
      <c r="Q542" s="628">
        <f>'Раздел 1'!Q572</f>
        <v>0</v>
      </c>
      <c r="R542" s="629">
        <v>0</v>
      </c>
      <c r="S542" s="630">
        <f t="shared" si="27"/>
        <v>0</v>
      </c>
      <c r="T542" s="631">
        <f>'Раздел 1'!R572</f>
        <v>0</v>
      </c>
      <c r="U542" s="632">
        <v>0</v>
      </c>
      <c r="V542" s="633">
        <f t="shared" si="28"/>
        <v>0</v>
      </c>
      <c r="W542" s="142"/>
      <c r="X542" s="634"/>
      <c r="Y542" s="635"/>
    </row>
    <row r="543" spans="1:25" s="636" customFormat="1" ht="24.75" customHeight="1">
      <c r="A543" s="622" t="str">
        <f>'Раздел 1'!C573</f>
        <v>925</v>
      </c>
      <c r="B543" s="623" t="str">
        <f>'Раздел 1'!D573</f>
        <v>07</v>
      </c>
      <c r="C543" s="623" t="str">
        <f>'Раздел 1'!E573</f>
        <v>02</v>
      </c>
      <c r="D543" s="623" t="str">
        <f>'Раздел 1'!F573</f>
        <v>02</v>
      </c>
      <c r="E543" s="623" t="str">
        <f>'Раздел 1'!G573</f>
        <v>1</v>
      </c>
      <c r="F543" s="623" t="str">
        <f>'Раздел 1'!H573</f>
        <v>02</v>
      </c>
      <c r="G543" s="623" t="str">
        <f>'Раздел 1'!I573</f>
        <v>00590</v>
      </c>
      <c r="H543" s="624" t="str">
        <f>'Раздел 1'!J573</f>
        <v>244</v>
      </c>
      <c r="I543" s="625" t="str">
        <f>'Раздел 1'!K573</f>
        <v>310.00.00</v>
      </c>
      <c r="J543" s="625" t="str">
        <f>'Раздел 1'!L573</f>
        <v>000</v>
      </c>
      <c r="K543" s="625" t="str">
        <f>'Раздел 1'!M573</f>
        <v>00.00.00</v>
      </c>
      <c r="L543" s="625" t="str">
        <f>'Раздел 1'!N573</f>
        <v>х</v>
      </c>
      <c r="M543" s="625" t="str">
        <f>'Раздел 1'!O573</f>
        <v>20.00.04</v>
      </c>
      <c r="N543" s="626">
        <f>'Раздел 1'!P573</f>
        <v>0</v>
      </c>
      <c r="O543" s="626">
        <v>0</v>
      </c>
      <c r="P543" s="627">
        <f t="shared" si="26"/>
        <v>0</v>
      </c>
      <c r="Q543" s="628">
        <f>'Раздел 1'!Q573</f>
        <v>0</v>
      </c>
      <c r="R543" s="629">
        <v>0</v>
      </c>
      <c r="S543" s="630">
        <f t="shared" si="27"/>
        <v>0</v>
      </c>
      <c r="T543" s="631">
        <f>'Раздел 1'!R573</f>
        <v>0</v>
      </c>
      <c r="U543" s="632">
        <v>0</v>
      </c>
      <c r="V543" s="633">
        <f t="shared" si="28"/>
        <v>0</v>
      </c>
      <c r="W543" s="142"/>
      <c r="X543" s="634"/>
      <c r="Y543" s="635"/>
    </row>
    <row r="544" spans="1:25" s="636" customFormat="1" ht="24.75" customHeight="1">
      <c r="A544" s="622" t="str">
        <f>'Раздел 1'!C574</f>
        <v>925</v>
      </c>
      <c r="B544" s="623" t="str">
        <f>'Раздел 1'!D574</f>
        <v>07</v>
      </c>
      <c r="C544" s="623" t="str">
        <f>'Раздел 1'!E574</f>
        <v>02</v>
      </c>
      <c r="D544" s="623" t="str">
        <f>'Раздел 1'!F574</f>
        <v>02</v>
      </c>
      <c r="E544" s="623" t="str">
        <f>'Раздел 1'!G574</f>
        <v>1</v>
      </c>
      <c r="F544" s="623" t="str">
        <f>'Раздел 1'!H574</f>
        <v>02</v>
      </c>
      <c r="G544" s="623" t="str">
        <f>'Раздел 1'!I574</f>
        <v>00590</v>
      </c>
      <c r="H544" s="624" t="str">
        <f>'Раздел 1'!J574</f>
        <v>244</v>
      </c>
      <c r="I544" s="625" t="str">
        <f>'Раздел 1'!K574</f>
        <v>310.00.00</v>
      </c>
      <c r="J544" s="625" t="str">
        <f>'Раздел 1'!L574</f>
        <v>001</v>
      </c>
      <c r="K544" s="625" t="str">
        <f>'Раздел 1'!M574</f>
        <v>00.00.00</v>
      </c>
      <c r="L544" s="625" t="str">
        <f>'Раздел 1'!N574</f>
        <v>х</v>
      </c>
      <c r="M544" s="625" t="str">
        <f>'Раздел 1'!O574</f>
        <v>20.00.04</v>
      </c>
      <c r="N544" s="626">
        <f>'Раздел 1'!P574</f>
        <v>0</v>
      </c>
      <c r="O544" s="626">
        <v>0</v>
      </c>
      <c r="P544" s="627">
        <f t="shared" si="26"/>
        <v>0</v>
      </c>
      <c r="Q544" s="628">
        <f>'Раздел 1'!Q574</f>
        <v>0</v>
      </c>
      <c r="R544" s="629">
        <v>0</v>
      </c>
      <c r="S544" s="630">
        <f t="shared" si="27"/>
        <v>0</v>
      </c>
      <c r="T544" s="631">
        <f>'Раздел 1'!R574</f>
        <v>0</v>
      </c>
      <c r="U544" s="632">
        <v>0</v>
      </c>
      <c r="V544" s="633">
        <f t="shared" si="28"/>
        <v>0</v>
      </c>
      <c r="W544" s="142"/>
      <c r="X544" s="634"/>
      <c r="Y544" s="635"/>
    </row>
    <row r="545" spans="1:25" s="636" customFormat="1" ht="24.75" customHeight="1">
      <c r="A545" s="622" t="str">
        <f>'Раздел 1'!C575</f>
        <v>925</v>
      </c>
      <c r="B545" s="623" t="str">
        <f>'Раздел 1'!D575</f>
        <v>07</v>
      </c>
      <c r="C545" s="623" t="str">
        <f>'Раздел 1'!E575</f>
        <v>02</v>
      </c>
      <c r="D545" s="623" t="str">
        <f>'Раздел 1'!F575</f>
        <v>02</v>
      </c>
      <c r="E545" s="623" t="str">
        <f>'Раздел 1'!G575</f>
        <v>1</v>
      </c>
      <c r="F545" s="623" t="str">
        <f>'Раздел 1'!H575</f>
        <v>02</v>
      </c>
      <c r="G545" s="623" t="str">
        <f>'Раздел 1'!I575</f>
        <v>00590</v>
      </c>
      <c r="H545" s="624" t="str">
        <f>'Раздел 1'!J575</f>
        <v>244</v>
      </c>
      <c r="I545" s="625" t="str">
        <f>'Раздел 1'!K575</f>
        <v>310.00.00</v>
      </c>
      <c r="J545" s="625" t="str">
        <f>'Раздел 1'!L575</f>
        <v>000</v>
      </c>
      <c r="K545" s="625" t="str">
        <f>'Раздел 1'!M575</f>
        <v>00.00.00</v>
      </c>
      <c r="L545" s="625" t="str">
        <f>'Раздел 1'!N575</f>
        <v>001.04.0001</v>
      </c>
      <c r="M545" s="625" t="str">
        <f>'Раздел 1'!O575</f>
        <v>50.01.00</v>
      </c>
      <c r="N545" s="626">
        <f>'Раздел 1'!P575</f>
        <v>0</v>
      </c>
      <c r="O545" s="626">
        <v>0</v>
      </c>
      <c r="P545" s="627">
        <f t="shared" si="26"/>
        <v>0</v>
      </c>
      <c r="Q545" s="628">
        <f>'Раздел 1'!Q575</f>
        <v>0</v>
      </c>
      <c r="R545" s="629">
        <v>0</v>
      </c>
      <c r="S545" s="630">
        <f t="shared" si="27"/>
        <v>0</v>
      </c>
      <c r="T545" s="631">
        <f>'Раздел 1'!R575</f>
        <v>0</v>
      </c>
      <c r="U545" s="632">
        <v>0</v>
      </c>
      <c r="V545" s="633">
        <f t="shared" si="28"/>
        <v>0</v>
      </c>
      <c r="W545" s="142"/>
      <c r="X545" s="634"/>
      <c r="Y545" s="635"/>
    </row>
    <row r="546" spans="1:25" s="636" customFormat="1" ht="24.75" customHeight="1">
      <c r="A546" s="622" t="str">
        <f>'Раздел 1'!C576</f>
        <v>925</v>
      </c>
      <c r="B546" s="623" t="str">
        <f>'Раздел 1'!D576</f>
        <v>07</v>
      </c>
      <c r="C546" s="623" t="str">
        <f>'Раздел 1'!E576</f>
        <v>02</v>
      </c>
      <c r="D546" s="623" t="str">
        <f>'Раздел 1'!F576</f>
        <v>02</v>
      </c>
      <c r="E546" s="623" t="str">
        <f>'Раздел 1'!G576</f>
        <v>1</v>
      </c>
      <c r="F546" s="623" t="str">
        <f>'Раздел 1'!H576</f>
        <v>02</v>
      </c>
      <c r="G546" s="623" t="str">
        <f>'Раздел 1'!I576</f>
        <v>00590</v>
      </c>
      <c r="H546" s="624" t="str">
        <f>'Раздел 1'!J576</f>
        <v>244</v>
      </c>
      <c r="I546" s="625" t="str">
        <f>'Раздел 1'!K576</f>
        <v>310.00.00</v>
      </c>
      <c r="J546" s="625" t="str">
        <f>'Раздел 1'!L576</f>
        <v>001</v>
      </c>
      <c r="K546" s="625" t="str">
        <f>'Раздел 1'!M576</f>
        <v>00.00.00</v>
      </c>
      <c r="L546" s="625" t="str">
        <f>'Раздел 1'!N576</f>
        <v>х</v>
      </c>
      <c r="M546" s="625" t="str">
        <f>'Раздел 1'!O576</f>
        <v>50.01.00</v>
      </c>
      <c r="N546" s="626">
        <f>'Раздел 1'!P576</f>
        <v>0</v>
      </c>
      <c r="O546" s="626">
        <v>0</v>
      </c>
      <c r="P546" s="627">
        <f t="shared" si="26"/>
        <v>0</v>
      </c>
      <c r="Q546" s="628">
        <f>'Раздел 1'!Q576</f>
        <v>0</v>
      </c>
      <c r="R546" s="629">
        <v>0</v>
      </c>
      <c r="S546" s="630">
        <f t="shared" si="27"/>
        <v>0</v>
      </c>
      <c r="T546" s="631">
        <f>'Раздел 1'!R576</f>
        <v>0</v>
      </c>
      <c r="U546" s="632">
        <v>0</v>
      </c>
      <c r="V546" s="633">
        <f t="shared" si="28"/>
        <v>0</v>
      </c>
      <c r="W546" s="142"/>
      <c r="X546" s="634"/>
      <c r="Y546" s="635"/>
    </row>
    <row r="547" spans="1:25" s="636" customFormat="1" ht="24.75" customHeight="1">
      <c r="A547" s="622" t="str">
        <f>'Раздел 1'!C577</f>
        <v>925</v>
      </c>
      <c r="B547" s="623" t="str">
        <f>'Раздел 1'!D577</f>
        <v>07</v>
      </c>
      <c r="C547" s="623" t="str">
        <f>'Раздел 1'!E577</f>
        <v>02</v>
      </c>
      <c r="D547" s="623" t="str">
        <f>'Раздел 1'!F577</f>
        <v>02</v>
      </c>
      <c r="E547" s="623" t="str">
        <f>'Раздел 1'!G577</f>
        <v>1</v>
      </c>
      <c r="F547" s="623" t="str">
        <f>'Раздел 1'!H577</f>
        <v>02</v>
      </c>
      <c r="G547" s="623" t="str">
        <f>'Раздел 1'!I577</f>
        <v>60860</v>
      </c>
      <c r="H547" s="624" t="str">
        <f>'Раздел 1'!J577</f>
        <v>244</v>
      </c>
      <c r="I547" s="625" t="str">
        <f>'Раздел 1'!K577</f>
        <v>310.00.00</v>
      </c>
      <c r="J547" s="625" t="str">
        <f>'Раздел 1'!L577</f>
        <v>000</v>
      </c>
      <c r="K547" s="625" t="str">
        <f>'Раздел 1'!M577</f>
        <v>00.00.00</v>
      </c>
      <c r="L547" s="625" t="str">
        <f>'Раздел 1'!N577</f>
        <v>001.07.0002</v>
      </c>
      <c r="M547" s="625" t="str">
        <f>'Раздел 1'!O577</f>
        <v>50.03.00</v>
      </c>
      <c r="N547" s="626">
        <f>'Раздел 1'!P577</f>
        <v>731120.3</v>
      </c>
      <c r="O547" s="626">
        <v>731120.3</v>
      </c>
      <c r="P547" s="627">
        <f t="shared" si="26"/>
        <v>0</v>
      </c>
      <c r="Q547" s="628">
        <f>'Раздел 1'!Q577</f>
        <v>870000</v>
      </c>
      <c r="R547" s="629">
        <v>870000</v>
      </c>
      <c r="S547" s="630">
        <f t="shared" si="27"/>
        <v>0</v>
      </c>
      <c r="T547" s="631">
        <f>'Раздел 1'!R577</f>
        <v>870000</v>
      </c>
      <c r="U547" s="632">
        <v>870000</v>
      </c>
      <c r="V547" s="633">
        <f t="shared" si="28"/>
        <v>0</v>
      </c>
      <c r="W547" s="142"/>
      <c r="X547" s="634"/>
      <c r="Y547" s="635"/>
    </row>
    <row r="548" spans="1:25" s="636" customFormat="1" ht="24.75" customHeight="1">
      <c r="A548" s="622" t="str">
        <f>'Раздел 1'!C578</f>
        <v>925</v>
      </c>
      <c r="B548" s="623" t="str">
        <f>'Раздел 1'!D578</f>
        <v>07</v>
      </c>
      <c r="C548" s="623" t="str">
        <f>'Раздел 1'!E578</f>
        <v>02</v>
      </c>
      <c r="D548" s="623" t="str">
        <f>'Раздел 1'!F578</f>
        <v>02</v>
      </c>
      <c r="E548" s="623" t="str">
        <f>'Раздел 1'!G578</f>
        <v>1</v>
      </c>
      <c r="F548" s="623" t="str">
        <f>'Раздел 1'!H578</f>
        <v>02</v>
      </c>
      <c r="G548" s="623" t="str">
        <f>'Раздел 1'!I578</f>
        <v>60860</v>
      </c>
      <c r="H548" s="624" t="str">
        <f>'Раздел 1'!J578</f>
        <v>244</v>
      </c>
      <c r="I548" s="625" t="str">
        <f>'Раздел 1'!K578</f>
        <v>310.00.00</v>
      </c>
      <c r="J548" s="625" t="str">
        <f>'Раздел 1'!L578</f>
        <v>001</v>
      </c>
      <c r="K548" s="625" t="str">
        <f>'Раздел 1'!M578</f>
        <v>00.00.00</v>
      </c>
      <c r="L548" s="625" t="str">
        <f>'Раздел 1'!N578</f>
        <v>х</v>
      </c>
      <c r="M548" s="625" t="str">
        <f>'Раздел 1'!O578</f>
        <v>50.03.00</v>
      </c>
      <c r="N548" s="626">
        <f>'Раздел 1'!P578</f>
        <v>0</v>
      </c>
      <c r="O548" s="626">
        <v>0</v>
      </c>
      <c r="P548" s="627">
        <f t="shared" si="26"/>
        <v>0</v>
      </c>
      <c r="Q548" s="628">
        <f>'Раздел 1'!Q578</f>
        <v>0</v>
      </c>
      <c r="R548" s="629">
        <v>0</v>
      </c>
      <c r="S548" s="630">
        <f t="shared" si="27"/>
        <v>0</v>
      </c>
      <c r="T548" s="631">
        <f>'Раздел 1'!R578</f>
        <v>0</v>
      </c>
      <c r="U548" s="632">
        <v>0</v>
      </c>
      <c r="V548" s="633">
        <f t="shared" si="28"/>
        <v>0</v>
      </c>
      <c r="W548" s="142"/>
      <c r="X548" s="634"/>
      <c r="Y548" s="635"/>
    </row>
    <row r="549" spans="1:25" s="636" customFormat="1" ht="24.75" customHeight="1">
      <c r="A549" s="622" t="str">
        <f>'Раздел 1'!C579</f>
        <v>925</v>
      </c>
      <c r="B549" s="623" t="str">
        <f>'Раздел 1'!D579</f>
        <v>07</v>
      </c>
      <c r="C549" s="623" t="str">
        <f>'Раздел 1'!E579</f>
        <v>02</v>
      </c>
      <c r="D549" s="623" t="str">
        <f>'Раздел 1'!F579</f>
        <v>02</v>
      </c>
      <c r="E549" s="623" t="str">
        <f>'Раздел 1'!G579</f>
        <v>1</v>
      </c>
      <c r="F549" s="623" t="str">
        <f>'Раздел 1'!H579</f>
        <v>02</v>
      </c>
      <c r="G549" s="623" t="str">
        <f>'Раздел 1'!I579</f>
        <v>62980</v>
      </c>
      <c r="H549" s="624" t="str">
        <f>'Раздел 1'!J579</f>
        <v>244</v>
      </c>
      <c r="I549" s="625" t="str">
        <f>'Раздел 1'!K579</f>
        <v>310.00.00</v>
      </c>
      <c r="J549" s="625" t="str">
        <f>'Раздел 1'!L579</f>
        <v>000</v>
      </c>
      <c r="K549" s="625" t="str">
        <f>'Раздел 1'!M579</f>
        <v>00.00.00</v>
      </c>
      <c r="L549" s="625" t="str">
        <f>'Раздел 1'!N579</f>
        <v>005.00.0000</v>
      </c>
      <c r="M549" s="625" t="str">
        <f>'Раздел 1'!O579</f>
        <v>60.03.00</v>
      </c>
      <c r="N549" s="626">
        <f>'Раздел 1'!P579</f>
        <v>250000</v>
      </c>
      <c r="O549" s="626">
        <v>250000</v>
      </c>
      <c r="P549" s="627">
        <f t="shared" si="26"/>
        <v>0</v>
      </c>
      <c r="Q549" s="628">
        <f>'Раздел 1'!Q579</f>
        <v>0</v>
      </c>
      <c r="R549" s="629">
        <v>0</v>
      </c>
      <c r="S549" s="630">
        <f t="shared" si="27"/>
        <v>0</v>
      </c>
      <c r="T549" s="631">
        <f>'Раздел 1'!R579</f>
        <v>0</v>
      </c>
      <c r="U549" s="632">
        <v>0</v>
      </c>
      <c r="V549" s="633">
        <f t="shared" si="28"/>
        <v>0</v>
      </c>
      <c r="W549" s="142"/>
      <c r="X549" s="634"/>
      <c r="Y549" s="635"/>
    </row>
    <row r="550" spans="1:25" s="636" customFormat="1" ht="24.75" customHeight="1">
      <c r="A550" s="622" t="str">
        <f>'Раздел 1'!C580</f>
        <v>925</v>
      </c>
      <c r="B550" s="623" t="str">
        <f>'Раздел 1'!D580</f>
        <v>07</v>
      </c>
      <c r="C550" s="623" t="str">
        <f>'Раздел 1'!E580</f>
        <v>02</v>
      </c>
      <c r="D550" s="623" t="str">
        <f>'Раздел 1'!F580</f>
        <v>02</v>
      </c>
      <c r="E550" s="623" t="str">
        <f>'Раздел 1'!G580</f>
        <v>1</v>
      </c>
      <c r="F550" s="623" t="str">
        <f>'Раздел 1'!H580</f>
        <v>02</v>
      </c>
      <c r="G550" s="623" t="str">
        <f>'Раздел 1'!I580</f>
        <v>10210</v>
      </c>
      <c r="H550" s="624" t="str">
        <f>'Раздел 1'!J580</f>
        <v>244</v>
      </c>
      <c r="I550" s="625" t="str">
        <f>'Раздел 1'!K580</f>
        <v>310.00.00</v>
      </c>
      <c r="J550" s="625" t="str">
        <f>'Раздел 1'!L580</f>
        <v>000</v>
      </c>
      <c r="K550" s="625" t="str">
        <f>'Раздел 1'!M580</f>
        <v>00.00.00</v>
      </c>
      <c r="L550" s="625" t="str">
        <f>'Раздел 1'!N580</f>
        <v>020.00.0039</v>
      </c>
      <c r="M550" s="625" t="str">
        <f>'Раздел 1'!O580</f>
        <v>60.01.00</v>
      </c>
      <c r="N550" s="626">
        <f>'Раздел 1'!P580</f>
        <v>0</v>
      </c>
      <c r="O550" s="626">
        <v>0</v>
      </c>
      <c r="P550" s="627">
        <f t="shared" si="26"/>
        <v>0</v>
      </c>
      <c r="Q550" s="628">
        <f>'Раздел 1'!Q580</f>
        <v>0</v>
      </c>
      <c r="R550" s="629">
        <v>0</v>
      </c>
      <c r="S550" s="630">
        <f t="shared" si="27"/>
        <v>0</v>
      </c>
      <c r="T550" s="631">
        <f>'Раздел 1'!R580</f>
        <v>0</v>
      </c>
      <c r="U550" s="632">
        <v>0</v>
      </c>
      <c r="V550" s="633">
        <f t="shared" si="28"/>
        <v>0</v>
      </c>
      <c r="W550" s="142"/>
      <c r="X550" s="634"/>
      <c r="Y550" s="635"/>
    </row>
    <row r="551" spans="1:25" s="636" customFormat="1" ht="24.75" customHeight="1">
      <c r="A551" s="622" t="str">
        <f>'Раздел 1'!C581</f>
        <v>925</v>
      </c>
      <c r="B551" s="623" t="str">
        <f>'Раздел 1'!D581</f>
        <v>07</v>
      </c>
      <c r="C551" s="623" t="str">
        <f>'Раздел 1'!E581</f>
        <v>02</v>
      </c>
      <c r="D551" s="623" t="str">
        <f>'Раздел 1'!F581</f>
        <v>02</v>
      </c>
      <c r="E551" s="623" t="str">
        <f>'Раздел 1'!G581</f>
        <v>1</v>
      </c>
      <c r="F551" s="623" t="str">
        <f>'Раздел 1'!H581</f>
        <v>02</v>
      </c>
      <c r="G551" s="623" t="str">
        <f>'Раздел 1'!I581</f>
        <v>10210</v>
      </c>
      <c r="H551" s="624" t="str">
        <f>'Раздел 1'!J581</f>
        <v>244</v>
      </c>
      <c r="I551" s="625" t="str">
        <f>'Раздел 1'!K581</f>
        <v>310.00.00</v>
      </c>
      <c r="J551" s="625" t="str">
        <f>'Раздел 1'!L581</f>
        <v>000</v>
      </c>
      <c r="K551" s="625" t="str">
        <f>'Раздел 1'!M581</f>
        <v>00.00.00</v>
      </c>
      <c r="L551" s="625" t="str">
        <f>'Раздел 1'!N581</f>
        <v>020.00.0010</v>
      </c>
      <c r="M551" s="625" t="str">
        <f>'Раздел 1'!O581</f>
        <v>60.01.00</v>
      </c>
      <c r="N551" s="626">
        <f>'Раздел 1'!P581</f>
        <v>0</v>
      </c>
      <c r="O551" s="626">
        <v>0</v>
      </c>
      <c r="P551" s="627">
        <f t="shared" si="26"/>
        <v>0</v>
      </c>
      <c r="Q551" s="628">
        <f>'Раздел 1'!Q581</f>
        <v>0</v>
      </c>
      <c r="R551" s="629">
        <v>0</v>
      </c>
      <c r="S551" s="630">
        <f t="shared" si="27"/>
        <v>0</v>
      </c>
      <c r="T551" s="631">
        <f>'Раздел 1'!R581</f>
        <v>0</v>
      </c>
      <c r="U551" s="632">
        <v>0</v>
      </c>
      <c r="V551" s="633">
        <f t="shared" si="28"/>
        <v>0</v>
      </c>
      <c r="W551" s="142"/>
      <c r="X551" s="634"/>
      <c r="Y551" s="635"/>
    </row>
    <row r="552" spans="1:25" s="636" customFormat="1" ht="24.75" customHeight="1">
      <c r="A552" s="622" t="str">
        <f>'Раздел 1'!C582</f>
        <v>925</v>
      </c>
      <c r="B552" s="623" t="str">
        <f>'Раздел 1'!D582</f>
        <v>07</v>
      </c>
      <c r="C552" s="623" t="str">
        <f>'Раздел 1'!E582</f>
        <v>02</v>
      </c>
      <c r="D552" s="623" t="str">
        <f>'Раздел 1'!F582</f>
        <v>02</v>
      </c>
      <c r="E552" s="623" t="str">
        <f>'Раздел 1'!G582</f>
        <v>1</v>
      </c>
      <c r="F552" s="623" t="str">
        <f>'Раздел 1'!H582</f>
        <v>02</v>
      </c>
      <c r="G552" s="623" t="str">
        <f>'Раздел 1'!I582</f>
        <v>10210</v>
      </c>
      <c r="H552" s="624" t="str">
        <f>'Раздел 1'!J582</f>
        <v>244</v>
      </c>
      <c r="I552" s="625" t="str">
        <f>'Раздел 1'!K582</f>
        <v>310.00.00</v>
      </c>
      <c r="J552" s="625" t="str">
        <f>'Раздел 1'!L582</f>
        <v>000</v>
      </c>
      <c r="K552" s="625" t="str">
        <f>'Раздел 1'!M582</f>
        <v>00.00.00</v>
      </c>
      <c r="L552" s="625" t="str">
        <f>'Раздел 1'!N582</f>
        <v>020.00.0011</v>
      </c>
      <c r="M552" s="625" t="str">
        <f>'Раздел 1'!O582</f>
        <v>60.01.00</v>
      </c>
      <c r="N552" s="626">
        <f>'Раздел 1'!P582</f>
        <v>0</v>
      </c>
      <c r="O552" s="626">
        <v>0</v>
      </c>
      <c r="P552" s="627">
        <f t="shared" si="26"/>
        <v>0</v>
      </c>
      <c r="Q552" s="628">
        <f>'Раздел 1'!Q582</f>
        <v>0</v>
      </c>
      <c r="R552" s="629">
        <v>0</v>
      </c>
      <c r="S552" s="630">
        <f t="shared" si="27"/>
        <v>0</v>
      </c>
      <c r="T552" s="631">
        <f>'Раздел 1'!R582</f>
        <v>0</v>
      </c>
      <c r="U552" s="632">
        <v>0</v>
      </c>
      <c r="V552" s="633">
        <f t="shared" si="28"/>
        <v>0</v>
      </c>
      <c r="W552" s="142"/>
      <c r="X552" s="634"/>
      <c r="Y552" s="635"/>
    </row>
    <row r="553" spans="1:25" s="636" customFormat="1" ht="24.75" customHeight="1">
      <c r="A553" s="622" t="str">
        <f>'Раздел 1'!C583</f>
        <v>925</v>
      </c>
      <c r="B553" s="623" t="str">
        <f>'Раздел 1'!D583</f>
        <v>07</v>
      </c>
      <c r="C553" s="623" t="str">
        <f>'Раздел 1'!E583</f>
        <v>02</v>
      </c>
      <c r="D553" s="623" t="str">
        <f>'Раздел 1'!F583</f>
        <v>02</v>
      </c>
      <c r="E553" s="623" t="str">
        <f>'Раздел 1'!G583</f>
        <v>1</v>
      </c>
      <c r="F553" s="623" t="str">
        <f>'Раздел 1'!H583</f>
        <v>R3</v>
      </c>
      <c r="G553" s="623" t="str">
        <f>'Раздел 1'!I583</f>
        <v>S2470</v>
      </c>
      <c r="H553" s="624" t="str">
        <f>'Раздел 1'!J583</f>
        <v>244</v>
      </c>
      <c r="I553" s="625" t="str">
        <f>'Раздел 1'!K583</f>
        <v>310.00.00</v>
      </c>
      <c r="J553" s="625" t="str">
        <f>'Раздел 1'!L583</f>
        <v>000</v>
      </c>
      <c r="K553" s="625" t="str">
        <f>'Раздел 1'!M583</f>
        <v>00.00.00</v>
      </c>
      <c r="L553" s="625" t="str">
        <f>'Раздел 1'!N583</f>
        <v>020.00.0013</v>
      </c>
      <c r="M553" s="625" t="str">
        <f>'Раздел 1'!O583</f>
        <v>60.01.00</v>
      </c>
      <c r="N553" s="626">
        <f>'Раздел 1'!P583</f>
        <v>0</v>
      </c>
      <c r="O553" s="626">
        <v>0</v>
      </c>
      <c r="P553" s="627">
        <f t="shared" si="26"/>
        <v>0</v>
      </c>
      <c r="Q553" s="628">
        <f>'Раздел 1'!Q583</f>
        <v>0</v>
      </c>
      <c r="R553" s="629">
        <v>0</v>
      </c>
      <c r="S553" s="630">
        <f t="shared" si="27"/>
        <v>0</v>
      </c>
      <c r="T553" s="631">
        <f>'Раздел 1'!R583</f>
        <v>0</v>
      </c>
      <c r="U553" s="632">
        <v>0</v>
      </c>
      <c r="V553" s="633">
        <f t="shared" si="28"/>
        <v>0</v>
      </c>
      <c r="W553" s="142"/>
      <c r="X553" s="634"/>
      <c r="Y553" s="635"/>
    </row>
    <row r="554" spans="1:25" s="636" customFormat="1" ht="24.75" customHeight="1">
      <c r="A554" s="622" t="str">
        <f>'Раздел 1'!C584</f>
        <v>925</v>
      </c>
      <c r="B554" s="623" t="str">
        <f>'Раздел 1'!D584</f>
        <v>07</v>
      </c>
      <c r="C554" s="623" t="str">
        <f>'Раздел 1'!E584</f>
        <v>02</v>
      </c>
      <c r="D554" s="623">
        <f>'Раздел 1'!F584</f>
        <v>0</v>
      </c>
      <c r="E554" s="623">
        <f>'Раздел 1'!G584</f>
        <v>0</v>
      </c>
      <c r="F554" s="623">
        <f>'Раздел 1'!H584</f>
        <v>0</v>
      </c>
      <c r="G554" s="623">
        <f>'Раздел 1'!I584</f>
        <v>0</v>
      </c>
      <c r="H554" s="624" t="str">
        <f>'Раздел 1'!J584</f>
        <v>244</v>
      </c>
      <c r="I554" s="625" t="str">
        <f>'Раздел 1'!K584</f>
        <v>310.00.00</v>
      </c>
      <c r="J554" s="625" t="str">
        <f>'Раздел 1'!L584</f>
        <v>000</v>
      </c>
      <c r="K554" s="625" t="str">
        <f>'Раздел 1'!M584</f>
        <v>00.00.00</v>
      </c>
      <c r="L554" s="625" t="str">
        <f>'Раздел 1'!N584</f>
        <v>020.00.00хх</v>
      </c>
      <c r="M554" s="625" t="str">
        <f>'Раздел 1'!O584</f>
        <v>60.01.00</v>
      </c>
      <c r="N554" s="626">
        <f>'Раздел 1'!P584</f>
        <v>0</v>
      </c>
      <c r="O554" s="626">
        <v>0</v>
      </c>
      <c r="P554" s="627">
        <f t="shared" si="26"/>
        <v>0</v>
      </c>
      <c r="Q554" s="628">
        <f>'Раздел 1'!Q584</f>
        <v>0</v>
      </c>
      <c r="R554" s="629">
        <v>0</v>
      </c>
      <c r="S554" s="630">
        <f t="shared" si="27"/>
        <v>0</v>
      </c>
      <c r="T554" s="631">
        <f>'Раздел 1'!R584</f>
        <v>0</v>
      </c>
      <c r="U554" s="632">
        <v>0</v>
      </c>
      <c r="V554" s="633">
        <f t="shared" si="28"/>
        <v>0</v>
      </c>
      <c r="W554" s="142"/>
      <c r="X554" s="634"/>
      <c r="Y554" s="635"/>
    </row>
    <row r="555" spans="1:25" s="636" customFormat="1" ht="24.75" customHeight="1">
      <c r="A555" s="622" t="str">
        <f>'Раздел 1'!C585</f>
        <v>925</v>
      </c>
      <c r="B555" s="623" t="str">
        <f>'Раздел 1'!D585</f>
        <v>07</v>
      </c>
      <c r="C555" s="623" t="str">
        <f>'Раздел 1'!E585</f>
        <v>02</v>
      </c>
      <c r="D555" s="623" t="str">
        <f>'Раздел 1'!F585</f>
        <v>02</v>
      </c>
      <c r="E555" s="623" t="str">
        <f>'Раздел 1'!G585</f>
        <v>1</v>
      </c>
      <c r="F555" s="623" t="str">
        <f>'Раздел 1'!H585</f>
        <v>02</v>
      </c>
      <c r="G555" s="623" t="str">
        <f>'Раздел 1'!I585</f>
        <v>10200</v>
      </c>
      <c r="H555" s="624" t="str">
        <f>'Раздел 1'!J585</f>
        <v>244</v>
      </c>
      <c r="I555" s="625" t="str">
        <f>'Раздел 1'!K585</f>
        <v>310.00.00</v>
      </c>
      <c r="J555" s="625" t="str">
        <f>'Раздел 1'!L585</f>
        <v>000</v>
      </c>
      <c r="K555" s="625" t="str">
        <f>'Раздел 1'!M585</f>
        <v>00.00.00</v>
      </c>
      <c r="L555" s="625" t="str">
        <f>'Раздел 1'!N585</f>
        <v>020.00.0019</v>
      </c>
      <c r="M555" s="625" t="str">
        <f>'Раздел 1'!O585</f>
        <v>60.01.00</v>
      </c>
      <c r="N555" s="626">
        <f>'Раздел 1'!P585</f>
        <v>112563</v>
      </c>
      <c r="O555" s="626">
        <v>112563</v>
      </c>
      <c r="P555" s="627">
        <f t="shared" si="26"/>
        <v>0</v>
      </c>
      <c r="Q555" s="628">
        <f>'Раздел 1'!Q585</f>
        <v>0</v>
      </c>
      <c r="R555" s="629">
        <v>0</v>
      </c>
      <c r="S555" s="630">
        <f t="shared" si="27"/>
        <v>0</v>
      </c>
      <c r="T555" s="631">
        <f>'Раздел 1'!R585</f>
        <v>0</v>
      </c>
      <c r="U555" s="632">
        <v>0</v>
      </c>
      <c r="V555" s="633">
        <f t="shared" si="28"/>
        <v>0</v>
      </c>
      <c r="W555" s="142"/>
      <c r="X555" s="634"/>
      <c r="Y555" s="635"/>
    </row>
    <row r="556" spans="1:25" s="636" customFormat="1" ht="24.75" customHeight="1">
      <c r="A556" s="622" t="str">
        <f>'Раздел 1'!C586</f>
        <v>925</v>
      </c>
      <c r="B556" s="623" t="str">
        <f>'Раздел 1'!D586</f>
        <v>07</v>
      </c>
      <c r="C556" s="623" t="str">
        <f>'Раздел 1'!E586</f>
        <v>02</v>
      </c>
      <c r="D556" s="623" t="str">
        <f>'Раздел 1'!F586</f>
        <v>02</v>
      </c>
      <c r="E556" s="623" t="str">
        <f>'Раздел 1'!G586</f>
        <v>1</v>
      </c>
      <c r="F556" s="623" t="str">
        <f>'Раздел 1'!H586</f>
        <v>02</v>
      </c>
      <c r="G556" s="623" t="str">
        <f>'Раздел 1'!I586</f>
        <v>10220</v>
      </c>
      <c r="H556" s="624" t="str">
        <f>'Раздел 1'!J586</f>
        <v>244</v>
      </c>
      <c r="I556" s="625" t="str">
        <f>'Раздел 1'!K586</f>
        <v>310.00.00</v>
      </c>
      <c r="J556" s="625" t="str">
        <f>'Раздел 1'!L586</f>
        <v>000</v>
      </c>
      <c r="K556" s="625" t="str">
        <f>'Раздел 1'!M586</f>
        <v>00.00.00</v>
      </c>
      <c r="L556" s="625" t="str">
        <f>'Раздел 1'!N586</f>
        <v>020.00.0021</v>
      </c>
      <c r="M556" s="625" t="str">
        <f>'Раздел 1'!O586</f>
        <v>60.01.00</v>
      </c>
      <c r="N556" s="626">
        <f>'Раздел 1'!P586</f>
        <v>0</v>
      </c>
      <c r="O556" s="626">
        <v>0</v>
      </c>
      <c r="P556" s="627">
        <f t="shared" si="26"/>
        <v>0</v>
      </c>
      <c r="Q556" s="628">
        <f>'Раздел 1'!Q586</f>
        <v>0</v>
      </c>
      <c r="R556" s="629">
        <v>0</v>
      </c>
      <c r="S556" s="630">
        <f t="shared" si="27"/>
        <v>0</v>
      </c>
      <c r="T556" s="631">
        <f>'Раздел 1'!R586</f>
        <v>0</v>
      </c>
      <c r="U556" s="632">
        <v>0</v>
      </c>
      <c r="V556" s="633">
        <f t="shared" si="28"/>
        <v>0</v>
      </c>
      <c r="W556" s="142"/>
      <c r="X556" s="634"/>
      <c r="Y556" s="635"/>
    </row>
    <row r="557" spans="1:25" s="636" customFormat="1" ht="24.75" customHeight="1">
      <c r="A557" s="622" t="str">
        <f>'Раздел 1'!C587</f>
        <v>925</v>
      </c>
      <c r="B557" s="623" t="str">
        <f>'Раздел 1'!D587</f>
        <v>07</v>
      </c>
      <c r="C557" s="623" t="str">
        <f>'Раздел 1'!E587</f>
        <v>02</v>
      </c>
      <c r="D557" s="623" t="str">
        <f>'Раздел 1'!F587</f>
        <v>06</v>
      </c>
      <c r="E557" s="623" t="str">
        <f>'Раздел 1'!G587</f>
        <v>2</v>
      </c>
      <c r="F557" s="623" t="str">
        <f>'Раздел 1'!H587</f>
        <v>01</v>
      </c>
      <c r="G557" s="623" t="str">
        <f>'Раздел 1'!I587</f>
        <v>S0460</v>
      </c>
      <c r="H557" s="624" t="str">
        <f>'Раздел 1'!J587</f>
        <v>244</v>
      </c>
      <c r="I557" s="625" t="str">
        <f>'Раздел 1'!K587</f>
        <v>310.00.00</v>
      </c>
      <c r="J557" s="625" t="str">
        <f>'Раздел 1'!L587</f>
        <v>000</v>
      </c>
      <c r="K557" s="625" t="str">
        <f>'Раздел 1'!M587</f>
        <v>00.00.00</v>
      </c>
      <c r="L557" s="625" t="str">
        <f>'Раздел 1'!N587</f>
        <v>060.00.0005</v>
      </c>
      <c r="M557" s="625" t="str">
        <f>'Раздел 1'!O587</f>
        <v>60.01.00</v>
      </c>
      <c r="N557" s="626">
        <f>'Раздел 1'!P587</f>
        <v>0</v>
      </c>
      <c r="O557" s="626">
        <v>0</v>
      </c>
      <c r="P557" s="627">
        <f t="shared" si="26"/>
        <v>0</v>
      </c>
      <c r="Q557" s="628">
        <f>'Раздел 1'!Q587</f>
        <v>0</v>
      </c>
      <c r="R557" s="629">
        <v>0</v>
      </c>
      <c r="S557" s="630">
        <f t="shared" si="27"/>
        <v>0</v>
      </c>
      <c r="T557" s="631">
        <f>'Раздел 1'!R587</f>
        <v>0</v>
      </c>
      <c r="U557" s="632">
        <v>0</v>
      </c>
      <c r="V557" s="633">
        <f t="shared" si="28"/>
        <v>0</v>
      </c>
      <c r="W557" s="142"/>
      <c r="X557" s="634"/>
      <c r="Y557" s="635"/>
    </row>
    <row r="558" spans="1:25" s="636" customFormat="1" ht="24.75" customHeight="1">
      <c r="A558" s="622" t="str">
        <f>'Раздел 1'!C588</f>
        <v>925</v>
      </c>
      <c r="B558" s="623" t="str">
        <f>'Раздел 1'!D588</f>
        <v>07</v>
      </c>
      <c r="C558" s="623" t="str">
        <f>'Раздел 1'!E588</f>
        <v>02</v>
      </c>
      <c r="D558" s="623">
        <f>'Раздел 1'!F588</f>
        <v>0</v>
      </c>
      <c r="E558" s="623">
        <f>'Раздел 1'!G588</f>
        <v>0</v>
      </c>
      <c r="F558" s="623">
        <f>'Раздел 1'!H588</f>
        <v>0</v>
      </c>
      <c r="G558" s="623">
        <f>'Раздел 1'!I588</f>
        <v>0</v>
      </c>
      <c r="H558" s="624" t="str">
        <f>'Раздел 1'!J588</f>
        <v>244</v>
      </c>
      <c r="I558" s="625" t="str">
        <f>'Раздел 1'!K588</f>
        <v>310.00.00</v>
      </c>
      <c r="J558" s="625" t="str">
        <f>'Раздел 1'!L588</f>
        <v>000</v>
      </c>
      <c r="K558" s="625" t="str">
        <f>'Раздел 1'!M588</f>
        <v>00.00.00</v>
      </c>
      <c r="L558" s="625" t="str">
        <f>'Раздел 1'!N588</f>
        <v>020.00.ХХХ</v>
      </c>
      <c r="M558" s="625" t="str">
        <f>'Раздел 1'!O588</f>
        <v>60.01.00</v>
      </c>
      <c r="N558" s="626">
        <f>'Раздел 1'!P588</f>
        <v>0</v>
      </c>
      <c r="O558" s="626">
        <v>0</v>
      </c>
      <c r="P558" s="627">
        <f t="shared" si="26"/>
        <v>0</v>
      </c>
      <c r="Q558" s="628">
        <f>'Раздел 1'!Q588</f>
        <v>0</v>
      </c>
      <c r="R558" s="629">
        <v>0</v>
      </c>
      <c r="S558" s="630">
        <f t="shared" si="27"/>
        <v>0</v>
      </c>
      <c r="T558" s="631">
        <f>'Раздел 1'!R588</f>
        <v>0</v>
      </c>
      <c r="U558" s="632">
        <v>0</v>
      </c>
      <c r="V558" s="633">
        <f t="shared" si="28"/>
        <v>0</v>
      </c>
      <c r="W558" s="142"/>
      <c r="X558" s="634"/>
      <c r="Y558" s="635"/>
    </row>
    <row r="559" spans="1:25" s="636" customFormat="1" ht="24.75" customHeight="1">
      <c r="A559" s="622" t="str">
        <f>'Раздел 1'!C589</f>
        <v>925</v>
      </c>
      <c r="B559" s="623" t="str">
        <f>'Раздел 1'!D589</f>
        <v>07</v>
      </c>
      <c r="C559" s="623" t="str">
        <f>'Раздел 1'!E589</f>
        <v>02</v>
      </c>
      <c r="D559" s="623" t="str">
        <f>'Раздел 1'!F589</f>
        <v>02</v>
      </c>
      <c r="E559" s="623" t="str">
        <f>'Раздел 1'!G589</f>
        <v>1</v>
      </c>
      <c r="F559" s="623" t="str">
        <f>'Раздел 1'!H589</f>
        <v>E1</v>
      </c>
      <c r="G559" s="623" t="str">
        <f>'Раздел 1'!I589</f>
        <v>51690</v>
      </c>
      <c r="H559" s="624" t="str">
        <f>'Раздел 1'!J589</f>
        <v>244</v>
      </c>
      <c r="I559" s="625" t="str">
        <f>'Раздел 1'!K589</f>
        <v>310.00.00</v>
      </c>
      <c r="J559" s="625" t="str">
        <f>'Раздел 1'!L589</f>
        <v>000</v>
      </c>
      <c r="K559" s="625" t="str">
        <f>'Раздел 1'!M589</f>
        <v>00.00.00</v>
      </c>
      <c r="L559" s="625" t="str">
        <f>'Раздел 1'!N589</f>
        <v>500.02.0002</v>
      </c>
      <c r="M559" s="625" t="str">
        <f>'Раздел 1'!O589</f>
        <v>60.02.00</v>
      </c>
      <c r="N559" s="626">
        <f>'Раздел 1'!P589</f>
        <v>0</v>
      </c>
      <c r="O559" s="626">
        <v>0</v>
      </c>
      <c r="P559" s="627">
        <f t="shared" si="26"/>
        <v>0</v>
      </c>
      <c r="Q559" s="628">
        <f>'Раздел 1'!Q589</f>
        <v>0</v>
      </c>
      <c r="R559" s="629">
        <v>0</v>
      </c>
      <c r="S559" s="630">
        <f t="shared" si="27"/>
        <v>0</v>
      </c>
      <c r="T559" s="631">
        <f>'Раздел 1'!R589</f>
        <v>0</v>
      </c>
      <c r="U559" s="632">
        <v>0</v>
      </c>
      <c r="V559" s="633">
        <f t="shared" si="28"/>
        <v>0</v>
      </c>
      <c r="W559" s="142"/>
      <c r="X559" s="634"/>
      <c r="Y559" s="635"/>
    </row>
    <row r="560" spans="1:25" s="636" customFormat="1" ht="24.75" customHeight="1">
      <c r="A560" s="622" t="str">
        <f>'Раздел 1'!C590</f>
        <v>925</v>
      </c>
      <c r="B560" s="623" t="str">
        <f>'Раздел 1'!D590</f>
        <v>07</v>
      </c>
      <c r="C560" s="623" t="str">
        <f>'Раздел 1'!E590</f>
        <v>02</v>
      </c>
      <c r="D560" s="623" t="str">
        <f>'Раздел 1'!F590</f>
        <v>02</v>
      </c>
      <c r="E560" s="623" t="str">
        <f>'Раздел 1'!G590</f>
        <v>1</v>
      </c>
      <c r="F560" s="623" t="str">
        <f>'Раздел 1'!H590</f>
        <v>E1</v>
      </c>
      <c r="G560" s="623" t="str">
        <f>'Раздел 1'!I590</f>
        <v>51690</v>
      </c>
      <c r="H560" s="624" t="str">
        <f>'Раздел 1'!J590</f>
        <v>244</v>
      </c>
      <c r="I560" s="625" t="str">
        <f>'Раздел 1'!K590</f>
        <v>310.00.00</v>
      </c>
      <c r="J560" s="625" t="str">
        <f>'Раздел 1'!L590</f>
        <v>000</v>
      </c>
      <c r="K560" s="625" t="str">
        <f>'Раздел 1'!M590</f>
        <v>00.00.00</v>
      </c>
      <c r="L560" s="625" t="str">
        <f>'Раздел 1'!N590</f>
        <v>500.02.0002</v>
      </c>
      <c r="M560" s="625" t="str">
        <f>'Раздел 1'!O590</f>
        <v>60.03.00</v>
      </c>
      <c r="N560" s="626">
        <f>'Раздел 1'!P590</f>
        <v>0</v>
      </c>
      <c r="O560" s="626">
        <v>0</v>
      </c>
      <c r="P560" s="627">
        <f t="shared" si="26"/>
        <v>0</v>
      </c>
      <c r="Q560" s="628">
        <f>'Раздел 1'!Q590</f>
        <v>0</v>
      </c>
      <c r="R560" s="629">
        <v>0</v>
      </c>
      <c r="S560" s="630">
        <f t="shared" si="27"/>
        <v>0</v>
      </c>
      <c r="T560" s="631">
        <f>'Раздел 1'!R590</f>
        <v>0</v>
      </c>
      <c r="U560" s="632">
        <v>0</v>
      </c>
      <c r="V560" s="633">
        <f t="shared" si="28"/>
        <v>0</v>
      </c>
      <c r="W560" s="142"/>
      <c r="X560" s="634"/>
      <c r="Y560" s="635"/>
    </row>
    <row r="561" spans="1:25" s="636" customFormat="1" ht="24.75" customHeight="1">
      <c r="A561" s="622" t="str">
        <f>'Раздел 1'!C591</f>
        <v>925</v>
      </c>
      <c r="B561" s="623" t="str">
        <f>'Раздел 1'!D591</f>
        <v>07</v>
      </c>
      <c r="C561" s="623" t="str">
        <f>'Раздел 1'!E591</f>
        <v>02</v>
      </c>
      <c r="D561" s="623" t="str">
        <f>'Раздел 1'!F591</f>
        <v>02</v>
      </c>
      <c r="E561" s="623" t="str">
        <f>'Раздел 1'!G591</f>
        <v>3</v>
      </c>
      <c r="F561" s="623" t="str">
        <f>'Раздел 1'!H591</f>
        <v>01</v>
      </c>
      <c r="G561" s="623" t="str">
        <f>'Раздел 1'!I591</f>
        <v>62500</v>
      </c>
      <c r="H561" s="624" t="str">
        <f>'Раздел 1'!J591</f>
        <v>244</v>
      </c>
      <c r="I561" s="625" t="str">
        <f>'Раздел 1'!K591</f>
        <v>310.00.00</v>
      </c>
      <c r="J561" s="625" t="str">
        <f>'Раздел 1'!L591</f>
        <v>000</v>
      </c>
      <c r="K561" s="625" t="str">
        <f>'Раздел 1'!M591</f>
        <v>00.00.00</v>
      </c>
      <c r="L561" s="625" t="str">
        <f>'Раздел 1'!N591</f>
        <v>500.02.0003</v>
      </c>
      <c r="M561" s="625" t="str">
        <f>'Раздел 1'!O591</f>
        <v>60.03.00</v>
      </c>
      <c r="N561" s="626">
        <f>'Раздел 1'!P591</f>
        <v>0</v>
      </c>
      <c r="O561" s="626">
        <v>0</v>
      </c>
      <c r="P561" s="627">
        <f t="shared" si="26"/>
        <v>0</v>
      </c>
      <c r="Q561" s="628">
        <f>'Раздел 1'!Q591</f>
        <v>0</v>
      </c>
      <c r="R561" s="629">
        <v>0</v>
      </c>
      <c r="S561" s="630">
        <f t="shared" si="27"/>
        <v>0</v>
      </c>
      <c r="T561" s="631">
        <f>'Раздел 1'!R591</f>
        <v>0</v>
      </c>
      <c r="U561" s="632">
        <v>0</v>
      </c>
      <c r="V561" s="633">
        <f t="shared" si="28"/>
        <v>0</v>
      </c>
      <c r="W561" s="142"/>
      <c r="X561" s="634"/>
      <c r="Y561" s="635"/>
    </row>
    <row r="562" spans="1:25" s="636" customFormat="1" ht="24.75" customHeight="1">
      <c r="A562" s="622" t="str">
        <f>'Раздел 1'!C592</f>
        <v>925</v>
      </c>
      <c r="B562" s="623" t="str">
        <f>'Раздел 1'!D592</f>
        <v>07</v>
      </c>
      <c r="C562" s="623" t="str">
        <f>'Раздел 1'!E592</f>
        <v>02</v>
      </c>
      <c r="D562" s="623">
        <f>'Раздел 1'!F592</f>
        <v>0</v>
      </c>
      <c r="E562" s="623">
        <f>'Раздел 1'!G592</f>
        <v>0</v>
      </c>
      <c r="F562" s="623">
        <f>'Раздел 1'!H592</f>
        <v>0</v>
      </c>
      <c r="G562" s="623">
        <f>'Раздел 1'!I592</f>
        <v>0</v>
      </c>
      <c r="H562" s="624" t="str">
        <f>'Раздел 1'!J592</f>
        <v>244</v>
      </c>
      <c r="I562" s="625" t="str">
        <f>'Раздел 1'!K592</f>
        <v>310.00.00</v>
      </c>
      <c r="J562" s="625" t="str">
        <f>'Раздел 1'!L592</f>
        <v>000</v>
      </c>
      <c r="K562" s="625" t="str">
        <f>'Раздел 1'!M592</f>
        <v>00.00.00</v>
      </c>
      <c r="L562" s="625" t="str">
        <f>'Раздел 1'!N592</f>
        <v>500.02.хххх</v>
      </c>
      <c r="M562" s="625" t="str">
        <f>'Раздел 1'!O592</f>
        <v>60.03.00</v>
      </c>
      <c r="N562" s="626">
        <f>'Раздел 1'!P592</f>
        <v>0</v>
      </c>
      <c r="O562" s="626">
        <v>0</v>
      </c>
      <c r="P562" s="627">
        <f t="shared" si="26"/>
        <v>0</v>
      </c>
      <c r="Q562" s="628">
        <f>'Раздел 1'!Q592</f>
        <v>0</v>
      </c>
      <c r="R562" s="629">
        <v>0</v>
      </c>
      <c r="S562" s="630">
        <f t="shared" si="27"/>
        <v>0</v>
      </c>
      <c r="T562" s="631">
        <f>'Раздел 1'!R592</f>
        <v>0</v>
      </c>
      <c r="U562" s="632">
        <v>0</v>
      </c>
      <c r="V562" s="633">
        <f t="shared" si="28"/>
        <v>0</v>
      </c>
      <c r="W562" s="142"/>
      <c r="X562" s="634"/>
      <c r="Y562" s="635"/>
    </row>
    <row r="563" spans="1:25" s="636" customFormat="1" ht="24.75" customHeight="1">
      <c r="A563" s="622" t="str">
        <f>'Раздел 1'!C593</f>
        <v>925</v>
      </c>
      <c r="B563" s="623" t="str">
        <f>'Раздел 1'!D593</f>
        <v>07</v>
      </c>
      <c r="C563" s="623" t="str">
        <f>'Раздел 1'!E593</f>
        <v>02</v>
      </c>
      <c r="D563" s="623">
        <f>'Раздел 1'!F593</f>
        <v>0</v>
      </c>
      <c r="E563" s="623">
        <f>'Раздел 1'!G593</f>
        <v>0</v>
      </c>
      <c r="F563" s="623">
        <f>'Раздел 1'!H593</f>
        <v>0</v>
      </c>
      <c r="G563" s="623">
        <f>'Раздел 1'!I593</f>
        <v>0</v>
      </c>
      <c r="H563" s="624" t="str">
        <f>'Раздел 1'!J593</f>
        <v>244</v>
      </c>
      <c r="I563" s="625" t="str">
        <f>'Раздел 1'!K593</f>
        <v>310.00.00</v>
      </c>
      <c r="J563" s="625" t="str">
        <f>'Раздел 1'!L593</f>
        <v>000</v>
      </c>
      <c r="K563" s="625" t="str">
        <f>'Раздел 1'!M593</f>
        <v>00.00.00</v>
      </c>
      <c r="L563" s="625" t="str">
        <f>'Раздел 1'!N593</f>
        <v>500.02.ХХХ</v>
      </c>
      <c r="M563" s="625" t="str">
        <f>'Раздел 1'!O593</f>
        <v>60.03.00</v>
      </c>
      <c r="N563" s="626">
        <f>'Раздел 1'!P593</f>
        <v>0</v>
      </c>
      <c r="O563" s="626">
        <v>0</v>
      </c>
      <c r="P563" s="627">
        <f t="shared" si="26"/>
        <v>0</v>
      </c>
      <c r="Q563" s="628">
        <f>'Раздел 1'!Q593</f>
        <v>0</v>
      </c>
      <c r="R563" s="629">
        <v>0</v>
      </c>
      <c r="S563" s="630">
        <f t="shared" si="27"/>
        <v>0</v>
      </c>
      <c r="T563" s="631">
        <f>'Раздел 1'!R593</f>
        <v>0</v>
      </c>
      <c r="U563" s="632">
        <v>0</v>
      </c>
      <c r="V563" s="633">
        <f t="shared" si="28"/>
        <v>0</v>
      </c>
      <c r="W563" s="142"/>
      <c r="X563" s="634"/>
      <c r="Y563" s="635"/>
    </row>
    <row r="564" spans="1:25" s="636" customFormat="1" ht="24.75" customHeight="1">
      <c r="A564" s="622" t="str">
        <f>'Раздел 1'!C594</f>
        <v>925</v>
      </c>
      <c r="B564" s="623" t="str">
        <f>'Раздел 1'!D594</f>
        <v>07</v>
      </c>
      <c r="C564" s="623" t="str">
        <f>'Раздел 1'!E594</f>
        <v>02</v>
      </c>
      <c r="D564" s="623">
        <f>'Раздел 1'!F594</f>
        <v>0</v>
      </c>
      <c r="E564" s="623">
        <f>'Раздел 1'!G594</f>
        <v>0</v>
      </c>
      <c r="F564" s="623">
        <f>'Раздел 1'!H594</f>
        <v>0</v>
      </c>
      <c r="G564" s="623">
        <f>'Раздел 1'!I594</f>
        <v>0</v>
      </c>
      <c r="H564" s="624" t="str">
        <f>'Раздел 1'!J594</f>
        <v>244</v>
      </c>
      <c r="I564" s="625" t="str">
        <f>'Раздел 1'!K594</f>
        <v>310.00.00</v>
      </c>
      <c r="J564" s="625" t="str">
        <f>'Раздел 1'!L594</f>
        <v>000</v>
      </c>
      <c r="K564" s="625" t="str">
        <f>'Раздел 1'!M594</f>
        <v>00.00.00</v>
      </c>
      <c r="L564" s="625" t="str">
        <f>'Раздел 1'!N594</f>
        <v>500.02.ХХХ</v>
      </c>
      <c r="M564" s="625" t="str">
        <f>'Раздел 1'!O594</f>
        <v>60.03.00</v>
      </c>
      <c r="N564" s="626">
        <f>'Раздел 1'!P594</f>
        <v>0</v>
      </c>
      <c r="O564" s="626">
        <v>0</v>
      </c>
      <c r="P564" s="627">
        <f t="shared" si="26"/>
        <v>0</v>
      </c>
      <c r="Q564" s="628">
        <f>'Раздел 1'!Q594</f>
        <v>0</v>
      </c>
      <c r="R564" s="629">
        <v>0</v>
      </c>
      <c r="S564" s="630">
        <f t="shared" si="27"/>
        <v>0</v>
      </c>
      <c r="T564" s="631">
        <f>'Раздел 1'!R594</f>
        <v>0</v>
      </c>
      <c r="U564" s="632">
        <v>0</v>
      </c>
      <c r="V564" s="633">
        <f t="shared" si="28"/>
        <v>0</v>
      </c>
      <c r="W564" s="142"/>
      <c r="X564" s="634"/>
      <c r="Y564" s="635"/>
    </row>
    <row r="565" spans="1:25" s="636" customFormat="1" ht="24.75" customHeight="1">
      <c r="A565" s="622" t="str">
        <f>'Раздел 1'!C595</f>
        <v>925</v>
      </c>
      <c r="B565" s="623" t="str">
        <f>'Раздел 1'!D595</f>
        <v>07</v>
      </c>
      <c r="C565" s="623" t="str">
        <f>'Раздел 1'!E595</f>
        <v>02</v>
      </c>
      <c r="D565" s="623">
        <f>'Раздел 1'!F595</f>
        <v>0</v>
      </c>
      <c r="E565" s="623">
        <f>'Раздел 1'!G595</f>
        <v>0</v>
      </c>
      <c r="F565" s="623">
        <f>'Раздел 1'!H595</f>
        <v>0</v>
      </c>
      <c r="G565" s="623">
        <f>'Раздел 1'!I595</f>
        <v>0</v>
      </c>
      <c r="H565" s="624" t="str">
        <f>'Раздел 1'!J595</f>
        <v>244</v>
      </c>
      <c r="I565" s="625" t="str">
        <f>'Раздел 1'!K595</f>
        <v>310.00.00</v>
      </c>
      <c r="J565" s="625" t="str">
        <f>'Раздел 1'!L595</f>
        <v>000</v>
      </c>
      <c r="K565" s="625" t="str">
        <f>'Раздел 1'!M595</f>
        <v>00.00.00</v>
      </c>
      <c r="L565" s="625" t="str">
        <f>'Раздел 1'!N595</f>
        <v>500.02.ХХХ</v>
      </c>
      <c r="M565" s="625" t="str">
        <f>'Раздел 1'!O595</f>
        <v>60.03.00</v>
      </c>
      <c r="N565" s="626">
        <f>'Раздел 1'!P595</f>
        <v>0</v>
      </c>
      <c r="O565" s="626">
        <v>0</v>
      </c>
      <c r="P565" s="627">
        <f t="shared" si="26"/>
        <v>0</v>
      </c>
      <c r="Q565" s="628">
        <f>'Раздел 1'!Q595</f>
        <v>0</v>
      </c>
      <c r="R565" s="629">
        <v>0</v>
      </c>
      <c r="S565" s="630">
        <f t="shared" si="27"/>
        <v>0</v>
      </c>
      <c r="T565" s="631">
        <f>'Раздел 1'!R595</f>
        <v>0</v>
      </c>
      <c r="U565" s="632">
        <v>0</v>
      </c>
      <c r="V565" s="633">
        <f t="shared" si="28"/>
        <v>0</v>
      </c>
      <c r="W565" s="142"/>
      <c r="X565" s="634"/>
      <c r="Y565" s="635"/>
    </row>
    <row r="566" spans="1:25" s="636" customFormat="1" ht="24.75" customHeight="1">
      <c r="A566" s="622" t="str">
        <f>'Раздел 1'!C596</f>
        <v>925</v>
      </c>
      <c r="B566" s="623" t="str">
        <f>'Раздел 1'!D596</f>
        <v>07</v>
      </c>
      <c r="C566" s="623" t="str">
        <f>'Раздел 1'!E596</f>
        <v>02</v>
      </c>
      <c r="D566" s="623" t="str">
        <f>'Раздел 1'!F596</f>
        <v>06</v>
      </c>
      <c r="E566" s="623" t="str">
        <f>'Раздел 1'!G596</f>
        <v>2</v>
      </c>
      <c r="F566" s="623" t="str">
        <f>'Раздел 1'!H596</f>
        <v>01</v>
      </c>
      <c r="G566" s="623" t="str">
        <f>'Раздел 1'!I596</f>
        <v>S0460</v>
      </c>
      <c r="H566" s="624" t="str">
        <f>'Раздел 1'!J596</f>
        <v>244</v>
      </c>
      <c r="I566" s="625" t="str">
        <f>'Раздел 1'!K596</f>
        <v>310.00.00</v>
      </c>
      <c r="J566" s="625" t="str">
        <f>'Раздел 1'!L596</f>
        <v>000</v>
      </c>
      <c r="K566" s="625" t="str">
        <f>'Раздел 1'!M596</f>
        <v>00.00.00</v>
      </c>
      <c r="L566" s="625" t="str">
        <f>'Раздел 1'!N596</f>
        <v>500.03.0002</v>
      </c>
      <c r="M566" s="625" t="str">
        <f>'Раздел 1'!O596</f>
        <v>60.03.00</v>
      </c>
      <c r="N566" s="626">
        <f>'Раздел 1'!P596</f>
        <v>0</v>
      </c>
      <c r="O566" s="626">
        <v>0</v>
      </c>
      <c r="P566" s="627">
        <f t="shared" si="26"/>
        <v>0</v>
      </c>
      <c r="Q566" s="628">
        <f>'Раздел 1'!Q596</f>
        <v>0</v>
      </c>
      <c r="R566" s="629">
        <v>0</v>
      </c>
      <c r="S566" s="630">
        <f t="shared" si="27"/>
        <v>0</v>
      </c>
      <c r="T566" s="631">
        <f>'Раздел 1'!R596</f>
        <v>0</v>
      </c>
      <c r="U566" s="632">
        <v>0</v>
      </c>
      <c r="V566" s="633">
        <f t="shared" si="28"/>
        <v>0</v>
      </c>
      <c r="W566" s="142"/>
      <c r="X566" s="634"/>
      <c r="Y566" s="635"/>
    </row>
    <row r="567" spans="1:25" s="636" customFormat="1" ht="24.75" customHeight="1">
      <c r="A567" s="622" t="str">
        <f>'Раздел 1'!C597</f>
        <v>925</v>
      </c>
      <c r="B567" s="623" t="str">
        <f>'Раздел 1'!D597</f>
        <v>07</v>
      </c>
      <c r="C567" s="623" t="str">
        <f>'Раздел 1'!E597</f>
        <v>02</v>
      </c>
      <c r="D567" s="623">
        <f>'Раздел 1'!F597</f>
        <v>0</v>
      </c>
      <c r="E567" s="623">
        <f>'Раздел 1'!G597</f>
        <v>0</v>
      </c>
      <c r="F567" s="623">
        <f>'Раздел 1'!H597</f>
        <v>0</v>
      </c>
      <c r="G567" s="623">
        <f>'Раздел 1'!I597</f>
        <v>0</v>
      </c>
      <c r="H567" s="624" t="str">
        <f>'Раздел 1'!J597</f>
        <v>244</v>
      </c>
      <c r="I567" s="625" t="str">
        <f>'Раздел 1'!K597</f>
        <v>310.00.00</v>
      </c>
      <c r="J567" s="625" t="str">
        <f>'Раздел 1'!L597</f>
        <v>000</v>
      </c>
      <c r="K567" s="625" t="str">
        <f>'Раздел 1'!M597</f>
        <v>00.00.00</v>
      </c>
      <c r="L567" s="625" t="str">
        <f>'Раздел 1'!N597</f>
        <v>500.03.ХХХ</v>
      </c>
      <c r="M567" s="625" t="str">
        <f>'Раздел 1'!O597</f>
        <v>60.03.00</v>
      </c>
      <c r="N567" s="626">
        <f>'Раздел 1'!P597</f>
        <v>0</v>
      </c>
      <c r="O567" s="626">
        <v>0</v>
      </c>
      <c r="P567" s="627">
        <f t="shared" si="26"/>
        <v>0</v>
      </c>
      <c r="Q567" s="628">
        <f>'Раздел 1'!Q597</f>
        <v>0</v>
      </c>
      <c r="R567" s="629">
        <v>0</v>
      </c>
      <c r="S567" s="630">
        <f t="shared" si="27"/>
        <v>0</v>
      </c>
      <c r="T567" s="631">
        <f>'Раздел 1'!R597</f>
        <v>0</v>
      </c>
      <c r="U567" s="632">
        <v>0</v>
      </c>
      <c r="V567" s="633">
        <f t="shared" si="28"/>
        <v>0</v>
      </c>
      <c r="W567" s="142"/>
      <c r="X567" s="634"/>
      <c r="Y567" s="635"/>
    </row>
    <row r="568" spans="1:25" s="636" customFormat="1" ht="24.75" customHeight="1">
      <c r="A568" s="622" t="str">
        <f>'Раздел 1'!C598</f>
        <v>925</v>
      </c>
      <c r="B568" s="623" t="str">
        <f>'Раздел 1'!D598</f>
        <v>07</v>
      </c>
      <c r="C568" s="623" t="str">
        <f>'Раздел 1'!E598</f>
        <v>02</v>
      </c>
      <c r="D568" s="623" t="str">
        <f>'Раздел 1'!F598</f>
        <v>02</v>
      </c>
      <c r="E568" s="623" t="str">
        <f>'Раздел 1'!G598</f>
        <v>1</v>
      </c>
      <c r="F568" s="623" t="str">
        <f>'Раздел 1'!H598</f>
        <v>02</v>
      </c>
      <c r="G568" s="623" t="str">
        <f>'Раздел 1'!I598</f>
        <v>00590</v>
      </c>
      <c r="H568" s="624" t="str">
        <f>'Раздел 1'!J598</f>
        <v>244</v>
      </c>
      <c r="I568" s="625" t="str">
        <f>'Раздел 1'!K598</f>
        <v>320.00.00</v>
      </c>
      <c r="J568" s="625" t="str">
        <f>'Раздел 1'!L598</f>
        <v>000</v>
      </c>
      <c r="K568" s="625" t="str">
        <f>'Раздел 1'!M598</f>
        <v>00.00.00</v>
      </c>
      <c r="L568" s="625" t="str">
        <f>'Раздел 1'!N598</f>
        <v>х</v>
      </c>
      <c r="M568" s="625" t="str">
        <f>'Раздел 1'!O598</f>
        <v>20.00.02</v>
      </c>
      <c r="N568" s="626">
        <f>'Раздел 1'!P598</f>
        <v>0</v>
      </c>
      <c r="O568" s="626">
        <v>0</v>
      </c>
      <c r="P568" s="627">
        <f t="shared" si="26"/>
        <v>0</v>
      </c>
      <c r="Q568" s="628">
        <f>'Раздел 1'!Q598</f>
        <v>0</v>
      </c>
      <c r="R568" s="629">
        <v>0</v>
      </c>
      <c r="S568" s="630">
        <f t="shared" si="27"/>
        <v>0</v>
      </c>
      <c r="T568" s="631">
        <f>'Раздел 1'!R598</f>
        <v>0</v>
      </c>
      <c r="U568" s="632">
        <v>0</v>
      </c>
      <c r="V568" s="633">
        <f t="shared" si="28"/>
        <v>0</v>
      </c>
      <c r="W568" s="142"/>
      <c r="X568" s="634"/>
      <c r="Y568" s="635"/>
    </row>
    <row r="569" spans="1:25" s="636" customFormat="1" ht="24.75" customHeight="1">
      <c r="A569" s="622" t="str">
        <f>'Раздел 1'!C599</f>
        <v>925</v>
      </c>
      <c r="B569" s="623" t="str">
        <f>'Раздел 1'!D599</f>
        <v>07</v>
      </c>
      <c r="C569" s="623" t="str">
        <f>'Раздел 1'!E599</f>
        <v>02</v>
      </c>
      <c r="D569" s="623" t="str">
        <f>'Раздел 1'!F599</f>
        <v>02</v>
      </c>
      <c r="E569" s="623" t="str">
        <f>'Раздел 1'!G599</f>
        <v>1</v>
      </c>
      <c r="F569" s="623" t="str">
        <f>'Раздел 1'!H599</f>
        <v>02</v>
      </c>
      <c r="G569" s="623" t="str">
        <f>'Раздел 1'!I599</f>
        <v>00590</v>
      </c>
      <c r="H569" s="624" t="str">
        <f>'Раздел 1'!J599</f>
        <v>244</v>
      </c>
      <c r="I569" s="625" t="str">
        <f>'Раздел 1'!K599</f>
        <v>320.00.00</v>
      </c>
      <c r="J569" s="625" t="str">
        <f>'Раздел 1'!L599</f>
        <v>001</v>
      </c>
      <c r="K569" s="625" t="str">
        <f>'Раздел 1'!M599</f>
        <v>00.00.00</v>
      </c>
      <c r="L569" s="625" t="str">
        <f>'Раздел 1'!N599</f>
        <v>х</v>
      </c>
      <c r="M569" s="625" t="str">
        <f>'Раздел 1'!O599</f>
        <v>20.00.02</v>
      </c>
      <c r="N569" s="626">
        <f>'Раздел 1'!P599</f>
        <v>0</v>
      </c>
      <c r="O569" s="626">
        <v>0</v>
      </c>
      <c r="P569" s="627">
        <f t="shared" si="26"/>
        <v>0</v>
      </c>
      <c r="Q569" s="628">
        <f>'Раздел 1'!Q599</f>
        <v>0</v>
      </c>
      <c r="R569" s="629">
        <v>0</v>
      </c>
      <c r="S569" s="630">
        <f t="shared" si="27"/>
        <v>0</v>
      </c>
      <c r="T569" s="631">
        <f>'Раздел 1'!R599</f>
        <v>0</v>
      </c>
      <c r="U569" s="632">
        <v>0</v>
      </c>
      <c r="V569" s="633">
        <f t="shared" si="28"/>
        <v>0</v>
      </c>
      <c r="W569" s="142"/>
      <c r="X569" s="634"/>
      <c r="Y569" s="635"/>
    </row>
    <row r="570" spans="1:25" s="636" customFormat="1" ht="24.75" customHeight="1">
      <c r="A570" s="622" t="str">
        <f>'Раздел 1'!C600</f>
        <v>925</v>
      </c>
      <c r="B570" s="623" t="str">
        <f>'Раздел 1'!D600</f>
        <v>07</v>
      </c>
      <c r="C570" s="623" t="str">
        <f>'Раздел 1'!E600</f>
        <v>02</v>
      </c>
      <c r="D570" s="623" t="str">
        <f>'Раздел 1'!F600</f>
        <v>02</v>
      </c>
      <c r="E570" s="623" t="str">
        <f>'Раздел 1'!G600</f>
        <v>1</v>
      </c>
      <c r="F570" s="623" t="str">
        <f>'Раздел 1'!H600</f>
        <v>02</v>
      </c>
      <c r="G570" s="623" t="str">
        <f>'Раздел 1'!I600</f>
        <v>00590</v>
      </c>
      <c r="H570" s="624" t="str">
        <f>'Раздел 1'!J600</f>
        <v>244</v>
      </c>
      <c r="I570" s="625" t="str">
        <f>'Раздел 1'!K600</f>
        <v>320.00.00</v>
      </c>
      <c r="J570" s="625" t="str">
        <f>'Раздел 1'!L600</f>
        <v>000</v>
      </c>
      <c r="K570" s="625" t="str">
        <f>'Раздел 1'!M600</f>
        <v>00.00.00</v>
      </c>
      <c r="L570" s="625" t="str">
        <f>'Раздел 1'!N600</f>
        <v>х</v>
      </c>
      <c r="M570" s="625" t="str">
        <f>'Раздел 1'!O600</f>
        <v>20.00.03</v>
      </c>
      <c r="N570" s="626">
        <f>'Раздел 1'!P600</f>
        <v>0</v>
      </c>
      <c r="O570" s="626">
        <v>0</v>
      </c>
      <c r="P570" s="627">
        <f t="shared" si="26"/>
        <v>0</v>
      </c>
      <c r="Q570" s="628">
        <f>'Раздел 1'!Q600</f>
        <v>0</v>
      </c>
      <c r="R570" s="629">
        <v>0</v>
      </c>
      <c r="S570" s="630">
        <f t="shared" si="27"/>
        <v>0</v>
      </c>
      <c r="T570" s="631">
        <f>'Раздел 1'!R600</f>
        <v>0</v>
      </c>
      <c r="U570" s="632">
        <v>0</v>
      </c>
      <c r="V570" s="633">
        <f t="shared" si="28"/>
        <v>0</v>
      </c>
      <c r="W570" s="142"/>
      <c r="X570" s="634"/>
      <c r="Y570" s="635"/>
    </row>
    <row r="571" spans="1:25" s="636" customFormat="1" ht="24.75" customHeight="1">
      <c r="A571" s="622" t="str">
        <f>'Раздел 1'!C601</f>
        <v>925</v>
      </c>
      <c r="B571" s="623" t="str">
        <f>'Раздел 1'!D601</f>
        <v>07</v>
      </c>
      <c r="C571" s="623" t="str">
        <f>'Раздел 1'!E601</f>
        <v>02</v>
      </c>
      <c r="D571" s="623" t="str">
        <f>'Раздел 1'!F601</f>
        <v>02</v>
      </c>
      <c r="E571" s="623" t="str">
        <f>'Раздел 1'!G601</f>
        <v>1</v>
      </c>
      <c r="F571" s="623" t="str">
        <f>'Раздел 1'!H601</f>
        <v>02</v>
      </c>
      <c r="G571" s="623" t="str">
        <f>'Раздел 1'!I601</f>
        <v>00590</v>
      </c>
      <c r="H571" s="624" t="str">
        <f>'Раздел 1'!J601</f>
        <v>244</v>
      </c>
      <c r="I571" s="625" t="str">
        <f>'Раздел 1'!K601</f>
        <v>320.00.00</v>
      </c>
      <c r="J571" s="625" t="str">
        <f>'Раздел 1'!L601</f>
        <v>001</v>
      </c>
      <c r="K571" s="625" t="str">
        <f>'Раздел 1'!M601</f>
        <v>00.00.00</v>
      </c>
      <c r="L571" s="625" t="str">
        <f>'Раздел 1'!N601</f>
        <v>х</v>
      </c>
      <c r="M571" s="625" t="str">
        <f>'Раздел 1'!O601</f>
        <v>20.00.03</v>
      </c>
      <c r="N571" s="626">
        <f>'Раздел 1'!P601</f>
        <v>0</v>
      </c>
      <c r="O571" s="626">
        <v>0</v>
      </c>
      <c r="P571" s="627">
        <f t="shared" si="26"/>
        <v>0</v>
      </c>
      <c r="Q571" s="628">
        <f>'Раздел 1'!Q601</f>
        <v>0</v>
      </c>
      <c r="R571" s="629">
        <v>0</v>
      </c>
      <c r="S571" s="630">
        <f t="shared" si="27"/>
        <v>0</v>
      </c>
      <c r="T571" s="631">
        <f>'Раздел 1'!R601</f>
        <v>0</v>
      </c>
      <c r="U571" s="632">
        <v>0</v>
      </c>
      <c r="V571" s="633">
        <f t="shared" si="28"/>
        <v>0</v>
      </c>
      <c r="W571" s="142"/>
      <c r="X571" s="634"/>
      <c r="Y571" s="635"/>
    </row>
    <row r="572" spans="1:25" s="636" customFormat="1" ht="24.75" customHeight="1">
      <c r="A572" s="622" t="str">
        <f>'Раздел 1'!C602</f>
        <v>925</v>
      </c>
      <c r="B572" s="623" t="str">
        <f>'Раздел 1'!D602</f>
        <v>07</v>
      </c>
      <c r="C572" s="623" t="str">
        <f>'Раздел 1'!E602</f>
        <v>02</v>
      </c>
      <c r="D572" s="623" t="str">
        <f>'Раздел 1'!F602</f>
        <v>02</v>
      </c>
      <c r="E572" s="623" t="str">
        <f>'Раздел 1'!G602</f>
        <v>1</v>
      </c>
      <c r="F572" s="623" t="str">
        <f>'Раздел 1'!H602</f>
        <v>02</v>
      </c>
      <c r="G572" s="623" t="str">
        <f>'Раздел 1'!I602</f>
        <v>00590</v>
      </c>
      <c r="H572" s="624" t="str">
        <f>'Раздел 1'!J602</f>
        <v>244</v>
      </c>
      <c r="I572" s="625" t="str">
        <f>'Раздел 1'!K602</f>
        <v>320.00.00</v>
      </c>
      <c r="J572" s="625" t="str">
        <f>'Раздел 1'!L602</f>
        <v>000</v>
      </c>
      <c r="K572" s="625" t="str">
        <f>'Раздел 1'!M602</f>
        <v>00.00.00</v>
      </c>
      <c r="L572" s="625" t="str">
        <f>'Раздел 1'!N602</f>
        <v>х</v>
      </c>
      <c r="M572" s="625" t="str">
        <f>'Раздел 1'!O602</f>
        <v>20.00.04</v>
      </c>
      <c r="N572" s="626">
        <f>'Раздел 1'!P602</f>
        <v>0</v>
      </c>
      <c r="O572" s="626">
        <v>0</v>
      </c>
      <c r="P572" s="627">
        <f t="shared" si="26"/>
        <v>0</v>
      </c>
      <c r="Q572" s="628">
        <f>'Раздел 1'!Q602</f>
        <v>0</v>
      </c>
      <c r="R572" s="629">
        <v>0</v>
      </c>
      <c r="S572" s="630">
        <f t="shared" si="27"/>
        <v>0</v>
      </c>
      <c r="T572" s="631">
        <f>'Раздел 1'!R602</f>
        <v>0</v>
      </c>
      <c r="U572" s="632">
        <v>0</v>
      </c>
      <c r="V572" s="633">
        <f t="shared" si="28"/>
        <v>0</v>
      </c>
      <c r="W572" s="142"/>
      <c r="X572" s="634"/>
      <c r="Y572" s="635"/>
    </row>
    <row r="573" spans="1:25" s="636" customFormat="1" ht="24.75" customHeight="1">
      <c r="A573" s="622" t="str">
        <f>'Раздел 1'!C603</f>
        <v>925</v>
      </c>
      <c r="B573" s="623" t="str">
        <f>'Раздел 1'!D603</f>
        <v>07</v>
      </c>
      <c r="C573" s="623" t="str">
        <f>'Раздел 1'!E603</f>
        <v>02</v>
      </c>
      <c r="D573" s="623" t="str">
        <f>'Раздел 1'!F603</f>
        <v>02</v>
      </c>
      <c r="E573" s="623" t="str">
        <f>'Раздел 1'!G603</f>
        <v>1</v>
      </c>
      <c r="F573" s="623" t="str">
        <f>'Раздел 1'!H603</f>
        <v>02</v>
      </c>
      <c r="G573" s="623" t="str">
        <f>'Раздел 1'!I603</f>
        <v>00590</v>
      </c>
      <c r="H573" s="624" t="str">
        <f>'Раздел 1'!J603</f>
        <v>244</v>
      </c>
      <c r="I573" s="625" t="str">
        <f>'Раздел 1'!K603</f>
        <v>320.00.00</v>
      </c>
      <c r="J573" s="625" t="str">
        <f>'Раздел 1'!L603</f>
        <v>001</v>
      </c>
      <c r="K573" s="625" t="str">
        <f>'Раздел 1'!M603</f>
        <v>00.00.00</v>
      </c>
      <c r="L573" s="625" t="str">
        <f>'Раздел 1'!N603</f>
        <v>х</v>
      </c>
      <c r="M573" s="625" t="str">
        <f>'Раздел 1'!O603</f>
        <v>20.00.04</v>
      </c>
      <c r="N573" s="626">
        <f>'Раздел 1'!P603</f>
        <v>0</v>
      </c>
      <c r="O573" s="626">
        <v>0</v>
      </c>
      <c r="P573" s="627">
        <f t="shared" si="26"/>
        <v>0</v>
      </c>
      <c r="Q573" s="628">
        <f>'Раздел 1'!Q603</f>
        <v>0</v>
      </c>
      <c r="R573" s="629">
        <v>0</v>
      </c>
      <c r="S573" s="630">
        <f t="shared" si="27"/>
        <v>0</v>
      </c>
      <c r="T573" s="631">
        <f>'Раздел 1'!R603</f>
        <v>0</v>
      </c>
      <c r="U573" s="632">
        <v>0</v>
      </c>
      <c r="V573" s="633">
        <f t="shared" si="28"/>
        <v>0</v>
      </c>
      <c r="W573" s="142"/>
      <c r="X573" s="634"/>
      <c r="Y573" s="635"/>
    </row>
    <row r="574" spans="1:25" s="636" customFormat="1" ht="24.75" customHeight="1">
      <c r="A574" s="622" t="str">
        <f>'Раздел 1'!C604</f>
        <v>925</v>
      </c>
      <c r="B574" s="623" t="str">
        <f>'Раздел 1'!D604</f>
        <v>07</v>
      </c>
      <c r="C574" s="623" t="str">
        <f>'Раздел 1'!E604</f>
        <v>02</v>
      </c>
      <c r="D574" s="623" t="str">
        <f>'Раздел 1'!F604</f>
        <v>02</v>
      </c>
      <c r="E574" s="623" t="str">
        <f>'Раздел 1'!G604</f>
        <v>1</v>
      </c>
      <c r="F574" s="623" t="str">
        <f>'Раздел 1'!H604</f>
        <v>02</v>
      </c>
      <c r="G574" s="623" t="str">
        <f>'Раздел 1'!I604</f>
        <v>00590</v>
      </c>
      <c r="H574" s="624" t="str">
        <f>'Раздел 1'!J604</f>
        <v>244</v>
      </c>
      <c r="I574" s="625" t="str">
        <f>'Раздел 1'!K604</f>
        <v>320.00.00</v>
      </c>
      <c r="J574" s="625" t="str">
        <f>'Раздел 1'!L604</f>
        <v>000</v>
      </c>
      <c r="K574" s="625" t="str">
        <f>'Раздел 1'!M604</f>
        <v>00.00.00</v>
      </c>
      <c r="L574" s="625" t="str">
        <f>'Раздел 1'!N604</f>
        <v>001.99.0001</v>
      </c>
      <c r="M574" s="625" t="str">
        <f>'Раздел 1'!O604</f>
        <v>50.01.00</v>
      </c>
      <c r="N574" s="626">
        <f>'Раздел 1'!P604</f>
        <v>0</v>
      </c>
      <c r="O574" s="626">
        <v>0</v>
      </c>
      <c r="P574" s="627">
        <f t="shared" si="26"/>
        <v>0</v>
      </c>
      <c r="Q574" s="628">
        <f>'Раздел 1'!Q604</f>
        <v>0</v>
      </c>
      <c r="R574" s="629">
        <v>0</v>
      </c>
      <c r="S574" s="630">
        <f t="shared" si="27"/>
        <v>0</v>
      </c>
      <c r="T574" s="631">
        <f>'Раздел 1'!R604</f>
        <v>0</v>
      </c>
      <c r="U574" s="632">
        <v>0</v>
      </c>
      <c r="V574" s="633">
        <f t="shared" si="28"/>
        <v>0</v>
      </c>
      <c r="W574" s="142"/>
      <c r="X574" s="634"/>
      <c r="Y574" s="635"/>
    </row>
    <row r="575" spans="1:25" s="636" customFormat="1" ht="24.75" customHeight="1">
      <c r="A575" s="622" t="str">
        <f>'Раздел 1'!C605</f>
        <v>925</v>
      </c>
      <c r="B575" s="623" t="str">
        <f>'Раздел 1'!D605</f>
        <v>07</v>
      </c>
      <c r="C575" s="623" t="str">
        <f>'Раздел 1'!E605</f>
        <v>02</v>
      </c>
      <c r="D575" s="623" t="str">
        <f>'Раздел 1'!F605</f>
        <v>02</v>
      </c>
      <c r="E575" s="623" t="str">
        <f>'Раздел 1'!G605</f>
        <v>1</v>
      </c>
      <c r="F575" s="623" t="str">
        <f>'Раздел 1'!H605</f>
        <v>02</v>
      </c>
      <c r="G575" s="623" t="str">
        <f>'Раздел 1'!I605</f>
        <v>00590</v>
      </c>
      <c r="H575" s="624" t="str">
        <f>'Раздел 1'!J605</f>
        <v>244</v>
      </c>
      <c r="I575" s="625" t="str">
        <f>'Раздел 1'!K605</f>
        <v>320.00.00</v>
      </c>
      <c r="J575" s="625" t="str">
        <f>'Раздел 1'!L605</f>
        <v>001</v>
      </c>
      <c r="K575" s="625" t="str">
        <f>'Раздел 1'!M605</f>
        <v>00.00.00</v>
      </c>
      <c r="L575" s="625" t="str">
        <f>'Раздел 1'!N605</f>
        <v>х</v>
      </c>
      <c r="M575" s="625" t="str">
        <f>'Раздел 1'!O605</f>
        <v>50.01.00</v>
      </c>
      <c r="N575" s="626">
        <f>'Раздел 1'!P605</f>
        <v>0</v>
      </c>
      <c r="O575" s="626">
        <v>0</v>
      </c>
      <c r="P575" s="627">
        <f t="shared" si="26"/>
        <v>0</v>
      </c>
      <c r="Q575" s="628">
        <f>'Раздел 1'!Q605</f>
        <v>0</v>
      </c>
      <c r="R575" s="629">
        <v>0</v>
      </c>
      <c r="S575" s="630">
        <f t="shared" si="27"/>
        <v>0</v>
      </c>
      <c r="T575" s="631">
        <f>'Раздел 1'!R605</f>
        <v>0</v>
      </c>
      <c r="U575" s="632">
        <v>0</v>
      </c>
      <c r="V575" s="633">
        <f t="shared" si="28"/>
        <v>0</v>
      </c>
      <c r="W575" s="142"/>
      <c r="X575" s="634"/>
      <c r="Y575" s="635"/>
    </row>
    <row r="576" spans="1:25" s="636" customFormat="1" ht="24.75" customHeight="1">
      <c r="A576" s="622" t="str">
        <f>'Раздел 1'!C606</f>
        <v>925</v>
      </c>
      <c r="B576" s="623" t="str">
        <f>'Раздел 1'!D606</f>
        <v>07</v>
      </c>
      <c r="C576" s="623" t="str">
        <f>'Раздел 1'!E606</f>
        <v>02</v>
      </c>
      <c r="D576" s="623" t="str">
        <f>'Раздел 1'!F606</f>
        <v>02</v>
      </c>
      <c r="E576" s="623" t="str">
        <f>'Раздел 1'!G606</f>
        <v>1</v>
      </c>
      <c r="F576" s="623" t="str">
        <f>'Раздел 1'!H606</f>
        <v>02</v>
      </c>
      <c r="G576" s="623" t="str">
        <f>'Раздел 1'!I606</f>
        <v>60860</v>
      </c>
      <c r="H576" s="624" t="str">
        <f>'Раздел 1'!J606</f>
        <v>244</v>
      </c>
      <c r="I576" s="625" t="str">
        <f>'Раздел 1'!K606</f>
        <v>320.00.00</v>
      </c>
      <c r="J576" s="625" t="str">
        <f>'Раздел 1'!L606</f>
        <v>000</v>
      </c>
      <c r="K576" s="625" t="str">
        <f>'Раздел 1'!M606</f>
        <v>00.00.00</v>
      </c>
      <c r="L576" s="625" t="str">
        <f>'Раздел 1'!N606</f>
        <v>001.07.0002</v>
      </c>
      <c r="M576" s="625" t="str">
        <f>'Раздел 1'!O606</f>
        <v>50.03.00</v>
      </c>
      <c r="N576" s="626">
        <f>'Раздел 1'!P606</f>
        <v>0</v>
      </c>
      <c r="O576" s="626">
        <v>0</v>
      </c>
      <c r="P576" s="627">
        <f t="shared" si="26"/>
        <v>0</v>
      </c>
      <c r="Q576" s="628">
        <f>'Раздел 1'!Q606</f>
        <v>0</v>
      </c>
      <c r="R576" s="629">
        <v>0</v>
      </c>
      <c r="S576" s="630">
        <f t="shared" si="27"/>
        <v>0</v>
      </c>
      <c r="T576" s="631">
        <f>'Раздел 1'!R606</f>
        <v>0</v>
      </c>
      <c r="U576" s="632">
        <v>0</v>
      </c>
      <c r="V576" s="633">
        <f t="shared" si="28"/>
        <v>0</v>
      </c>
      <c r="W576" s="142"/>
      <c r="X576" s="634"/>
      <c r="Y576" s="635"/>
    </row>
    <row r="577" spans="1:25" s="636" customFormat="1" ht="24.75" customHeight="1">
      <c r="A577" s="622" t="str">
        <f>'Раздел 1'!C607</f>
        <v>925</v>
      </c>
      <c r="B577" s="623" t="str">
        <f>'Раздел 1'!D607</f>
        <v>07</v>
      </c>
      <c r="C577" s="623" t="str">
        <f>'Раздел 1'!E607</f>
        <v>02</v>
      </c>
      <c r="D577" s="623" t="str">
        <f>'Раздел 1'!F607</f>
        <v>02</v>
      </c>
      <c r="E577" s="623" t="str">
        <f>'Раздел 1'!G607</f>
        <v>1</v>
      </c>
      <c r="F577" s="623" t="str">
        <f>'Раздел 1'!H607</f>
        <v>02</v>
      </c>
      <c r="G577" s="623" t="str">
        <f>'Раздел 1'!I607</f>
        <v>60860</v>
      </c>
      <c r="H577" s="624" t="str">
        <f>'Раздел 1'!J607</f>
        <v>244</v>
      </c>
      <c r="I577" s="625" t="str">
        <f>'Раздел 1'!K607</f>
        <v>320.00.00</v>
      </c>
      <c r="J577" s="625" t="str">
        <f>'Раздел 1'!L607</f>
        <v>001</v>
      </c>
      <c r="K577" s="625" t="str">
        <f>'Раздел 1'!M607</f>
        <v>00.00.00</v>
      </c>
      <c r="L577" s="625" t="str">
        <f>'Раздел 1'!N607</f>
        <v>х</v>
      </c>
      <c r="M577" s="625" t="str">
        <f>'Раздел 1'!O607</f>
        <v>50.03.00</v>
      </c>
      <c r="N577" s="626">
        <f>'Раздел 1'!P607</f>
        <v>0</v>
      </c>
      <c r="O577" s="626">
        <v>0</v>
      </c>
      <c r="P577" s="627">
        <f t="shared" si="26"/>
        <v>0</v>
      </c>
      <c r="Q577" s="628">
        <f>'Раздел 1'!Q607</f>
        <v>0</v>
      </c>
      <c r="R577" s="629">
        <v>0</v>
      </c>
      <c r="S577" s="630">
        <f t="shared" si="27"/>
        <v>0</v>
      </c>
      <c r="T577" s="631">
        <f>'Раздел 1'!R607</f>
        <v>0</v>
      </c>
      <c r="U577" s="632">
        <v>0</v>
      </c>
      <c r="V577" s="633">
        <f t="shared" si="28"/>
        <v>0</v>
      </c>
      <c r="W577" s="142"/>
      <c r="X577" s="634"/>
      <c r="Y577" s="635"/>
    </row>
    <row r="578" spans="1:25" s="636" customFormat="1" ht="24.75" customHeight="1">
      <c r="A578" s="622" t="str">
        <f>'Раздел 1'!C608</f>
        <v>925</v>
      </c>
      <c r="B578" s="623" t="str">
        <f>'Раздел 1'!D608</f>
        <v>07</v>
      </c>
      <c r="C578" s="623" t="str">
        <f>'Раздел 1'!E608</f>
        <v>02</v>
      </c>
      <c r="D578" s="623" t="str">
        <f>'Раздел 1'!F608</f>
        <v>02</v>
      </c>
      <c r="E578" s="623" t="str">
        <f>'Раздел 1'!G608</f>
        <v>1</v>
      </c>
      <c r="F578" s="623" t="str">
        <f>'Раздел 1'!H608</f>
        <v>02</v>
      </c>
      <c r="G578" s="623" t="str">
        <f>'Раздел 1'!I608</f>
        <v>62980</v>
      </c>
      <c r="H578" s="624" t="str">
        <f>'Раздел 1'!J608</f>
        <v>244</v>
      </c>
      <c r="I578" s="625" t="str">
        <f>'Раздел 1'!K608</f>
        <v>320.00.00</v>
      </c>
      <c r="J578" s="625" t="str">
        <f>'Раздел 1'!L608</f>
        <v>000</v>
      </c>
      <c r="K578" s="625" t="str">
        <f>'Раздел 1'!M608</f>
        <v>00.00.00</v>
      </c>
      <c r="L578" s="625" t="str">
        <f>'Раздел 1'!N608</f>
        <v>005.00.0000</v>
      </c>
      <c r="M578" s="625" t="str">
        <f>'Раздел 1'!O608</f>
        <v>60.03.00</v>
      </c>
      <c r="N578" s="626">
        <f>'Раздел 1'!P608</f>
        <v>0</v>
      </c>
      <c r="O578" s="626">
        <v>0</v>
      </c>
      <c r="P578" s="627">
        <f t="shared" si="26"/>
        <v>0</v>
      </c>
      <c r="Q578" s="628">
        <f>'Раздел 1'!Q608</f>
        <v>0</v>
      </c>
      <c r="R578" s="629">
        <v>0</v>
      </c>
      <c r="S578" s="630">
        <f t="shared" si="27"/>
        <v>0</v>
      </c>
      <c r="T578" s="631">
        <f>'Раздел 1'!R608</f>
        <v>0</v>
      </c>
      <c r="U578" s="632">
        <v>0</v>
      </c>
      <c r="V578" s="633">
        <f t="shared" si="28"/>
        <v>0</v>
      </c>
      <c r="W578" s="142"/>
      <c r="X578" s="634"/>
      <c r="Y578" s="635"/>
    </row>
    <row r="579" spans="1:25" s="636" customFormat="1" ht="24.75" customHeight="1">
      <c r="A579" s="622" t="str">
        <f>'Раздел 1'!C609</f>
        <v>925</v>
      </c>
      <c r="B579" s="623" t="str">
        <f>'Раздел 1'!D609</f>
        <v>07</v>
      </c>
      <c r="C579" s="623" t="str">
        <f>'Раздел 1'!E609</f>
        <v>02</v>
      </c>
      <c r="D579" s="623">
        <f>'Раздел 1'!F609</f>
        <v>0</v>
      </c>
      <c r="E579" s="623">
        <f>'Раздел 1'!G609</f>
        <v>0</v>
      </c>
      <c r="F579" s="623">
        <f>'Раздел 1'!H609</f>
        <v>0</v>
      </c>
      <c r="G579" s="623">
        <f>'Раздел 1'!I609</f>
        <v>0</v>
      </c>
      <c r="H579" s="624" t="str">
        <f>'Раздел 1'!J609</f>
        <v>244</v>
      </c>
      <c r="I579" s="625" t="str">
        <f>'Раздел 1'!K609</f>
        <v>320.00.00</v>
      </c>
      <c r="J579" s="625" t="str">
        <f>'Раздел 1'!L609</f>
        <v>000</v>
      </c>
      <c r="K579" s="625" t="str">
        <f>'Раздел 1'!M609</f>
        <v>00.00.00</v>
      </c>
      <c r="L579" s="625" t="str">
        <f>'Раздел 1'!N609</f>
        <v>020.00.00хх</v>
      </c>
      <c r="M579" s="625" t="str">
        <f>'Раздел 1'!O609</f>
        <v>60.01.00</v>
      </c>
      <c r="N579" s="626">
        <f>'Раздел 1'!P609</f>
        <v>0</v>
      </c>
      <c r="O579" s="626">
        <v>0</v>
      </c>
      <c r="P579" s="627">
        <f t="shared" si="26"/>
        <v>0</v>
      </c>
      <c r="Q579" s="628">
        <f>'Раздел 1'!Q609</f>
        <v>0</v>
      </c>
      <c r="R579" s="629">
        <v>0</v>
      </c>
      <c r="S579" s="630">
        <f t="shared" si="27"/>
        <v>0</v>
      </c>
      <c r="T579" s="631">
        <f>'Раздел 1'!R609</f>
        <v>0</v>
      </c>
      <c r="U579" s="632">
        <v>0</v>
      </c>
      <c r="V579" s="633">
        <f t="shared" si="28"/>
        <v>0</v>
      </c>
      <c r="W579" s="142"/>
      <c r="X579" s="634"/>
      <c r="Y579" s="635"/>
    </row>
    <row r="580" spans="1:25" s="636" customFormat="1" ht="24.75" customHeight="1">
      <c r="A580" s="622" t="str">
        <f>'Раздел 1'!C610</f>
        <v>925</v>
      </c>
      <c r="B580" s="623" t="str">
        <f>'Раздел 1'!D610</f>
        <v>07</v>
      </c>
      <c r="C580" s="623" t="str">
        <f>'Раздел 1'!E610</f>
        <v>02</v>
      </c>
      <c r="D580" s="623">
        <f>'Раздел 1'!F610</f>
        <v>0</v>
      </c>
      <c r="E580" s="623">
        <f>'Раздел 1'!G610</f>
        <v>0</v>
      </c>
      <c r="F580" s="623">
        <f>'Раздел 1'!H610</f>
        <v>0</v>
      </c>
      <c r="G580" s="623">
        <f>'Раздел 1'!I610</f>
        <v>0</v>
      </c>
      <c r="H580" s="624" t="str">
        <f>'Раздел 1'!J610</f>
        <v>244</v>
      </c>
      <c r="I580" s="625" t="str">
        <f>'Раздел 1'!K610</f>
        <v>320.00.00</v>
      </c>
      <c r="J580" s="625" t="str">
        <f>'Раздел 1'!L610</f>
        <v>000</v>
      </c>
      <c r="K580" s="625" t="str">
        <f>'Раздел 1'!M610</f>
        <v>00.00.00</v>
      </c>
      <c r="L580" s="625" t="str">
        <f>'Раздел 1'!N610</f>
        <v>020.00.00хх</v>
      </c>
      <c r="M580" s="625" t="str">
        <f>'Раздел 1'!O610</f>
        <v>60.01.00</v>
      </c>
      <c r="N580" s="626">
        <f>'Раздел 1'!P610</f>
        <v>0</v>
      </c>
      <c r="O580" s="626">
        <v>0</v>
      </c>
      <c r="P580" s="627">
        <f t="shared" si="26"/>
        <v>0</v>
      </c>
      <c r="Q580" s="628">
        <f>'Раздел 1'!Q610</f>
        <v>0</v>
      </c>
      <c r="R580" s="629">
        <v>0</v>
      </c>
      <c r="S580" s="630">
        <f t="shared" si="27"/>
        <v>0</v>
      </c>
      <c r="T580" s="631">
        <f>'Раздел 1'!R610</f>
        <v>0</v>
      </c>
      <c r="U580" s="632">
        <v>0</v>
      </c>
      <c r="V580" s="633">
        <f t="shared" si="28"/>
        <v>0</v>
      </c>
      <c r="W580" s="142"/>
      <c r="X580" s="634"/>
      <c r="Y580" s="635"/>
    </row>
    <row r="581" spans="1:25" s="636" customFormat="1" ht="24.75" customHeight="1">
      <c r="A581" s="622" t="str">
        <f>'Раздел 1'!C611</f>
        <v>925</v>
      </c>
      <c r="B581" s="623" t="str">
        <f>'Раздел 1'!D611</f>
        <v>07</v>
      </c>
      <c r="C581" s="623" t="str">
        <f>'Раздел 1'!E611</f>
        <v>02</v>
      </c>
      <c r="D581" s="623">
        <f>'Раздел 1'!F611</f>
        <v>0</v>
      </c>
      <c r="E581" s="623">
        <f>'Раздел 1'!G611</f>
        <v>0</v>
      </c>
      <c r="F581" s="623">
        <f>'Раздел 1'!H611</f>
        <v>0</v>
      </c>
      <c r="G581" s="623">
        <f>'Раздел 1'!I611</f>
        <v>0</v>
      </c>
      <c r="H581" s="624" t="str">
        <f>'Раздел 1'!J611</f>
        <v>244</v>
      </c>
      <c r="I581" s="625" t="str">
        <f>'Раздел 1'!K611</f>
        <v>320.00.00</v>
      </c>
      <c r="J581" s="625" t="str">
        <f>'Раздел 1'!L611</f>
        <v>000</v>
      </c>
      <c r="K581" s="625" t="str">
        <f>'Раздел 1'!M611</f>
        <v>00.00.00</v>
      </c>
      <c r="L581" s="625" t="str">
        <f>'Раздел 1'!N611</f>
        <v>020.00.ХХХ</v>
      </c>
      <c r="M581" s="625" t="str">
        <f>'Раздел 1'!O611</f>
        <v>60.01.00</v>
      </c>
      <c r="N581" s="626">
        <f>'Раздел 1'!P611</f>
        <v>0</v>
      </c>
      <c r="O581" s="626">
        <v>0</v>
      </c>
      <c r="P581" s="627">
        <f t="shared" si="26"/>
        <v>0</v>
      </c>
      <c r="Q581" s="628">
        <f>'Раздел 1'!Q611</f>
        <v>0</v>
      </c>
      <c r="R581" s="629">
        <v>0</v>
      </c>
      <c r="S581" s="630">
        <f t="shared" si="27"/>
        <v>0</v>
      </c>
      <c r="T581" s="631">
        <f>'Раздел 1'!R611</f>
        <v>0</v>
      </c>
      <c r="U581" s="632">
        <v>0</v>
      </c>
      <c r="V581" s="633">
        <f t="shared" si="28"/>
        <v>0</v>
      </c>
      <c r="W581" s="142"/>
      <c r="X581" s="634"/>
      <c r="Y581" s="635"/>
    </row>
    <row r="582" spans="1:25" s="636" customFormat="1" ht="24.75" customHeight="1">
      <c r="A582" s="622" t="str">
        <f>'Раздел 1'!C612</f>
        <v>925</v>
      </c>
      <c r="B582" s="623" t="str">
        <f>'Раздел 1'!D612</f>
        <v>07</v>
      </c>
      <c r="C582" s="623" t="str">
        <f>'Раздел 1'!E612</f>
        <v>02</v>
      </c>
      <c r="D582" s="623">
        <f>'Раздел 1'!F612</f>
        <v>0</v>
      </c>
      <c r="E582" s="623">
        <f>'Раздел 1'!G612</f>
        <v>0</v>
      </c>
      <c r="F582" s="623">
        <f>'Раздел 1'!H612</f>
        <v>0</v>
      </c>
      <c r="G582" s="623">
        <f>'Раздел 1'!I612</f>
        <v>0</v>
      </c>
      <c r="H582" s="624" t="str">
        <f>'Раздел 1'!J612</f>
        <v>244</v>
      </c>
      <c r="I582" s="625" t="str">
        <f>'Раздел 1'!K612</f>
        <v>320.00.00</v>
      </c>
      <c r="J582" s="625" t="str">
        <f>'Раздел 1'!L612</f>
        <v>000</v>
      </c>
      <c r="K582" s="625" t="str">
        <f>'Раздел 1'!M612</f>
        <v>00.00.00</v>
      </c>
      <c r="L582" s="625" t="str">
        <f>'Раздел 1'!N612</f>
        <v>020.00.ХХХ</v>
      </c>
      <c r="M582" s="625" t="str">
        <f>'Раздел 1'!O612</f>
        <v>60.01.00</v>
      </c>
      <c r="N582" s="626">
        <f>'Раздел 1'!P612</f>
        <v>0</v>
      </c>
      <c r="O582" s="626">
        <v>0</v>
      </c>
      <c r="P582" s="627">
        <f t="shared" si="26"/>
        <v>0</v>
      </c>
      <c r="Q582" s="628">
        <f>'Раздел 1'!Q612</f>
        <v>0</v>
      </c>
      <c r="R582" s="629">
        <v>0</v>
      </c>
      <c r="S582" s="630">
        <f t="shared" si="27"/>
        <v>0</v>
      </c>
      <c r="T582" s="631">
        <f>'Раздел 1'!R612</f>
        <v>0</v>
      </c>
      <c r="U582" s="632">
        <v>0</v>
      </c>
      <c r="V582" s="633">
        <f t="shared" si="28"/>
        <v>0</v>
      </c>
      <c r="W582" s="142"/>
      <c r="X582" s="634"/>
      <c r="Y582" s="635"/>
    </row>
    <row r="583" spans="1:25" s="636" customFormat="1" ht="24.75" customHeight="1">
      <c r="A583" s="622" t="str">
        <f>'Раздел 1'!C613</f>
        <v>925</v>
      </c>
      <c r="B583" s="623" t="str">
        <f>'Раздел 1'!D613</f>
        <v>07</v>
      </c>
      <c r="C583" s="623" t="str">
        <f>'Раздел 1'!E613</f>
        <v>02</v>
      </c>
      <c r="D583" s="623">
        <f>'Раздел 1'!F613</f>
        <v>0</v>
      </c>
      <c r="E583" s="623">
        <f>'Раздел 1'!G613</f>
        <v>0</v>
      </c>
      <c r="F583" s="623">
        <f>'Раздел 1'!H613</f>
        <v>0</v>
      </c>
      <c r="G583" s="623">
        <f>'Раздел 1'!I613</f>
        <v>0</v>
      </c>
      <c r="H583" s="624" t="str">
        <f>'Раздел 1'!J613</f>
        <v>244</v>
      </c>
      <c r="I583" s="625" t="str">
        <f>'Раздел 1'!K613</f>
        <v>320.00.00</v>
      </c>
      <c r="J583" s="625" t="str">
        <f>'Раздел 1'!L613</f>
        <v>000</v>
      </c>
      <c r="K583" s="625" t="str">
        <f>'Раздел 1'!M613</f>
        <v>00.00.00</v>
      </c>
      <c r="L583" s="625" t="str">
        <f>'Раздел 1'!N613</f>
        <v>020.00.ХХХ</v>
      </c>
      <c r="M583" s="625" t="str">
        <f>'Раздел 1'!O613</f>
        <v>60.01.00</v>
      </c>
      <c r="N583" s="626">
        <f>'Раздел 1'!P613</f>
        <v>0</v>
      </c>
      <c r="O583" s="626">
        <v>0</v>
      </c>
      <c r="P583" s="627">
        <f t="shared" si="26"/>
        <v>0</v>
      </c>
      <c r="Q583" s="628">
        <f>'Раздел 1'!Q613</f>
        <v>0</v>
      </c>
      <c r="R583" s="629">
        <v>0</v>
      </c>
      <c r="S583" s="630">
        <f t="shared" si="27"/>
        <v>0</v>
      </c>
      <c r="T583" s="631">
        <f>'Раздел 1'!R613</f>
        <v>0</v>
      </c>
      <c r="U583" s="632">
        <v>0</v>
      </c>
      <c r="V583" s="633">
        <f t="shared" si="28"/>
        <v>0</v>
      </c>
      <c r="W583" s="142"/>
      <c r="X583" s="634"/>
      <c r="Y583" s="635"/>
    </row>
    <row r="584" spans="1:25" s="636" customFormat="1" ht="24.75" customHeight="1">
      <c r="A584" s="622" t="str">
        <f>'Раздел 1'!C614</f>
        <v>925</v>
      </c>
      <c r="B584" s="623" t="str">
        <f>'Раздел 1'!D614</f>
        <v>07</v>
      </c>
      <c r="C584" s="623" t="str">
        <f>'Раздел 1'!E614</f>
        <v>02</v>
      </c>
      <c r="D584" s="623">
        <f>'Раздел 1'!F614</f>
        <v>0</v>
      </c>
      <c r="E584" s="623">
        <f>'Раздел 1'!G614</f>
        <v>0</v>
      </c>
      <c r="F584" s="623">
        <f>'Раздел 1'!H614</f>
        <v>0</v>
      </c>
      <c r="G584" s="623">
        <f>'Раздел 1'!I614</f>
        <v>0</v>
      </c>
      <c r="H584" s="624" t="str">
        <f>'Раздел 1'!J614</f>
        <v>244</v>
      </c>
      <c r="I584" s="625" t="str">
        <f>'Раздел 1'!K614</f>
        <v>320.00.00</v>
      </c>
      <c r="J584" s="625" t="str">
        <f>'Раздел 1'!L614</f>
        <v>000</v>
      </c>
      <c r="K584" s="625" t="str">
        <f>'Раздел 1'!M614</f>
        <v>00.00.00</v>
      </c>
      <c r="L584" s="625" t="str">
        <f>'Раздел 1'!N614</f>
        <v>020.00.ХХХ</v>
      </c>
      <c r="M584" s="625" t="str">
        <f>'Раздел 1'!O614</f>
        <v>60.01.00</v>
      </c>
      <c r="N584" s="626">
        <f>'Раздел 1'!P614</f>
        <v>0</v>
      </c>
      <c r="O584" s="626">
        <v>0</v>
      </c>
      <c r="P584" s="627">
        <f t="shared" si="26"/>
        <v>0</v>
      </c>
      <c r="Q584" s="628">
        <f>'Раздел 1'!Q614</f>
        <v>0</v>
      </c>
      <c r="R584" s="629">
        <v>0</v>
      </c>
      <c r="S584" s="630">
        <f t="shared" si="27"/>
        <v>0</v>
      </c>
      <c r="T584" s="631">
        <f>'Раздел 1'!R614</f>
        <v>0</v>
      </c>
      <c r="U584" s="632">
        <v>0</v>
      </c>
      <c r="V584" s="633">
        <f t="shared" si="28"/>
        <v>0</v>
      </c>
      <c r="W584" s="142"/>
      <c r="X584" s="634"/>
      <c r="Y584" s="635"/>
    </row>
    <row r="585" spans="1:25" s="636" customFormat="1" ht="24.75" customHeight="1">
      <c r="A585" s="622" t="str">
        <f>'Раздел 1'!C615</f>
        <v>925</v>
      </c>
      <c r="B585" s="623" t="str">
        <f>'Раздел 1'!D615</f>
        <v>07</v>
      </c>
      <c r="C585" s="623" t="str">
        <f>'Раздел 1'!E615</f>
        <v>02</v>
      </c>
      <c r="D585" s="623" t="str">
        <f>'Раздел 1'!F615</f>
        <v>02</v>
      </c>
      <c r="E585" s="623" t="str">
        <f>'Раздел 1'!G615</f>
        <v>1</v>
      </c>
      <c r="F585" s="623" t="str">
        <f>'Раздел 1'!H615</f>
        <v>E1</v>
      </c>
      <c r="G585" s="623" t="str">
        <f>'Раздел 1'!I615</f>
        <v>51690</v>
      </c>
      <c r="H585" s="624" t="str">
        <f>'Раздел 1'!J615</f>
        <v>244</v>
      </c>
      <c r="I585" s="625" t="str">
        <f>'Раздел 1'!K615</f>
        <v>320.00.00</v>
      </c>
      <c r="J585" s="625" t="str">
        <f>'Раздел 1'!L615</f>
        <v>000</v>
      </c>
      <c r="K585" s="625" t="str">
        <f>'Раздел 1'!M615</f>
        <v>00.00.00</v>
      </c>
      <c r="L585" s="625" t="str">
        <f>'Раздел 1'!N615</f>
        <v>500.02.0002</v>
      </c>
      <c r="M585" s="625" t="str">
        <f>'Раздел 1'!O615</f>
        <v>60.02.00</v>
      </c>
      <c r="N585" s="626">
        <f>'Раздел 1'!P615</f>
        <v>0</v>
      </c>
      <c r="O585" s="626">
        <v>0</v>
      </c>
      <c r="P585" s="627">
        <f t="shared" si="26"/>
        <v>0</v>
      </c>
      <c r="Q585" s="628">
        <f>'Раздел 1'!Q615</f>
        <v>0</v>
      </c>
      <c r="R585" s="629">
        <v>0</v>
      </c>
      <c r="S585" s="630">
        <f t="shared" si="27"/>
        <v>0</v>
      </c>
      <c r="T585" s="631">
        <f>'Раздел 1'!R615</f>
        <v>0</v>
      </c>
      <c r="U585" s="632">
        <v>0</v>
      </c>
      <c r="V585" s="633">
        <f t="shared" si="28"/>
        <v>0</v>
      </c>
      <c r="W585" s="142"/>
      <c r="X585" s="634"/>
      <c r="Y585" s="635"/>
    </row>
    <row r="586" spans="1:25" s="636" customFormat="1" ht="24.75" customHeight="1">
      <c r="A586" s="622" t="str">
        <f>'Раздел 1'!C616</f>
        <v>925</v>
      </c>
      <c r="B586" s="623" t="str">
        <f>'Раздел 1'!D616</f>
        <v>07</v>
      </c>
      <c r="C586" s="623" t="str">
        <f>'Раздел 1'!E616</f>
        <v>02</v>
      </c>
      <c r="D586" s="623" t="str">
        <f>'Раздел 1'!F616</f>
        <v>02</v>
      </c>
      <c r="E586" s="623" t="str">
        <f>'Раздел 1'!G616</f>
        <v>1</v>
      </c>
      <c r="F586" s="623" t="str">
        <f>'Раздел 1'!H616</f>
        <v>E1</v>
      </c>
      <c r="G586" s="623" t="str">
        <f>'Раздел 1'!I616</f>
        <v>51690</v>
      </c>
      <c r="H586" s="624" t="str">
        <f>'Раздел 1'!J616</f>
        <v>244</v>
      </c>
      <c r="I586" s="625" t="str">
        <f>'Раздел 1'!K616</f>
        <v>320.00.00</v>
      </c>
      <c r="J586" s="625" t="str">
        <f>'Раздел 1'!L616</f>
        <v>000</v>
      </c>
      <c r="K586" s="625" t="str">
        <f>'Раздел 1'!M616</f>
        <v>00.00.00</v>
      </c>
      <c r="L586" s="625" t="str">
        <f>'Раздел 1'!N616</f>
        <v>500.02.0002</v>
      </c>
      <c r="M586" s="625" t="str">
        <f>'Раздел 1'!O616</f>
        <v>60.03.00</v>
      </c>
      <c r="N586" s="626">
        <f>'Раздел 1'!P616</f>
        <v>0</v>
      </c>
      <c r="O586" s="626">
        <v>0</v>
      </c>
      <c r="P586" s="627">
        <f t="shared" ref="P586:P649" si="29">N586-O586</f>
        <v>0</v>
      </c>
      <c r="Q586" s="628">
        <f>'Раздел 1'!Q616</f>
        <v>0</v>
      </c>
      <c r="R586" s="629">
        <v>0</v>
      </c>
      <c r="S586" s="630">
        <f t="shared" ref="S586:S649" si="30">Q586-R586</f>
        <v>0</v>
      </c>
      <c r="T586" s="631">
        <f>'Раздел 1'!R616</f>
        <v>0</v>
      </c>
      <c r="U586" s="632">
        <v>0</v>
      </c>
      <c r="V586" s="633">
        <f t="shared" ref="V586:V649" si="31">T586-U586</f>
        <v>0</v>
      </c>
      <c r="W586" s="142"/>
      <c r="X586" s="634"/>
      <c r="Y586" s="635"/>
    </row>
    <row r="587" spans="1:25" s="636" customFormat="1" ht="24.75" customHeight="1">
      <c r="A587" s="622" t="str">
        <f>'Раздел 1'!C617</f>
        <v>925</v>
      </c>
      <c r="B587" s="623" t="str">
        <f>'Раздел 1'!D617</f>
        <v>07</v>
      </c>
      <c r="C587" s="623" t="str">
        <f>'Раздел 1'!E617</f>
        <v>02</v>
      </c>
      <c r="D587" s="623" t="str">
        <f>'Раздел 1'!F617</f>
        <v>02</v>
      </c>
      <c r="E587" s="623" t="str">
        <f>'Раздел 1'!G617</f>
        <v>3</v>
      </c>
      <c r="F587" s="623" t="str">
        <f>'Раздел 1'!H617</f>
        <v>01</v>
      </c>
      <c r="G587" s="623" t="str">
        <f>'Раздел 1'!I617</f>
        <v>62500</v>
      </c>
      <c r="H587" s="624" t="str">
        <f>'Раздел 1'!J617</f>
        <v>244</v>
      </c>
      <c r="I587" s="625" t="str">
        <f>'Раздел 1'!K617</f>
        <v>320.00.00</v>
      </c>
      <c r="J587" s="625" t="str">
        <f>'Раздел 1'!L617</f>
        <v>000</v>
      </c>
      <c r="K587" s="625" t="str">
        <f>'Раздел 1'!M617</f>
        <v>00.00.00</v>
      </c>
      <c r="L587" s="625" t="str">
        <f>'Раздел 1'!N617</f>
        <v>500.02.0003</v>
      </c>
      <c r="M587" s="625" t="str">
        <f>'Раздел 1'!O617</f>
        <v>60.03.00</v>
      </c>
      <c r="N587" s="626">
        <f>'Раздел 1'!P617</f>
        <v>0</v>
      </c>
      <c r="O587" s="626">
        <v>0</v>
      </c>
      <c r="P587" s="627">
        <f t="shared" si="29"/>
        <v>0</v>
      </c>
      <c r="Q587" s="628">
        <f>'Раздел 1'!Q617</f>
        <v>0</v>
      </c>
      <c r="R587" s="629">
        <v>0</v>
      </c>
      <c r="S587" s="630">
        <f t="shared" si="30"/>
        <v>0</v>
      </c>
      <c r="T587" s="631">
        <f>'Раздел 1'!R617</f>
        <v>0</v>
      </c>
      <c r="U587" s="632">
        <v>0</v>
      </c>
      <c r="V587" s="633">
        <f t="shared" si="31"/>
        <v>0</v>
      </c>
      <c r="W587" s="142"/>
      <c r="X587" s="634"/>
      <c r="Y587" s="635"/>
    </row>
    <row r="588" spans="1:25" s="636" customFormat="1" ht="24.75" customHeight="1">
      <c r="A588" s="622" t="str">
        <f>'Раздел 1'!C618</f>
        <v>925</v>
      </c>
      <c r="B588" s="623" t="str">
        <f>'Раздел 1'!D618</f>
        <v>07</v>
      </c>
      <c r="C588" s="623" t="str">
        <f>'Раздел 1'!E618</f>
        <v>02</v>
      </c>
      <c r="D588" s="623">
        <f>'Раздел 1'!F618</f>
        <v>0</v>
      </c>
      <c r="E588" s="623">
        <f>'Раздел 1'!G618</f>
        <v>0</v>
      </c>
      <c r="F588" s="623">
        <f>'Раздел 1'!H618</f>
        <v>0</v>
      </c>
      <c r="G588" s="623">
        <f>'Раздел 1'!I618</f>
        <v>0</v>
      </c>
      <c r="H588" s="624" t="str">
        <f>'Раздел 1'!J618</f>
        <v>244</v>
      </c>
      <c r="I588" s="625" t="str">
        <f>'Раздел 1'!K618</f>
        <v>320.00.00</v>
      </c>
      <c r="J588" s="625" t="str">
        <f>'Раздел 1'!L618</f>
        <v>000</v>
      </c>
      <c r="K588" s="625" t="str">
        <f>'Раздел 1'!M618</f>
        <v>00.00.00</v>
      </c>
      <c r="L588" s="625" t="str">
        <f>'Раздел 1'!N618</f>
        <v>500.02.хххх</v>
      </c>
      <c r="M588" s="625" t="str">
        <f>'Раздел 1'!O618</f>
        <v>60.03.00</v>
      </c>
      <c r="N588" s="626">
        <f>'Раздел 1'!P618</f>
        <v>0</v>
      </c>
      <c r="O588" s="626">
        <v>0</v>
      </c>
      <c r="P588" s="627">
        <f t="shared" si="29"/>
        <v>0</v>
      </c>
      <c r="Q588" s="628">
        <f>'Раздел 1'!Q618</f>
        <v>0</v>
      </c>
      <c r="R588" s="629">
        <v>0</v>
      </c>
      <c r="S588" s="630">
        <f t="shared" si="30"/>
        <v>0</v>
      </c>
      <c r="T588" s="631">
        <f>'Раздел 1'!R618</f>
        <v>0</v>
      </c>
      <c r="U588" s="632">
        <v>0</v>
      </c>
      <c r="V588" s="633">
        <f t="shared" si="31"/>
        <v>0</v>
      </c>
      <c r="W588" s="142"/>
      <c r="X588" s="634"/>
      <c r="Y588" s="635"/>
    </row>
    <row r="589" spans="1:25" s="636" customFormat="1" ht="24.75" customHeight="1">
      <c r="A589" s="622" t="str">
        <f>'Раздел 1'!C619</f>
        <v>925</v>
      </c>
      <c r="B589" s="623" t="str">
        <f>'Раздел 1'!D619</f>
        <v>07</v>
      </c>
      <c r="C589" s="623" t="str">
        <f>'Раздел 1'!E619</f>
        <v>02</v>
      </c>
      <c r="D589" s="623">
        <f>'Раздел 1'!F619</f>
        <v>0</v>
      </c>
      <c r="E589" s="623">
        <f>'Раздел 1'!G619</f>
        <v>0</v>
      </c>
      <c r="F589" s="623">
        <f>'Раздел 1'!H619</f>
        <v>0</v>
      </c>
      <c r="G589" s="623">
        <f>'Раздел 1'!I619</f>
        <v>0</v>
      </c>
      <c r="H589" s="624" t="str">
        <f>'Раздел 1'!J619</f>
        <v>244</v>
      </c>
      <c r="I589" s="625" t="str">
        <f>'Раздел 1'!K619</f>
        <v>320.00.00</v>
      </c>
      <c r="J589" s="625" t="str">
        <f>'Раздел 1'!L619</f>
        <v>000</v>
      </c>
      <c r="K589" s="625" t="str">
        <f>'Раздел 1'!M619</f>
        <v>00.00.00</v>
      </c>
      <c r="L589" s="625" t="str">
        <f>'Раздел 1'!N619</f>
        <v>500.02.ХХХ</v>
      </c>
      <c r="M589" s="625" t="str">
        <f>'Раздел 1'!O619</f>
        <v>60.03.00</v>
      </c>
      <c r="N589" s="626">
        <f>'Раздел 1'!P619</f>
        <v>0</v>
      </c>
      <c r="O589" s="626">
        <v>0</v>
      </c>
      <c r="P589" s="627">
        <f t="shared" si="29"/>
        <v>0</v>
      </c>
      <c r="Q589" s="628">
        <f>'Раздел 1'!Q619</f>
        <v>0</v>
      </c>
      <c r="R589" s="629">
        <v>0</v>
      </c>
      <c r="S589" s="630">
        <f t="shared" si="30"/>
        <v>0</v>
      </c>
      <c r="T589" s="631">
        <f>'Раздел 1'!R619</f>
        <v>0</v>
      </c>
      <c r="U589" s="632">
        <v>0</v>
      </c>
      <c r="V589" s="633">
        <f t="shared" si="31"/>
        <v>0</v>
      </c>
      <c r="W589" s="142"/>
      <c r="X589" s="634"/>
      <c r="Y589" s="635"/>
    </row>
    <row r="590" spans="1:25" s="636" customFormat="1" ht="24.75" customHeight="1">
      <c r="A590" s="622" t="str">
        <f>'Раздел 1'!C620</f>
        <v>925</v>
      </c>
      <c r="B590" s="623" t="str">
        <f>'Раздел 1'!D620</f>
        <v>07</v>
      </c>
      <c r="C590" s="623" t="str">
        <f>'Раздел 1'!E620</f>
        <v>02</v>
      </c>
      <c r="D590" s="623">
        <f>'Раздел 1'!F620</f>
        <v>0</v>
      </c>
      <c r="E590" s="623">
        <f>'Раздел 1'!G620</f>
        <v>0</v>
      </c>
      <c r="F590" s="623">
        <f>'Раздел 1'!H620</f>
        <v>0</v>
      </c>
      <c r="G590" s="623">
        <f>'Раздел 1'!I620</f>
        <v>0</v>
      </c>
      <c r="H590" s="624" t="str">
        <f>'Раздел 1'!J620</f>
        <v>244</v>
      </c>
      <c r="I590" s="625" t="str">
        <f>'Раздел 1'!K620</f>
        <v>320.00.00</v>
      </c>
      <c r="J590" s="625" t="str">
        <f>'Раздел 1'!L620</f>
        <v>000</v>
      </c>
      <c r="K590" s="625" t="str">
        <f>'Раздел 1'!M620</f>
        <v>00.00.00</v>
      </c>
      <c r="L590" s="625" t="str">
        <f>'Раздел 1'!N620</f>
        <v>500.02.ХХХ</v>
      </c>
      <c r="M590" s="625" t="str">
        <f>'Раздел 1'!O620</f>
        <v>60.03.00</v>
      </c>
      <c r="N590" s="626">
        <f>'Раздел 1'!P620</f>
        <v>0</v>
      </c>
      <c r="O590" s="626">
        <v>0</v>
      </c>
      <c r="P590" s="627">
        <f t="shared" si="29"/>
        <v>0</v>
      </c>
      <c r="Q590" s="628">
        <f>'Раздел 1'!Q620</f>
        <v>0</v>
      </c>
      <c r="R590" s="629">
        <v>0</v>
      </c>
      <c r="S590" s="630">
        <f t="shared" si="30"/>
        <v>0</v>
      </c>
      <c r="T590" s="631">
        <f>'Раздел 1'!R620</f>
        <v>0</v>
      </c>
      <c r="U590" s="632">
        <v>0</v>
      </c>
      <c r="V590" s="633">
        <f t="shared" si="31"/>
        <v>0</v>
      </c>
      <c r="W590" s="142"/>
      <c r="X590" s="634"/>
      <c r="Y590" s="635"/>
    </row>
    <row r="591" spans="1:25" s="636" customFormat="1" ht="24.75" customHeight="1">
      <c r="A591" s="622" t="str">
        <f>'Раздел 1'!C621</f>
        <v>925</v>
      </c>
      <c r="B591" s="623" t="str">
        <f>'Раздел 1'!D621</f>
        <v>07</v>
      </c>
      <c r="C591" s="623" t="str">
        <f>'Раздел 1'!E621</f>
        <v>02</v>
      </c>
      <c r="D591" s="623">
        <f>'Раздел 1'!F621</f>
        <v>0</v>
      </c>
      <c r="E591" s="623">
        <f>'Раздел 1'!G621</f>
        <v>0</v>
      </c>
      <c r="F591" s="623">
        <f>'Раздел 1'!H621</f>
        <v>0</v>
      </c>
      <c r="G591" s="623">
        <f>'Раздел 1'!I621</f>
        <v>0</v>
      </c>
      <c r="H591" s="624" t="str">
        <f>'Раздел 1'!J621</f>
        <v>244</v>
      </c>
      <c r="I591" s="625" t="str">
        <f>'Раздел 1'!K621</f>
        <v>320.00.00</v>
      </c>
      <c r="J591" s="625" t="str">
        <f>'Раздел 1'!L621</f>
        <v>000</v>
      </c>
      <c r="K591" s="625" t="str">
        <f>'Раздел 1'!M621</f>
        <v>00.00.00</v>
      </c>
      <c r="L591" s="625" t="str">
        <f>'Раздел 1'!N621</f>
        <v>500.02.ХХХ</v>
      </c>
      <c r="M591" s="625" t="str">
        <f>'Раздел 1'!O621</f>
        <v>60.03.00</v>
      </c>
      <c r="N591" s="626">
        <f>'Раздел 1'!P621</f>
        <v>0</v>
      </c>
      <c r="O591" s="626">
        <v>0</v>
      </c>
      <c r="P591" s="627">
        <f t="shared" si="29"/>
        <v>0</v>
      </c>
      <c r="Q591" s="628">
        <f>'Раздел 1'!Q621</f>
        <v>0</v>
      </c>
      <c r="R591" s="629">
        <v>0</v>
      </c>
      <c r="S591" s="630">
        <f t="shared" si="30"/>
        <v>0</v>
      </c>
      <c r="T591" s="631">
        <f>'Раздел 1'!R621</f>
        <v>0</v>
      </c>
      <c r="U591" s="632">
        <v>0</v>
      </c>
      <c r="V591" s="633">
        <f t="shared" si="31"/>
        <v>0</v>
      </c>
      <c r="W591" s="142"/>
      <c r="X591" s="634"/>
      <c r="Y591" s="635"/>
    </row>
    <row r="592" spans="1:25" s="636" customFormat="1" ht="24.75" customHeight="1">
      <c r="A592" s="622" t="str">
        <f>'Раздел 1'!C622</f>
        <v>925</v>
      </c>
      <c r="B592" s="623" t="str">
        <f>'Раздел 1'!D622</f>
        <v>07</v>
      </c>
      <c r="C592" s="623" t="str">
        <f>'Раздел 1'!E622</f>
        <v>02</v>
      </c>
      <c r="D592" s="623">
        <f>'Раздел 1'!F622</f>
        <v>0</v>
      </c>
      <c r="E592" s="623">
        <f>'Раздел 1'!G622</f>
        <v>0</v>
      </c>
      <c r="F592" s="623">
        <f>'Раздел 1'!H622</f>
        <v>0</v>
      </c>
      <c r="G592" s="623">
        <f>'Раздел 1'!I622</f>
        <v>0</v>
      </c>
      <c r="H592" s="624" t="str">
        <f>'Раздел 1'!J622</f>
        <v>244</v>
      </c>
      <c r="I592" s="625" t="str">
        <f>'Раздел 1'!K622</f>
        <v>320.00.00</v>
      </c>
      <c r="J592" s="625" t="str">
        <f>'Раздел 1'!L622</f>
        <v>000</v>
      </c>
      <c r="K592" s="625" t="str">
        <f>'Раздел 1'!M622</f>
        <v>00.00.00</v>
      </c>
      <c r="L592" s="625" t="str">
        <f>'Раздел 1'!N622</f>
        <v>500.03.ХХХ</v>
      </c>
      <c r="M592" s="625" t="str">
        <f>'Раздел 1'!O622</f>
        <v>60.03.00</v>
      </c>
      <c r="N592" s="626">
        <f>'Раздел 1'!P622</f>
        <v>0</v>
      </c>
      <c r="O592" s="626">
        <v>0</v>
      </c>
      <c r="P592" s="627">
        <f t="shared" si="29"/>
        <v>0</v>
      </c>
      <c r="Q592" s="628">
        <f>'Раздел 1'!Q622</f>
        <v>0</v>
      </c>
      <c r="R592" s="629">
        <v>0</v>
      </c>
      <c r="S592" s="630">
        <f t="shared" si="30"/>
        <v>0</v>
      </c>
      <c r="T592" s="631">
        <f>'Раздел 1'!R622</f>
        <v>0</v>
      </c>
      <c r="U592" s="632">
        <v>0</v>
      </c>
      <c r="V592" s="633">
        <f t="shared" si="31"/>
        <v>0</v>
      </c>
      <c r="W592" s="142"/>
      <c r="X592" s="634"/>
      <c r="Y592" s="635"/>
    </row>
    <row r="593" spans="1:25" s="636" customFormat="1" ht="24.75" customHeight="1">
      <c r="A593" s="622" t="str">
        <f>'Раздел 1'!C623</f>
        <v>х</v>
      </c>
      <c r="B593" s="623">
        <f>'Раздел 1'!D623</f>
        <v>0</v>
      </c>
      <c r="C593" s="623">
        <f>'Раздел 1'!E623</f>
        <v>0</v>
      </c>
      <c r="D593" s="623">
        <f>'Раздел 1'!F623</f>
        <v>0</v>
      </c>
      <c r="E593" s="623">
        <f>'Раздел 1'!G623</f>
        <v>0</v>
      </c>
      <c r="F593" s="623">
        <f>'Раздел 1'!H623</f>
        <v>0</v>
      </c>
      <c r="G593" s="623">
        <f>'Раздел 1'!I623</f>
        <v>0</v>
      </c>
      <c r="H593" s="624">
        <f>'Раздел 1'!J623</f>
        <v>0</v>
      </c>
      <c r="I593" s="625" t="str">
        <f>'Раздел 1'!K623</f>
        <v>х</v>
      </c>
      <c r="J593" s="625">
        <f>'Раздел 1'!L623</f>
        <v>0</v>
      </c>
      <c r="K593" s="625">
        <f>'Раздел 1'!M623</f>
        <v>0</v>
      </c>
      <c r="L593" s="625">
        <f>'Раздел 1'!N623</f>
        <v>0</v>
      </c>
      <c r="M593" s="625">
        <f>'Раздел 1'!O623</f>
        <v>0</v>
      </c>
      <c r="N593" s="626">
        <f>'Раздел 1'!P623</f>
        <v>105650.99</v>
      </c>
      <c r="O593" s="626">
        <v>105650.99</v>
      </c>
      <c r="P593" s="627">
        <f t="shared" si="29"/>
        <v>0</v>
      </c>
      <c r="Q593" s="628">
        <f>'Раздел 1'!Q623</f>
        <v>53600</v>
      </c>
      <c r="R593" s="629">
        <v>53600</v>
      </c>
      <c r="S593" s="630">
        <f t="shared" si="30"/>
        <v>0</v>
      </c>
      <c r="T593" s="631">
        <f>'Раздел 1'!R623</f>
        <v>53600</v>
      </c>
      <c r="U593" s="632">
        <v>53600</v>
      </c>
      <c r="V593" s="633">
        <f t="shared" si="31"/>
        <v>0</v>
      </c>
      <c r="W593" s="142"/>
      <c r="X593" s="634"/>
      <c r="Y593" s="635"/>
    </row>
    <row r="594" spans="1:25" s="636" customFormat="1" ht="24.75" customHeight="1">
      <c r="A594" s="622" t="str">
        <f>'Раздел 1'!C624</f>
        <v>925</v>
      </c>
      <c r="B594" s="623" t="str">
        <f>'Раздел 1'!D624</f>
        <v>07</v>
      </c>
      <c r="C594" s="623" t="str">
        <f>'Раздел 1'!E624</f>
        <v>02</v>
      </c>
      <c r="D594" s="623" t="str">
        <f>'Раздел 1'!F624</f>
        <v>02</v>
      </c>
      <c r="E594" s="623" t="str">
        <f>'Раздел 1'!G624</f>
        <v>1</v>
      </c>
      <c r="F594" s="623" t="str">
        <f>'Раздел 1'!H624</f>
        <v>02</v>
      </c>
      <c r="G594" s="623" t="str">
        <f>'Раздел 1'!I624</f>
        <v>00590</v>
      </c>
      <c r="H594" s="624" t="str">
        <f>'Раздел 1'!J624</f>
        <v>244</v>
      </c>
      <c r="I594" s="625" t="str">
        <f>'Раздел 1'!K624</f>
        <v>341.00.00</v>
      </c>
      <c r="J594" s="625" t="str">
        <f>'Раздел 1'!L624</f>
        <v>000</v>
      </c>
      <c r="K594" s="625" t="str">
        <f>'Раздел 1'!M624</f>
        <v>00.00.00</v>
      </c>
      <c r="L594" s="625" t="str">
        <f>'Раздел 1'!N624</f>
        <v>х</v>
      </c>
      <c r="M594" s="625" t="str">
        <f>'Раздел 1'!O624</f>
        <v>20.00.02</v>
      </c>
      <c r="N594" s="626">
        <f>'Раздел 1'!P624</f>
        <v>0</v>
      </c>
      <c r="O594" s="626">
        <v>0</v>
      </c>
      <c r="P594" s="627">
        <f t="shared" si="29"/>
        <v>0</v>
      </c>
      <c r="Q594" s="628">
        <f>'Раздел 1'!Q624</f>
        <v>0</v>
      </c>
      <c r="R594" s="629">
        <v>0</v>
      </c>
      <c r="S594" s="630">
        <f t="shared" si="30"/>
        <v>0</v>
      </c>
      <c r="T594" s="631">
        <f>'Раздел 1'!R624</f>
        <v>0</v>
      </c>
      <c r="U594" s="632">
        <v>0</v>
      </c>
      <c r="V594" s="633">
        <f t="shared" si="31"/>
        <v>0</v>
      </c>
      <c r="W594" s="142"/>
      <c r="X594" s="634"/>
      <c r="Y594" s="635"/>
    </row>
    <row r="595" spans="1:25" s="636" customFormat="1" ht="24.75" customHeight="1">
      <c r="A595" s="622" t="str">
        <f>'Раздел 1'!C625</f>
        <v>925</v>
      </c>
      <c r="B595" s="623" t="str">
        <f>'Раздел 1'!D625</f>
        <v>07</v>
      </c>
      <c r="C595" s="623" t="str">
        <f>'Раздел 1'!E625</f>
        <v>02</v>
      </c>
      <c r="D595" s="623" t="str">
        <f>'Раздел 1'!F625</f>
        <v>02</v>
      </c>
      <c r="E595" s="623" t="str">
        <f>'Раздел 1'!G625</f>
        <v>1</v>
      </c>
      <c r="F595" s="623" t="str">
        <f>'Раздел 1'!H625</f>
        <v>02</v>
      </c>
      <c r="G595" s="623" t="str">
        <f>'Раздел 1'!I625</f>
        <v>00590</v>
      </c>
      <c r="H595" s="624" t="str">
        <f>'Раздел 1'!J625</f>
        <v>244</v>
      </c>
      <c r="I595" s="625" t="str">
        <f>'Раздел 1'!K625</f>
        <v>341.00.00</v>
      </c>
      <c r="J595" s="625" t="str">
        <f>'Раздел 1'!L625</f>
        <v>001</v>
      </c>
      <c r="K595" s="625" t="str">
        <f>'Раздел 1'!M625</f>
        <v>00.00.00</v>
      </c>
      <c r="L595" s="625" t="str">
        <f>'Раздел 1'!N625</f>
        <v>х</v>
      </c>
      <c r="M595" s="625" t="str">
        <f>'Раздел 1'!O625</f>
        <v>20.00.02</v>
      </c>
      <c r="N595" s="626">
        <f>'Раздел 1'!P625</f>
        <v>0</v>
      </c>
      <c r="O595" s="626">
        <v>0</v>
      </c>
      <c r="P595" s="627">
        <f t="shared" si="29"/>
        <v>0</v>
      </c>
      <c r="Q595" s="628">
        <f>'Раздел 1'!Q625</f>
        <v>0</v>
      </c>
      <c r="R595" s="629">
        <v>0</v>
      </c>
      <c r="S595" s="630">
        <f t="shared" si="30"/>
        <v>0</v>
      </c>
      <c r="T595" s="631">
        <f>'Раздел 1'!R625</f>
        <v>0</v>
      </c>
      <c r="U595" s="632">
        <v>0</v>
      </c>
      <c r="V595" s="633">
        <f t="shared" si="31"/>
        <v>0</v>
      </c>
      <c r="W595" s="142"/>
      <c r="X595" s="634"/>
      <c r="Y595" s="635"/>
    </row>
    <row r="596" spans="1:25" s="636" customFormat="1" ht="24.75" customHeight="1">
      <c r="A596" s="622" t="str">
        <f>'Раздел 1'!C626</f>
        <v>925</v>
      </c>
      <c r="B596" s="623" t="str">
        <f>'Раздел 1'!D626</f>
        <v>07</v>
      </c>
      <c r="C596" s="623" t="str">
        <f>'Раздел 1'!E626</f>
        <v>02</v>
      </c>
      <c r="D596" s="623" t="str">
        <f>'Раздел 1'!F626</f>
        <v>02</v>
      </c>
      <c r="E596" s="623" t="str">
        <f>'Раздел 1'!G626</f>
        <v>1</v>
      </c>
      <c r="F596" s="623" t="str">
        <f>'Раздел 1'!H626</f>
        <v>02</v>
      </c>
      <c r="G596" s="623" t="str">
        <f>'Раздел 1'!I626</f>
        <v>00590</v>
      </c>
      <c r="H596" s="624" t="str">
        <f>'Раздел 1'!J626</f>
        <v>244</v>
      </c>
      <c r="I596" s="625" t="str">
        <f>'Раздел 1'!K626</f>
        <v>341.00.00</v>
      </c>
      <c r="J596" s="625" t="str">
        <f>'Раздел 1'!L626</f>
        <v>000</v>
      </c>
      <c r="K596" s="625" t="str">
        <f>'Раздел 1'!M626</f>
        <v>00.00.00</v>
      </c>
      <c r="L596" s="625" t="str">
        <f>'Раздел 1'!N626</f>
        <v>х</v>
      </c>
      <c r="M596" s="625" t="str">
        <f>'Раздел 1'!O626</f>
        <v>20.00.03</v>
      </c>
      <c r="N596" s="626">
        <f>'Раздел 1'!P626</f>
        <v>0</v>
      </c>
      <c r="O596" s="626">
        <v>0</v>
      </c>
      <c r="P596" s="627">
        <f t="shared" si="29"/>
        <v>0</v>
      </c>
      <c r="Q596" s="628">
        <f>'Раздел 1'!Q626</f>
        <v>0</v>
      </c>
      <c r="R596" s="629">
        <v>0</v>
      </c>
      <c r="S596" s="630">
        <f t="shared" si="30"/>
        <v>0</v>
      </c>
      <c r="T596" s="631">
        <f>'Раздел 1'!R626</f>
        <v>0</v>
      </c>
      <c r="U596" s="632">
        <v>0</v>
      </c>
      <c r="V596" s="633">
        <f t="shared" si="31"/>
        <v>0</v>
      </c>
      <c r="W596" s="142"/>
      <c r="X596" s="634"/>
      <c r="Y596" s="635"/>
    </row>
    <row r="597" spans="1:25" s="636" customFormat="1" ht="24.75" customHeight="1">
      <c r="A597" s="622" t="str">
        <f>'Раздел 1'!C627</f>
        <v>925</v>
      </c>
      <c r="B597" s="623" t="str">
        <f>'Раздел 1'!D627</f>
        <v>07</v>
      </c>
      <c r="C597" s="623" t="str">
        <f>'Раздел 1'!E627</f>
        <v>02</v>
      </c>
      <c r="D597" s="623" t="str">
        <f>'Раздел 1'!F627</f>
        <v>02</v>
      </c>
      <c r="E597" s="623" t="str">
        <f>'Раздел 1'!G627</f>
        <v>1</v>
      </c>
      <c r="F597" s="623" t="str">
        <f>'Раздел 1'!H627</f>
        <v>02</v>
      </c>
      <c r="G597" s="623" t="str">
        <f>'Раздел 1'!I627</f>
        <v>00590</v>
      </c>
      <c r="H597" s="624" t="str">
        <f>'Раздел 1'!J627</f>
        <v>244</v>
      </c>
      <c r="I597" s="625" t="str">
        <f>'Раздел 1'!K627</f>
        <v>341.00.00</v>
      </c>
      <c r="J597" s="625" t="str">
        <f>'Раздел 1'!L627</f>
        <v>001</v>
      </c>
      <c r="K597" s="625" t="str">
        <f>'Раздел 1'!M627</f>
        <v>00.00.00</v>
      </c>
      <c r="L597" s="625" t="str">
        <f>'Раздел 1'!N627</f>
        <v>х</v>
      </c>
      <c r="M597" s="625" t="str">
        <f>'Раздел 1'!O627</f>
        <v>20.00.03</v>
      </c>
      <c r="N597" s="626">
        <f>'Раздел 1'!P627</f>
        <v>0</v>
      </c>
      <c r="O597" s="626">
        <v>0</v>
      </c>
      <c r="P597" s="627">
        <f t="shared" si="29"/>
        <v>0</v>
      </c>
      <c r="Q597" s="628">
        <f>'Раздел 1'!Q627</f>
        <v>0</v>
      </c>
      <c r="R597" s="629">
        <v>0</v>
      </c>
      <c r="S597" s="630">
        <f t="shared" si="30"/>
        <v>0</v>
      </c>
      <c r="T597" s="631">
        <f>'Раздел 1'!R627</f>
        <v>0</v>
      </c>
      <c r="U597" s="632">
        <v>0</v>
      </c>
      <c r="V597" s="633">
        <f t="shared" si="31"/>
        <v>0</v>
      </c>
      <c r="W597" s="142"/>
      <c r="X597" s="634"/>
      <c r="Y597" s="635"/>
    </row>
    <row r="598" spans="1:25" s="636" customFormat="1" ht="24.75" customHeight="1">
      <c r="A598" s="622" t="str">
        <f>'Раздел 1'!C628</f>
        <v>925</v>
      </c>
      <c r="B598" s="623" t="str">
        <f>'Раздел 1'!D628</f>
        <v>07</v>
      </c>
      <c r="C598" s="623" t="str">
        <f>'Раздел 1'!E628</f>
        <v>02</v>
      </c>
      <c r="D598" s="623" t="str">
        <f>'Раздел 1'!F628</f>
        <v>02</v>
      </c>
      <c r="E598" s="623" t="str">
        <f>'Раздел 1'!G628</f>
        <v>1</v>
      </c>
      <c r="F598" s="623" t="str">
        <f>'Раздел 1'!H628</f>
        <v>02</v>
      </c>
      <c r="G598" s="623" t="str">
        <f>'Раздел 1'!I628</f>
        <v>00590</v>
      </c>
      <c r="H598" s="624" t="str">
        <f>'Раздел 1'!J628</f>
        <v>244</v>
      </c>
      <c r="I598" s="625" t="str">
        <f>'Раздел 1'!K628</f>
        <v>341.00.00</v>
      </c>
      <c r="J598" s="625" t="str">
        <f>'Раздел 1'!L628</f>
        <v>000</v>
      </c>
      <c r="K598" s="625" t="str">
        <f>'Раздел 1'!M628</f>
        <v>00.00.00</v>
      </c>
      <c r="L598" s="625" t="str">
        <f>'Раздел 1'!N628</f>
        <v>001.99.0001</v>
      </c>
      <c r="M598" s="625" t="str">
        <f>'Раздел 1'!O628</f>
        <v>50.01.00</v>
      </c>
      <c r="N598" s="626">
        <f>'Раздел 1'!P628</f>
        <v>0</v>
      </c>
      <c r="O598" s="626">
        <v>0</v>
      </c>
      <c r="P598" s="627">
        <f t="shared" si="29"/>
        <v>0</v>
      </c>
      <c r="Q598" s="628">
        <f>'Раздел 1'!Q628</f>
        <v>0</v>
      </c>
      <c r="R598" s="629">
        <v>0</v>
      </c>
      <c r="S598" s="630">
        <f t="shared" si="30"/>
        <v>0</v>
      </c>
      <c r="T598" s="631">
        <f>'Раздел 1'!R628</f>
        <v>0</v>
      </c>
      <c r="U598" s="632">
        <v>0</v>
      </c>
      <c r="V598" s="633">
        <f t="shared" si="31"/>
        <v>0</v>
      </c>
      <c r="W598" s="142"/>
      <c r="X598" s="634"/>
      <c r="Y598" s="635"/>
    </row>
    <row r="599" spans="1:25" s="636" customFormat="1" ht="24.75" customHeight="1">
      <c r="A599" s="622" t="str">
        <f>'Раздел 1'!C629</f>
        <v>925</v>
      </c>
      <c r="B599" s="623" t="str">
        <f>'Раздел 1'!D629</f>
        <v>07</v>
      </c>
      <c r="C599" s="623" t="str">
        <f>'Раздел 1'!E629</f>
        <v>02</v>
      </c>
      <c r="D599" s="623" t="str">
        <f>'Раздел 1'!F629</f>
        <v>02</v>
      </c>
      <c r="E599" s="623" t="str">
        <f>'Раздел 1'!G629</f>
        <v>1</v>
      </c>
      <c r="F599" s="623" t="str">
        <f>'Раздел 1'!H629</f>
        <v>02</v>
      </c>
      <c r="G599" s="623" t="str">
        <f>'Раздел 1'!I629</f>
        <v>00590</v>
      </c>
      <c r="H599" s="624" t="str">
        <f>'Раздел 1'!J629</f>
        <v>244</v>
      </c>
      <c r="I599" s="625" t="str">
        <f>'Раздел 1'!K629</f>
        <v>341.00.00</v>
      </c>
      <c r="J599" s="625" t="str">
        <f>'Раздел 1'!L629</f>
        <v>001</v>
      </c>
      <c r="K599" s="625" t="str">
        <f>'Раздел 1'!M629</f>
        <v>00.00.00</v>
      </c>
      <c r="L599" s="625" t="str">
        <f>'Раздел 1'!N629</f>
        <v>х</v>
      </c>
      <c r="M599" s="625" t="str">
        <f>'Раздел 1'!O629</f>
        <v>50.01.00</v>
      </c>
      <c r="N599" s="626">
        <f>'Раздел 1'!P629</f>
        <v>0</v>
      </c>
      <c r="O599" s="626">
        <v>0</v>
      </c>
      <c r="P599" s="627">
        <f t="shared" si="29"/>
        <v>0</v>
      </c>
      <c r="Q599" s="628">
        <f>'Раздел 1'!Q629</f>
        <v>0</v>
      </c>
      <c r="R599" s="629">
        <v>0</v>
      </c>
      <c r="S599" s="630">
        <f t="shared" si="30"/>
        <v>0</v>
      </c>
      <c r="T599" s="631">
        <f>'Раздел 1'!R629</f>
        <v>0</v>
      </c>
      <c r="U599" s="632">
        <v>0</v>
      </c>
      <c r="V599" s="633">
        <f t="shared" si="31"/>
        <v>0</v>
      </c>
      <c r="W599" s="142"/>
      <c r="X599" s="634"/>
      <c r="Y599" s="635"/>
    </row>
    <row r="600" spans="1:25" s="636" customFormat="1" ht="24.75" customHeight="1">
      <c r="A600" s="622" t="str">
        <f>'Раздел 1'!C630</f>
        <v>925</v>
      </c>
      <c r="B600" s="623" t="str">
        <f>'Раздел 1'!D630</f>
        <v>07</v>
      </c>
      <c r="C600" s="623" t="str">
        <f>'Раздел 1'!E630</f>
        <v>02</v>
      </c>
      <c r="D600" s="623" t="str">
        <f>'Раздел 1'!F630</f>
        <v>02</v>
      </c>
      <c r="E600" s="623" t="str">
        <f>'Раздел 1'!G630</f>
        <v>1</v>
      </c>
      <c r="F600" s="623" t="str">
        <f>'Раздел 1'!H630</f>
        <v>02</v>
      </c>
      <c r="G600" s="623" t="str">
        <f>'Раздел 1'!I630</f>
        <v>60860</v>
      </c>
      <c r="H600" s="624" t="str">
        <f>'Раздел 1'!J630</f>
        <v>244</v>
      </c>
      <c r="I600" s="625" t="str">
        <f>'Раздел 1'!K630</f>
        <v>341.00.00</v>
      </c>
      <c r="J600" s="625" t="str">
        <f>'Раздел 1'!L630</f>
        <v>000</v>
      </c>
      <c r="K600" s="625" t="str">
        <f>'Раздел 1'!M630</f>
        <v>00.00.00</v>
      </c>
      <c r="L600" s="625" t="str">
        <f>'Раздел 1'!N630</f>
        <v>001.07.0002</v>
      </c>
      <c r="M600" s="625" t="str">
        <f>'Раздел 1'!O630</f>
        <v>50.03.00</v>
      </c>
      <c r="N600" s="626">
        <f>'Раздел 1'!P630</f>
        <v>0</v>
      </c>
      <c r="O600" s="626">
        <v>0</v>
      </c>
      <c r="P600" s="627">
        <f t="shared" si="29"/>
        <v>0</v>
      </c>
      <c r="Q600" s="628">
        <f>'Раздел 1'!Q630</f>
        <v>0</v>
      </c>
      <c r="R600" s="629">
        <v>0</v>
      </c>
      <c r="S600" s="630">
        <f t="shared" si="30"/>
        <v>0</v>
      </c>
      <c r="T600" s="631">
        <f>'Раздел 1'!R630</f>
        <v>0</v>
      </c>
      <c r="U600" s="632">
        <v>0</v>
      </c>
      <c r="V600" s="633">
        <f t="shared" si="31"/>
        <v>0</v>
      </c>
      <c r="W600" s="142"/>
      <c r="X600" s="634"/>
      <c r="Y600" s="635"/>
    </row>
    <row r="601" spans="1:25" s="636" customFormat="1" ht="24.75" customHeight="1">
      <c r="A601" s="622" t="str">
        <f>'Раздел 1'!C631</f>
        <v>925</v>
      </c>
      <c r="B601" s="623" t="str">
        <f>'Раздел 1'!D631</f>
        <v>07</v>
      </c>
      <c r="C601" s="623" t="str">
        <f>'Раздел 1'!E631</f>
        <v>02</v>
      </c>
      <c r="D601" s="623" t="str">
        <f>'Раздел 1'!F631</f>
        <v>02</v>
      </c>
      <c r="E601" s="623" t="str">
        <f>'Раздел 1'!G631</f>
        <v>1</v>
      </c>
      <c r="F601" s="623" t="str">
        <f>'Раздел 1'!H631</f>
        <v>02</v>
      </c>
      <c r="G601" s="623" t="str">
        <f>'Раздел 1'!I631</f>
        <v>60860</v>
      </c>
      <c r="H601" s="624" t="str">
        <f>'Раздел 1'!J631</f>
        <v>244</v>
      </c>
      <c r="I601" s="625" t="str">
        <f>'Раздел 1'!K631</f>
        <v>341.00.00</v>
      </c>
      <c r="J601" s="625" t="str">
        <f>'Раздел 1'!L631</f>
        <v>001</v>
      </c>
      <c r="K601" s="625" t="str">
        <f>'Раздел 1'!M631</f>
        <v>00.00.00</v>
      </c>
      <c r="L601" s="625" t="str">
        <f>'Раздел 1'!N631</f>
        <v>х</v>
      </c>
      <c r="M601" s="625" t="str">
        <f>'Раздел 1'!O631</f>
        <v>50.03.00</v>
      </c>
      <c r="N601" s="626">
        <f>'Раздел 1'!P631</f>
        <v>0</v>
      </c>
      <c r="O601" s="626">
        <v>0</v>
      </c>
      <c r="P601" s="627">
        <f t="shared" si="29"/>
        <v>0</v>
      </c>
      <c r="Q601" s="628">
        <f>'Раздел 1'!Q631</f>
        <v>0</v>
      </c>
      <c r="R601" s="629">
        <v>0</v>
      </c>
      <c r="S601" s="630">
        <f t="shared" si="30"/>
        <v>0</v>
      </c>
      <c r="T601" s="631">
        <f>'Раздел 1'!R631</f>
        <v>0</v>
      </c>
      <c r="U601" s="632">
        <v>0</v>
      </c>
      <c r="V601" s="633">
        <f t="shared" si="31"/>
        <v>0</v>
      </c>
      <c r="W601" s="142"/>
      <c r="X601" s="634"/>
      <c r="Y601" s="635"/>
    </row>
    <row r="602" spans="1:25" s="636" customFormat="1" ht="24.75" customHeight="1">
      <c r="A602" s="622" t="str">
        <f>'Раздел 1'!C632</f>
        <v>925</v>
      </c>
      <c r="B602" s="623" t="str">
        <f>'Раздел 1'!D632</f>
        <v>07</v>
      </c>
      <c r="C602" s="623" t="str">
        <f>'Раздел 1'!E632</f>
        <v>02</v>
      </c>
      <c r="D602" s="623" t="str">
        <f>'Раздел 1'!F632</f>
        <v>02</v>
      </c>
      <c r="E602" s="623" t="str">
        <f>'Раздел 1'!G632</f>
        <v>1</v>
      </c>
      <c r="F602" s="623" t="str">
        <f>'Раздел 1'!H632</f>
        <v>02</v>
      </c>
      <c r="G602" s="623" t="str">
        <f>'Раздел 1'!I632</f>
        <v>62980</v>
      </c>
      <c r="H602" s="624" t="str">
        <f>'Раздел 1'!J632</f>
        <v>244</v>
      </c>
      <c r="I602" s="625" t="str">
        <f>'Раздел 1'!K632</f>
        <v>341.00.00</v>
      </c>
      <c r="J602" s="625" t="str">
        <f>'Раздел 1'!L632</f>
        <v>000</v>
      </c>
      <c r="K602" s="625" t="str">
        <f>'Раздел 1'!M632</f>
        <v>00.00.00</v>
      </c>
      <c r="L602" s="625" t="str">
        <f>'Раздел 1'!N632</f>
        <v>005.00.0000</v>
      </c>
      <c r="M602" s="625" t="str">
        <f>'Раздел 1'!O632</f>
        <v>60.03.00</v>
      </c>
      <c r="N602" s="626">
        <f>'Раздел 1'!P632</f>
        <v>0</v>
      </c>
      <c r="O602" s="626">
        <v>0</v>
      </c>
      <c r="P602" s="627">
        <f t="shared" si="29"/>
        <v>0</v>
      </c>
      <c r="Q602" s="628">
        <f>'Раздел 1'!Q632</f>
        <v>0</v>
      </c>
      <c r="R602" s="629">
        <v>0</v>
      </c>
      <c r="S602" s="630">
        <f t="shared" si="30"/>
        <v>0</v>
      </c>
      <c r="T602" s="631">
        <f>'Раздел 1'!R632</f>
        <v>0</v>
      </c>
      <c r="U602" s="632">
        <v>0</v>
      </c>
      <c r="V602" s="633">
        <f t="shared" si="31"/>
        <v>0</v>
      </c>
      <c r="W602" s="142"/>
      <c r="X602" s="634"/>
      <c r="Y602" s="635"/>
    </row>
    <row r="603" spans="1:25" s="636" customFormat="1" ht="24.75" customHeight="1">
      <c r="A603" s="622" t="str">
        <f>'Раздел 1'!C633</f>
        <v>925</v>
      </c>
      <c r="B603" s="623" t="str">
        <f>'Раздел 1'!D633</f>
        <v>07</v>
      </c>
      <c r="C603" s="623" t="str">
        <f>'Раздел 1'!E633</f>
        <v>02</v>
      </c>
      <c r="D603" s="623">
        <f>'Раздел 1'!F633</f>
        <v>0</v>
      </c>
      <c r="E603" s="623">
        <f>'Раздел 1'!G633</f>
        <v>0</v>
      </c>
      <c r="F603" s="623">
        <f>'Раздел 1'!H633</f>
        <v>0</v>
      </c>
      <c r="G603" s="623">
        <f>'Раздел 1'!I633</f>
        <v>0</v>
      </c>
      <c r="H603" s="624" t="str">
        <f>'Раздел 1'!J633</f>
        <v>244</v>
      </c>
      <c r="I603" s="625" t="str">
        <f>'Раздел 1'!K633</f>
        <v>341.00.00</v>
      </c>
      <c r="J603" s="625" t="str">
        <f>'Раздел 1'!L633</f>
        <v>000</v>
      </c>
      <c r="K603" s="625" t="str">
        <f>'Раздел 1'!M633</f>
        <v>00.00.00</v>
      </c>
      <c r="L603" s="625" t="str">
        <f>'Раздел 1'!N633</f>
        <v>020.00.00хх</v>
      </c>
      <c r="M603" s="625" t="str">
        <f>'Раздел 1'!O633</f>
        <v>60.01.00</v>
      </c>
      <c r="N603" s="626">
        <f>'Раздел 1'!P633</f>
        <v>0</v>
      </c>
      <c r="O603" s="626">
        <v>0</v>
      </c>
      <c r="P603" s="627">
        <f t="shared" si="29"/>
        <v>0</v>
      </c>
      <c r="Q603" s="628">
        <f>'Раздел 1'!Q633</f>
        <v>0</v>
      </c>
      <c r="R603" s="629">
        <v>0</v>
      </c>
      <c r="S603" s="630">
        <f t="shared" si="30"/>
        <v>0</v>
      </c>
      <c r="T603" s="631">
        <f>'Раздел 1'!R633</f>
        <v>0</v>
      </c>
      <c r="U603" s="632">
        <v>0</v>
      </c>
      <c r="V603" s="633">
        <f t="shared" si="31"/>
        <v>0</v>
      </c>
      <c r="W603" s="142"/>
      <c r="X603" s="634"/>
      <c r="Y603" s="635"/>
    </row>
    <row r="604" spans="1:25" s="636" customFormat="1" ht="24.75" customHeight="1">
      <c r="A604" s="622" t="str">
        <f>'Раздел 1'!C634</f>
        <v>925</v>
      </c>
      <c r="B604" s="623" t="str">
        <f>'Раздел 1'!D634</f>
        <v>07</v>
      </c>
      <c r="C604" s="623" t="str">
        <f>'Раздел 1'!E634</f>
        <v>02</v>
      </c>
      <c r="D604" s="623">
        <f>'Раздел 1'!F634</f>
        <v>0</v>
      </c>
      <c r="E604" s="623">
        <f>'Раздел 1'!G634</f>
        <v>0</v>
      </c>
      <c r="F604" s="623">
        <f>'Раздел 1'!H634</f>
        <v>0</v>
      </c>
      <c r="G604" s="623">
        <f>'Раздел 1'!I634</f>
        <v>0</v>
      </c>
      <c r="H604" s="624" t="str">
        <f>'Раздел 1'!J634</f>
        <v>244</v>
      </c>
      <c r="I604" s="625" t="str">
        <f>'Раздел 1'!K634</f>
        <v>341.00.00</v>
      </c>
      <c r="J604" s="625" t="str">
        <f>'Раздел 1'!L634</f>
        <v>000</v>
      </c>
      <c r="K604" s="625" t="str">
        <f>'Раздел 1'!M634</f>
        <v>00.00.00</v>
      </c>
      <c r="L604" s="625" t="str">
        <f>'Раздел 1'!N634</f>
        <v>020.00.ХХХ</v>
      </c>
      <c r="M604" s="625" t="str">
        <f>'Раздел 1'!O634</f>
        <v>60.01.00</v>
      </c>
      <c r="N604" s="626">
        <f>'Раздел 1'!P634</f>
        <v>0</v>
      </c>
      <c r="O604" s="626">
        <v>0</v>
      </c>
      <c r="P604" s="627">
        <f t="shared" si="29"/>
        <v>0</v>
      </c>
      <c r="Q604" s="628">
        <f>'Раздел 1'!Q634</f>
        <v>0</v>
      </c>
      <c r="R604" s="629">
        <v>0</v>
      </c>
      <c r="S604" s="630">
        <f t="shared" si="30"/>
        <v>0</v>
      </c>
      <c r="T604" s="631">
        <f>'Раздел 1'!R634</f>
        <v>0</v>
      </c>
      <c r="U604" s="632">
        <v>0</v>
      </c>
      <c r="V604" s="633">
        <f t="shared" si="31"/>
        <v>0</v>
      </c>
      <c r="W604" s="142"/>
      <c r="X604" s="634"/>
      <c r="Y604" s="635"/>
    </row>
    <row r="605" spans="1:25" s="636" customFormat="1" ht="24.75" customHeight="1">
      <c r="A605" s="622" t="str">
        <f>'Раздел 1'!C635</f>
        <v>925</v>
      </c>
      <c r="B605" s="623" t="str">
        <f>'Раздел 1'!D635</f>
        <v>07</v>
      </c>
      <c r="C605" s="623" t="str">
        <f>'Раздел 1'!E635</f>
        <v>02</v>
      </c>
      <c r="D605" s="623">
        <f>'Раздел 1'!F635</f>
        <v>0</v>
      </c>
      <c r="E605" s="623">
        <f>'Раздел 1'!G635</f>
        <v>0</v>
      </c>
      <c r="F605" s="623">
        <f>'Раздел 1'!H635</f>
        <v>0</v>
      </c>
      <c r="G605" s="623">
        <f>'Раздел 1'!I635</f>
        <v>0</v>
      </c>
      <c r="H605" s="624" t="str">
        <f>'Раздел 1'!J635</f>
        <v>244</v>
      </c>
      <c r="I605" s="625" t="str">
        <f>'Раздел 1'!K635</f>
        <v>341.00.00</v>
      </c>
      <c r="J605" s="625" t="str">
        <f>'Раздел 1'!L635</f>
        <v>000</v>
      </c>
      <c r="K605" s="625" t="str">
        <f>'Раздел 1'!M635</f>
        <v>00.00.00</v>
      </c>
      <c r="L605" s="625" t="str">
        <f>'Раздел 1'!N635</f>
        <v>020.00.ХХХ</v>
      </c>
      <c r="M605" s="625" t="str">
        <f>'Раздел 1'!O635</f>
        <v>60.01.00</v>
      </c>
      <c r="N605" s="626">
        <f>'Раздел 1'!P635</f>
        <v>0</v>
      </c>
      <c r="O605" s="626">
        <v>0</v>
      </c>
      <c r="P605" s="627">
        <f t="shared" si="29"/>
        <v>0</v>
      </c>
      <c r="Q605" s="628">
        <f>'Раздел 1'!Q635</f>
        <v>0</v>
      </c>
      <c r="R605" s="629">
        <v>0</v>
      </c>
      <c r="S605" s="630">
        <f t="shared" si="30"/>
        <v>0</v>
      </c>
      <c r="T605" s="631">
        <f>'Раздел 1'!R635</f>
        <v>0</v>
      </c>
      <c r="U605" s="632">
        <v>0</v>
      </c>
      <c r="V605" s="633">
        <f t="shared" si="31"/>
        <v>0</v>
      </c>
      <c r="W605" s="142"/>
      <c r="X605" s="634"/>
      <c r="Y605" s="635"/>
    </row>
    <row r="606" spans="1:25" s="636" customFormat="1" ht="24.75" customHeight="1">
      <c r="A606" s="622" t="str">
        <f>'Раздел 1'!C636</f>
        <v>925</v>
      </c>
      <c r="B606" s="623" t="str">
        <f>'Раздел 1'!D636</f>
        <v>07</v>
      </c>
      <c r="C606" s="623" t="str">
        <f>'Раздел 1'!E636</f>
        <v>02</v>
      </c>
      <c r="D606" s="623">
        <f>'Раздел 1'!F636</f>
        <v>0</v>
      </c>
      <c r="E606" s="623">
        <f>'Раздел 1'!G636</f>
        <v>0</v>
      </c>
      <c r="F606" s="623">
        <f>'Раздел 1'!H636</f>
        <v>0</v>
      </c>
      <c r="G606" s="623">
        <f>'Раздел 1'!I636</f>
        <v>0</v>
      </c>
      <c r="H606" s="624" t="str">
        <f>'Раздел 1'!J636</f>
        <v>244</v>
      </c>
      <c r="I606" s="625" t="str">
        <f>'Раздел 1'!K636</f>
        <v>341.00.00</v>
      </c>
      <c r="J606" s="625" t="str">
        <f>'Раздел 1'!L636</f>
        <v>000</v>
      </c>
      <c r="K606" s="625" t="str">
        <f>'Раздел 1'!M636</f>
        <v>00.00.00</v>
      </c>
      <c r="L606" s="625" t="str">
        <f>'Раздел 1'!N636</f>
        <v>020.00.ХХХ</v>
      </c>
      <c r="M606" s="625" t="str">
        <f>'Раздел 1'!O636</f>
        <v>60.01.00</v>
      </c>
      <c r="N606" s="626">
        <f>'Раздел 1'!P636</f>
        <v>0</v>
      </c>
      <c r="O606" s="626">
        <v>0</v>
      </c>
      <c r="P606" s="627">
        <f t="shared" si="29"/>
        <v>0</v>
      </c>
      <c r="Q606" s="628">
        <f>'Раздел 1'!Q636</f>
        <v>0</v>
      </c>
      <c r="R606" s="629">
        <v>0</v>
      </c>
      <c r="S606" s="630">
        <f t="shared" si="30"/>
        <v>0</v>
      </c>
      <c r="T606" s="631">
        <f>'Раздел 1'!R636</f>
        <v>0</v>
      </c>
      <c r="U606" s="632">
        <v>0</v>
      </c>
      <c r="V606" s="633">
        <f t="shared" si="31"/>
        <v>0</v>
      </c>
      <c r="W606" s="142"/>
      <c r="X606" s="634"/>
      <c r="Y606" s="635"/>
    </row>
    <row r="607" spans="1:25" s="636" customFormat="1" ht="24.75" customHeight="1">
      <c r="A607" s="622" t="str">
        <f>'Раздел 1'!C637</f>
        <v>925</v>
      </c>
      <c r="B607" s="623" t="str">
        <f>'Раздел 1'!D637</f>
        <v>07</v>
      </c>
      <c r="C607" s="623" t="str">
        <f>'Раздел 1'!E637</f>
        <v>02</v>
      </c>
      <c r="D607" s="623">
        <f>'Раздел 1'!F637</f>
        <v>0</v>
      </c>
      <c r="E607" s="623">
        <f>'Раздел 1'!G637</f>
        <v>0</v>
      </c>
      <c r="F607" s="623">
        <f>'Раздел 1'!H637</f>
        <v>0</v>
      </c>
      <c r="G607" s="623">
        <f>'Раздел 1'!I637</f>
        <v>0</v>
      </c>
      <c r="H607" s="624" t="str">
        <f>'Раздел 1'!J637</f>
        <v>244</v>
      </c>
      <c r="I607" s="625" t="str">
        <f>'Раздел 1'!K637</f>
        <v>341.00.00</v>
      </c>
      <c r="J607" s="625" t="str">
        <f>'Раздел 1'!L637</f>
        <v>000</v>
      </c>
      <c r="K607" s="625" t="str">
        <f>'Раздел 1'!M637</f>
        <v>00.00.00</v>
      </c>
      <c r="L607" s="625" t="str">
        <f>'Раздел 1'!N637</f>
        <v>020.00.ХХХ</v>
      </c>
      <c r="M607" s="625" t="str">
        <f>'Раздел 1'!O637</f>
        <v>60.01.00</v>
      </c>
      <c r="N607" s="626">
        <f>'Раздел 1'!P637</f>
        <v>0</v>
      </c>
      <c r="O607" s="626">
        <v>0</v>
      </c>
      <c r="P607" s="627">
        <f t="shared" si="29"/>
        <v>0</v>
      </c>
      <c r="Q607" s="628">
        <f>'Раздел 1'!Q637</f>
        <v>0</v>
      </c>
      <c r="R607" s="629">
        <v>0</v>
      </c>
      <c r="S607" s="630">
        <f t="shared" si="30"/>
        <v>0</v>
      </c>
      <c r="T607" s="631">
        <f>'Раздел 1'!R637</f>
        <v>0</v>
      </c>
      <c r="U607" s="632">
        <v>0</v>
      </c>
      <c r="V607" s="633">
        <f t="shared" si="31"/>
        <v>0</v>
      </c>
      <c r="W607" s="142"/>
      <c r="X607" s="634"/>
      <c r="Y607" s="635"/>
    </row>
    <row r="608" spans="1:25" s="636" customFormat="1" ht="24.75" customHeight="1">
      <c r="A608" s="622" t="str">
        <f>'Раздел 1'!C638</f>
        <v>925</v>
      </c>
      <c r="B608" s="623" t="str">
        <f>'Раздел 1'!D638</f>
        <v>07</v>
      </c>
      <c r="C608" s="623" t="str">
        <f>'Раздел 1'!E638</f>
        <v>02</v>
      </c>
      <c r="D608" s="623">
        <f>'Раздел 1'!F638</f>
        <v>0</v>
      </c>
      <c r="E608" s="623">
        <f>'Раздел 1'!G638</f>
        <v>0</v>
      </c>
      <c r="F608" s="623">
        <f>'Раздел 1'!H638</f>
        <v>0</v>
      </c>
      <c r="G608" s="623">
        <f>'Раздел 1'!I638</f>
        <v>0</v>
      </c>
      <c r="H608" s="624" t="str">
        <f>'Раздел 1'!J638</f>
        <v>244</v>
      </c>
      <c r="I608" s="625" t="str">
        <f>'Раздел 1'!K638</f>
        <v>341.00.00</v>
      </c>
      <c r="J608" s="625" t="str">
        <f>'Раздел 1'!L638</f>
        <v>000</v>
      </c>
      <c r="K608" s="625" t="str">
        <f>'Раздел 1'!M638</f>
        <v>00.00.00</v>
      </c>
      <c r="L608" s="625" t="str">
        <f>'Раздел 1'!N638</f>
        <v>500.02.хххх</v>
      </c>
      <c r="M608" s="625" t="str">
        <f>'Раздел 1'!O638</f>
        <v>60.03.00</v>
      </c>
      <c r="N608" s="626">
        <f>'Раздел 1'!P638</f>
        <v>0</v>
      </c>
      <c r="O608" s="626">
        <v>0</v>
      </c>
      <c r="P608" s="627">
        <f t="shared" si="29"/>
        <v>0</v>
      </c>
      <c r="Q608" s="628">
        <f>'Раздел 1'!Q638</f>
        <v>0</v>
      </c>
      <c r="R608" s="629">
        <v>0</v>
      </c>
      <c r="S608" s="630">
        <f t="shared" si="30"/>
        <v>0</v>
      </c>
      <c r="T608" s="631">
        <f>'Раздел 1'!R638</f>
        <v>0</v>
      </c>
      <c r="U608" s="632">
        <v>0</v>
      </c>
      <c r="V608" s="633">
        <f t="shared" si="31"/>
        <v>0</v>
      </c>
      <c r="W608" s="142"/>
      <c r="X608" s="634"/>
      <c r="Y608" s="635"/>
    </row>
    <row r="609" spans="1:25" s="636" customFormat="1" ht="24.75" customHeight="1">
      <c r="A609" s="622" t="str">
        <f>'Раздел 1'!C639</f>
        <v>925</v>
      </c>
      <c r="B609" s="623" t="str">
        <f>'Раздел 1'!D639</f>
        <v>07</v>
      </c>
      <c r="C609" s="623" t="str">
        <f>'Раздел 1'!E639</f>
        <v>02</v>
      </c>
      <c r="D609" s="623">
        <f>'Раздел 1'!F639</f>
        <v>0</v>
      </c>
      <c r="E609" s="623">
        <f>'Раздел 1'!G639</f>
        <v>0</v>
      </c>
      <c r="F609" s="623">
        <f>'Раздел 1'!H639</f>
        <v>0</v>
      </c>
      <c r="G609" s="623">
        <f>'Раздел 1'!I639</f>
        <v>0</v>
      </c>
      <c r="H609" s="624" t="str">
        <f>'Раздел 1'!J639</f>
        <v>244</v>
      </c>
      <c r="I609" s="625" t="str">
        <f>'Раздел 1'!K639</f>
        <v>341.00.00</v>
      </c>
      <c r="J609" s="625" t="str">
        <f>'Раздел 1'!L639</f>
        <v>000</v>
      </c>
      <c r="K609" s="625" t="str">
        <f>'Раздел 1'!M639</f>
        <v>00.00.00</v>
      </c>
      <c r="L609" s="625" t="str">
        <f>'Раздел 1'!N639</f>
        <v>500.02.ХХХ</v>
      </c>
      <c r="M609" s="625" t="str">
        <f>'Раздел 1'!O639</f>
        <v>60.03.00</v>
      </c>
      <c r="N609" s="626">
        <f>'Раздел 1'!P639</f>
        <v>0</v>
      </c>
      <c r="O609" s="626">
        <v>0</v>
      </c>
      <c r="P609" s="627">
        <f t="shared" si="29"/>
        <v>0</v>
      </c>
      <c r="Q609" s="628">
        <f>'Раздел 1'!Q639</f>
        <v>0</v>
      </c>
      <c r="R609" s="629">
        <v>0</v>
      </c>
      <c r="S609" s="630">
        <f t="shared" si="30"/>
        <v>0</v>
      </c>
      <c r="T609" s="631">
        <f>'Раздел 1'!R639</f>
        <v>0</v>
      </c>
      <c r="U609" s="632">
        <v>0</v>
      </c>
      <c r="V609" s="633">
        <f t="shared" si="31"/>
        <v>0</v>
      </c>
      <c r="W609" s="142"/>
      <c r="X609" s="634"/>
      <c r="Y609" s="635"/>
    </row>
    <row r="610" spans="1:25" s="636" customFormat="1" ht="24.75" customHeight="1">
      <c r="A610" s="622" t="str">
        <f>'Раздел 1'!C640</f>
        <v>925</v>
      </c>
      <c r="B610" s="623" t="str">
        <f>'Раздел 1'!D640</f>
        <v>07</v>
      </c>
      <c r="C610" s="623" t="str">
        <f>'Раздел 1'!E640</f>
        <v>02</v>
      </c>
      <c r="D610" s="623">
        <f>'Раздел 1'!F640</f>
        <v>0</v>
      </c>
      <c r="E610" s="623">
        <f>'Раздел 1'!G640</f>
        <v>0</v>
      </c>
      <c r="F610" s="623">
        <f>'Раздел 1'!H640</f>
        <v>0</v>
      </c>
      <c r="G610" s="623">
        <f>'Раздел 1'!I640</f>
        <v>0</v>
      </c>
      <c r="H610" s="624" t="str">
        <f>'Раздел 1'!J640</f>
        <v>244</v>
      </c>
      <c r="I610" s="625" t="str">
        <f>'Раздел 1'!K640</f>
        <v>341.00.00</v>
      </c>
      <c r="J610" s="625" t="str">
        <f>'Раздел 1'!L640</f>
        <v>000</v>
      </c>
      <c r="K610" s="625" t="str">
        <f>'Раздел 1'!M640</f>
        <v>00.00.00</v>
      </c>
      <c r="L610" s="625" t="str">
        <f>'Раздел 1'!N640</f>
        <v>500.02.ХХХ</v>
      </c>
      <c r="M610" s="625" t="str">
        <f>'Раздел 1'!O640</f>
        <v>60.03.00</v>
      </c>
      <c r="N610" s="626">
        <f>'Раздел 1'!P640</f>
        <v>0</v>
      </c>
      <c r="O610" s="626">
        <v>0</v>
      </c>
      <c r="P610" s="627">
        <f t="shared" si="29"/>
        <v>0</v>
      </c>
      <c r="Q610" s="628">
        <f>'Раздел 1'!Q640</f>
        <v>0</v>
      </c>
      <c r="R610" s="629">
        <v>0</v>
      </c>
      <c r="S610" s="630">
        <f t="shared" si="30"/>
        <v>0</v>
      </c>
      <c r="T610" s="631">
        <f>'Раздел 1'!R640</f>
        <v>0</v>
      </c>
      <c r="U610" s="632">
        <v>0</v>
      </c>
      <c r="V610" s="633">
        <f t="shared" si="31"/>
        <v>0</v>
      </c>
      <c r="W610" s="142"/>
      <c r="X610" s="634"/>
      <c r="Y610" s="635"/>
    </row>
    <row r="611" spans="1:25" s="636" customFormat="1" ht="24.75" customHeight="1">
      <c r="A611" s="622" t="str">
        <f>'Раздел 1'!C641</f>
        <v>925</v>
      </c>
      <c r="B611" s="623" t="str">
        <f>'Раздел 1'!D641</f>
        <v>07</v>
      </c>
      <c r="C611" s="623" t="str">
        <f>'Раздел 1'!E641</f>
        <v>02</v>
      </c>
      <c r="D611" s="623">
        <f>'Раздел 1'!F641</f>
        <v>0</v>
      </c>
      <c r="E611" s="623">
        <f>'Раздел 1'!G641</f>
        <v>0</v>
      </c>
      <c r="F611" s="623">
        <f>'Раздел 1'!H641</f>
        <v>0</v>
      </c>
      <c r="G611" s="623">
        <f>'Раздел 1'!I641</f>
        <v>0</v>
      </c>
      <c r="H611" s="624" t="str">
        <f>'Раздел 1'!J641</f>
        <v>244</v>
      </c>
      <c r="I611" s="625" t="str">
        <f>'Раздел 1'!K641</f>
        <v>341.00.00</v>
      </c>
      <c r="J611" s="625" t="str">
        <f>'Раздел 1'!L641</f>
        <v>000</v>
      </c>
      <c r="K611" s="625" t="str">
        <f>'Раздел 1'!M641</f>
        <v>00.00.00</v>
      </c>
      <c r="L611" s="625" t="str">
        <f>'Раздел 1'!N641</f>
        <v>500.02.ХХХ</v>
      </c>
      <c r="M611" s="625" t="str">
        <f>'Раздел 1'!O641</f>
        <v>60.03.00</v>
      </c>
      <c r="N611" s="626">
        <f>'Раздел 1'!P641</f>
        <v>0</v>
      </c>
      <c r="O611" s="626">
        <v>0</v>
      </c>
      <c r="P611" s="627">
        <f t="shared" si="29"/>
        <v>0</v>
      </c>
      <c r="Q611" s="628">
        <f>'Раздел 1'!Q641</f>
        <v>0</v>
      </c>
      <c r="R611" s="629">
        <v>0</v>
      </c>
      <c r="S611" s="630">
        <f t="shared" si="30"/>
        <v>0</v>
      </c>
      <c r="T611" s="631">
        <f>'Раздел 1'!R641</f>
        <v>0</v>
      </c>
      <c r="U611" s="632">
        <v>0</v>
      </c>
      <c r="V611" s="633">
        <f t="shared" si="31"/>
        <v>0</v>
      </c>
      <c r="W611" s="142"/>
      <c r="X611" s="634"/>
      <c r="Y611" s="635"/>
    </row>
    <row r="612" spans="1:25" s="636" customFormat="1" ht="24.75" customHeight="1">
      <c r="A612" s="622" t="str">
        <f>'Раздел 1'!C642</f>
        <v>925</v>
      </c>
      <c r="B612" s="623" t="str">
        <f>'Раздел 1'!D642</f>
        <v>07</v>
      </c>
      <c r="C612" s="623" t="str">
        <f>'Раздел 1'!E642</f>
        <v>02</v>
      </c>
      <c r="D612" s="623">
        <f>'Раздел 1'!F642</f>
        <v>0</v>
      </c>
      <c r="E612" s="623">
        <f>'Раздел 1'!G642</f>
        <v>0</v>
      </c>
      <c r="F612" s="623">
        <f>'Раздел 1'!H642</f>
        <v>0</v>
      </c>
      <c r="G612" s="623">
        <f>'Раздел 1'!I642</f>
        <v>0</v>
      </c>
      <c r="H612" s="624" t="str">
        <f>'Раздел 1'!J642</f>
        <v>244</v>
      </c>
      <c r="I612" s="625" t="str">
        <f>'Раздел 1'!K642</f>
        <v>341.00.00</v>
      </c>
      <c r="J612" s="625" t="str">
        <f>'Раздел 1'!L642</f>
        <v>000</v>
      </c>
      <c r="K612" s="625" t="str">
        <f>'Раздел 1'!M642</f>
        <v>00.00.00</v>
      </c>
      <c r="L612" s="625" t="str">
        <f>'Раздел 1'!N642</f>
        <v>500.03.ХХХ</v>
      </c>
      <c r="M612" s="625" t="str">
        <f>'Раздел 1'!O642</f>
        <v>60.03.00</v>
      </c>
      <c r="N612" s="626">
        <f>'Раздел 1'!P642</f>
        <v>0</v>
      </c>
      <c r="O612" s="626">
        <v>0</v>
      </c>
      <c r="P612" s="627">
        <f t="shared" si="29"/>
        <v>0</v>
      </c>
      <c r="Q612" s="628">
        <f>'Раздел 1'!Q642</f>
        <v>0</v>
      </c>
      <c r="R612" s="629">
        <v>0</v>
      </c>
      <c r="S612" s="630">
        <f t="shared" si="30"/>
        <v>0</v>
      </c>
      <c r="T612" s="631">
        <f>'Раздел 1'!R642</f>
        <v>0</v>
      </c>
      <c r="U612" s="632">
        <v>0</v>
      </c>
      <c r="V612" s="633">
        <f t="shared" si="31"/>
        <v>0</v>
      </c>
      <c r="W612" s="142"/>
      <c r="X612" s="634"/>
      <c r="Y612" s="635"/>
    </row>
    <row r="613" spans="1:25" s="636" customFormat="1" ht="24.75" customHeight="1">
      <c r="A613" s="622" t="str">
        <f>'Раздел 1'!C643</f>
        <v>925</v>
      </c>
      <c r="B613" s="623" t="str">
        <f>'Раздел 1'!D643</f>
        <v>07</v>
      </c>
      <c r="C613" s="623" t="str">
        <f>'Раздел 1'!E643</f>
        <v>02</v>
      </c>
      <c r="D613" s="623">
        <f>'Раздел 1'!F643</f>
        <v>0</v>
      </c>
      <c r="E613" s="623">
        <f>'Раздел 1'!G643</f>
        <v>0</v>
      </c>
      <c r="F613" s="623">
        <f>'Раздел 1'!H643</f>
        <v>0</v>
      </c>
      <c r="G613" s="623">
        <f>'Раздел 1'!I643</f>
        <v>0</v>
      </c>
      <c r="H613" s="624" t="str">
        <f>'Раздел 1'!J643</f>
        <v>244</v>
      </c>
      <c r="I613" s="625" t="str">
        <f>'Раздел 1'!K643</f>
        <v>341.00.00</v>
      </c>
      <c r="J613" s="625" t="str">
        <f>'Раздел 1'!L643</f>
        <v>000</v>
      </c>
      <c r="K613" s="625" t="str">
        <f>'Раздел 1'!M643</f>
        <v>00.00.00</v>
      </c>
      <c r="L613" s="625" t="str">
        <f>'Раздел 1'!N643</f>
        <v>500.03.ХХХ</v>
      </c>
      <c r="M613" s="625" t="str">
        <f>'Раздел 1'!O643</f>
        <v>60.03.00</v>
      </c>
      <c r="N613" s="626">
        <f>'Раздел 1'!P643</f>
        <v>0</v>
      </c>
      <c r="O613" s="626">
        <v>0</v>
      </c>
      <c r="P613" s="627">
        <f t="shared" si="29"/>
        <v>0</v>
      </c>
      <c r="Q613" s="628">
        <f>'Раздел 1'!Q643</f>
        <v>0</v>
      </c>
      <c r="R613" s="629">
        <v>0</v>
      </c>
      <c r="S613" s="630">
        <f t="shared" si="30"/>
        <v>0</v>
      </c>
      <c r="T613" s="631">
        <f>'Раздел 1'!R643</f>
        <v>0</v>
      </c>
      <c r="U613" s="632">
        <v>0</v>
      </c>
      <c r="V613" s="633">
        <f t="shared" si="31"/>
        <v>0</v>
      </c>
      <c r="W613" s="142"/>
      <c r="X613" s="634"/>
      <c r="Y613" s="635"/>
    </row>
    <row r="614" spans="1:25" s="636" customFormat="1" ht="24.75" customHeight="1">
      <c r="A614" s="622" t="str">
        <f>'Раздел 1'!C644</f>
        <v>925</v>
      </c>
      <c r="B614" s="623" t="str">
        <f>'Раздел 1'!D644</f>
        <v>07</v>
      </c>
      <c r="C614" s="623" t="str">
        <f>'Раздел 1'!E644</f>
        <v>02</v>
      </c>
      <c r="D614" s="623" t="str">
        <f>'Раздел 1'!F644</f>
        <v>02</v>
      </c>
      <c r="E614" s="623" t="str">
        <f>'Раздел 1'!G644</f>
        <v>1</v>
      </c>
      <c r="F614" s="623" t="str">
        <f>'Раздел 1'!H644</f>
        <v>02</v>
      </c>
      <c r="G614" s="623" t="str">
        <f>'Раздел 1'!I644</f>
        <v>00590</v>
      </c>
      <c r="H614" s="624" t="str">
        <f>'Раздел 1'!J644</f>
        <v>244</v>
      </c>
      <c r="I614" s="625" t="str">
        <f>'Раздел 1'!K644</f>
        <v>342.00.00</v>
      </c>
      <c r="J614" s="625" t="str">
        <f>'Раздел 1'!L644</f>
        <v>000</v>
      </c>
      <c r="K614" s="625" t="str">
        <f>'Раздел 1'!M644</f>
        <v>00.00.00</v>
      </c>
      <c r="L614" s="625" t="str">
        <f>'Раздел 1'!N644</f>
        <v>х</v>
      </c>
      <c r="M614" s="625" t="str">
        <f>'Раздел 1'!O644</f>
        <v>20.00.02</v>
      </c>
      <c r="N614" s="626">
        <f>'Раздел 1'!P644</f>
        <v>0</v>
      </c>
      <c r="O614" s="626">
        <v>0</v>
      </c>
      <c r="P614" s="627">
        <f t="shared" si="29"/>
        <v>0</v>
      </c>
      <c r="Q614" s="628">
        <f>'Раздел 1'!Q644</f>
        <v>0</v>
      </c>
      <c r="R614" s="629">
        <v>0</v>
      </c>
      <c r="S614" s="630">
        <f t="shared" si="30"/>
        <v>0</v>
      </c>
      <c r="T614" s="631">
        <f>'Раздел 1'!R644</f>
        <v>0</v>
      </c>
      <c r="U614" s="632">
        <v>0</v>
      </c>
      <c r="V614" s="633">
        <f t="shared" si="31"/>
        <v>0</v>
      </c>
      <c r="W614" s="142"/>
      <c r="X614" s="634"/>
      <c r="Y614" s="635"/>
    </row>
    <row r="615" spans="1:25" s="636" customFormat="1" ht="24.75" customHeight="1">
      <c r="A615" s="622" t="str">
        <f>'Раздел 1'!C645</f>
        <v>925</v>
      </c>
      <c r="B615" s="623" t="str">
        <f>'Раздел 1'!D645</f>
        <v>07</v>
      </c>
      <c r="C615" s="623" t="str">
        <f>'Раздел 1'!E645</f>
        <v>02</v>
      </c>
      <c r="D615" s="623" t="str">
        <f>'Раздел 1'!F645</f>
        <v>02</v>
      </c>
      <c r="E615" s="623" t="str">
        <f>'Раздел 1'!G645</f>
        <v>1</v>
      </c>
      <c r="F615" s="623" t="str">
        <f>'Раздел 1'!H645</f>
        <v>02</v>
      </c>
      <c r="G615" s="623" t="str">
        <f>'Раздел 1'!I645</f>
        <v>00590</v>
      </c>
      <c r="H615" s="624" t="str">
        <f>'Раздел 1'!J645</f>
        <v>244</v>
      </c>
      <c r="I615" s="625" t="str">
        <f>'Раздел 1'!K645</f>
        <v>342.00.00</v>
      </c>
      <c r="J615" s="625" t="str">
        <f>'Раздел 1'!L645</f>
        <v>001</v>
      </c>
      <c r="K615" s="625" t="str">
        <f>'Раздел 1'!M645</f>
        <v>00.00.00</v>
      </c>
      <c r="L615" s="625" t="str">
        <f>'Раздел 1'!N645</f>
        <v>х</v>
      </c>
      <c r="M615" s="625" t="str">
        <f>'Раздел 1'!O645</f>
        <v>20.00.02</v>
      </c>
      <c r="N615" s="626">
        <f>'Раздел 1'!P645</f>
        <v>0</v>
      </c>
      <c r="O615" s="626">
        <v>0</v>
      </c>
      <c r="P615" s="627">
        <f t="shared" si="29"/>
        <v>0</v>
      </c>
      <c r="Q615" s="628">
        <f>'Раздел 1'!Q645</f>
        <v>0</v>
      </c>
      <c r="R615" s="629">
        <v>0</v>
      </c>
      <c r="S615" s="630">
        <f t="shared" si="30"/>
        <v>0</v>
      </c>
      <c r="T615" s="631">
        <f>'Раздел 1'!R645</f>
        <v>0</v>
      </c>
      <c r="U615" s="632">
        <v>0</v>
      </c>
      <c r="V615" s="633">
        <f t="shared" si="31"/>
        <v>0</v>
      </c>
      <c r="W615" s="142"/>
      <c r="X615" s="634"/>
      <c r="Y615" s="635"/>
    </row>
    <row r="616" spans="1:25" s="636" customFormat="1" ht="24.75" customHeight="1">
      <c r="A616" s="622" t="str">
        <f>'Раздел 1'!C646</f>
        <v>925</v>
      </c>
      <c r="B616" s="623" t="str">
        <f>'Раздел 1'!D646</f>
        <v>07</v>
      </c>
      <c r="C616" s="623" t="str">
        <f>'Раздел 1'!E646</f>
        <v>02</v>
      </c>
      <c r="D616" s="623" t="str">
        <f>'Раздел 1'!F646</f>
        <v>02</v>
      </c>
      <c r="E616" s="623" t="str">
        <f>'Раздел 1'!G646</f>
        <v>1</v>
      </c>
      <c r="F616" s="623" t="str">
        <f>'Раздел 1'!H646</f>
        <v>02</v>
      </c>
      <c r="G616" s="623" t="str">
        <f>'Раздел 1'!I646</f>
        <v>00590</v>
      </c>
      <c r="H616" s="624" t="str">
        <f>'Раздел 1'!J646</f>
        <v>244</v>
      </c>
      <c r="I616" s="625" t="str">
        <f>'Раздел 1'!K646</f>
        <v>342.00.00</v>
      </c>
      <c r="J616" s="625" t="str">
        <f>'Раздел 1'!L646</f>
        <v>000</v>
      </c>
      <c r="K616" s="625" t="str">
        <f>'Раздел 1'!M646</f>
        <v>00.00.00</v>
      </c>
      <c r="L616" s="625" t="str">
        <f>'Раздел 1'!N646</f>
        <v>001.99.0001</v>
      </c>
      <c r="M616" s="625" t="str">
        <f>'Раздел 1'!O646</f>
        <v>50.01.00</v>
      </c>
      <c r="N616" s="626">
        <f>'Раздел 1'!P646</f>
        <v>0</v>
      </c>
      <c r="O616" s="626">
        <v>0</v>
      </c>
      <c r="P616" s="627">
        <f t="shared" si="29"/>
        <v>0</v>
      </c>
      <c r="Q616" s="628">
        <f>'Раздел 1'!Q646</f>
        <v>0</v>
      </c>
      <c r="R616" s="629">
        <v>0</v>
      </c>
      <c r="S616" s="630">
        <f t="shared" si="30"/>
        <v>0</v>
      </c>
      <c r="T616" s="631">
        <f>'Раздел 1'!R646</f>
        <v>0</v>
      </c>
      <c r="U616" s="632">
        <v>0</v>
      </c>
      <c r="V616" s="633">
        <f t="shared" si="31"/>
        <v>0</v>
      </c>
      <c r="W616" s="142"/>
      <c r="X616" s="634"/>
      <c r="Y616" s="635"/>
    </row>
    <row r="617" spans="1:25" s="636" customFormat="1" ht="24.75" customHeight="1">
      <c r="A617" s="622" t="str">
        <f>'Раздел 1'!C647</f>
        <v>925</v>
      </c>
      <c r="B617" s="623" t="str">
        <f>'Раздел 1'!D647</f>
        <v>07</v>
      </c>
      <c r="C617" s="623" t="str">
        <f>'Раздел 1'!E647</f>
        <v>02</v>
      </c>
      <c r="D617" s="623" t="str">
        <f>'Раздел 1'!F647</f>
        <v>02</v>
      </c>
      <c r="E617" s="623" t="str">
        <f>'Раздел 1'!G647</f>
        <v>1</v>
      </c>
      <c r="F617" s="623" t="str">
        <f>'Раздел 1'!H647</f>
        <v>02</v>
      </c>
      <c r="G617" s="623" t="str">
        <f>'Раздел 1'!I647</f>
        <v>00590</v>
      </c>
      <c r="H617" s="624" t="str">
        <f>'Раздел 1'!J647</f>
        <v>244</v>
      </c>
      <c r="I617" s="625" t="str">
        <f>'Раздел 1'!K647</f>
        <v>342.00.00</v>
      </c>
      <c r="J617" s="625" t="str">
        <f>'Раздел 1'!L647</f>
        <v>001</v>
      </c>
      <c r="K617" s="625" t="str">
        <f>'Раздел 1'!M647</f>
        <v>00.00.00</v>
      </c>
      <c r="L617" s="625" t="str">
        <f>'Раздел 1'!N647</f>
        <v>х</v>
      </c>
      <c r="M617" s="625" t="str">
        <f>'Раздел 1'!O647</f>
        <v>50.01.00</v>
      </c>
      <c r="N617" s="626">
        <f>'Раздел 1'!P647</f>
        <v>0</v>
      </c>
      <c r="O617" s="626">
        <v>0</v>
      </c>
      <c r="P617" s="627">
        <f t="shared" si="29"/>
        <v>0</v>
      </c>
      <c r="Q617" s="628">
        <f>'Раздел 1'!Q647</f>
        <v>0</v>
      </c>
      <c r="R617" s="629">
        <v>0</v>
      </c>
      <c r="S617" s="630">
        <f t="shared" si="30"/>
        <v>0</v>
      </c>
      <c r="T617" s="631">
        <f>'Раздел 1'!R647</f>
        <v>0</v>
      </c>
      <c r="U617" s="632">
        <v>0</v>
      </c>
      <c r="V617" s="633">
        <f t="shared" si="31"/>
        <v>0</v>
      </c>
      <c r="W617" s="142"/>
      <c r="X617" s="634"/>
      <c r="Y617" s="635"/>
    </row>
    <row r="618" spans="1:25" s="636" customFormat="1" ht="24.75" customHeight="1">
      <c r="A618" s="622" t="str">
        <f>'Раздел 1'!C648</f>
        <v>925</v>
      </c>
      <c r="B618" s="623" t="str">
        <f>'Раздел 1'!D648</f>
        <v>07</v>
      </c>
      <c r="C618" s="623" t="str">
        <f>'Раздел 1'!E648</f>
        <v>02</v>
      </c>
      <c r="D618" s="623" t="str">
        <f>'Раздел 1'!F648</f>
        <v>02</v>
      </c>
      <c r="E618" s="623" t="str">
        <f>'Раздел 1'!G648</f>
        <v>1</v>
      </c>
      <c r="F618" s="623" t="str">
        <f>'Раздел 1'!H648</f>
        <v>02</v>
      </c>
      <c r="G618" s="623" t="str">
        <f>'Раздел 1'!I648</f>
        <v>10210</v>
      </c>
      <c r="H618" s="624" t="str">
        <f>'Раздел 1'!J648</f>
        <v>244</v>
      </c>
      <c r="I618" s="625" t="str">
        <f>'Раздел 1'!K648</f>
        <v>342.00.00</v>
      </c>
      <c r="J618" s="625" t="str">
        <f>'Раздел 1'!L648</f>
        <v>000</v>
      </c>
      <c r="K618" s="625" t="str">
        <f>'Раздел 1'!M648</f>
        <v>00.00.00</v>
      </c>
      <c r="L618" s="625" t="str">
        <f>'Раздел 1'!N648</f>
        <v>020.00.0001</v>
      </c>
      <c r="M618" s="625" t="str">
        <f>'Раздел 1'!O648</f>
        <v>60.01.00</v>
      </c>
      <c r="N618" s="626">
        <f>'Раздел 1'!P648</f>
        <v>0</v>
      </c>
      <c r="O618" s="626">
        <v>0</v>
      </c>
      <c r="P618" s="627">
        <f t="shared" si="29"/>
        <v>0</v>
      </c>
      <c r="Q618" s="628">
        <f>'Раздел 1'!Q648</f>
        <v>0</v>
      </c>
      <c r="R618" s="629">
        <v>0</v>
      </c>
      <c r="S618" s="630">
        <f t="shared" si="30"/>
        <v>0</v>
      </c>
      <c r="T618" s="631">
        <f>'Раздел 1'!R648</f>
        <v>0</v>
      </c>
      <c r="U618" s="632">
        <v>0</v>
      </c>
      <c r="V618" s="633">
        <f t="shared" si="31"/>
        <v>0</v>
      </c>
      <c r="W618" s="142"/>
      <c r="X618" s="634"/>
      <c r="Y618" s="635"/>
    </row>
    <row r="619" spans="1:25" s="636" customFormat="1" ht="24.75" customHeight="1">
      <c r="A619" s="622" t="str">
        <f>'Раздел 1'!C649</f>
        <v>925</v>
      </c>
      <c r="B619" s="623" t="str">
        <f>'Раздел 1'!D649</f>
        <v>07</v>
      </c>
      <c r="C619" s="623" t="str">
        <f>'Раздел 1'!E649</f>
        <v>02</v>
      </c>
      <c r="D619" s="623" t="str">
        <f>'Раздел 1'!F649</f>
        <v>02</v>
      </c>
      <c r="E619" s="623" t="str">
        <f>'Раздел 1'!G649</f>
        <v>1</v>
      </c>
      <c r="F619" s="623" t="str">
        <f>'Раздел 1'!H649</f>
        <v>02</v>
      </c>
      <c r="G619" s="623" t="str">
        <f>'Раздел 1'!I649</f>
        <v>10210</v>
      </c>
      <c r="H619" s="624" t="str">
        <f>'Раздел 1'!J649</f>
        <v>244</v>
      </c>
      <c r="I619" s="625" t="str">
        <f>'Раздел 1'!K649</f>
        <v>342.00.00</v>
      </c>
      <c r="J619" s="625" t="str">
        <f>'Раздел 1'!L649</f>
        <v>000</v>
      </c>
      <c r="K619" s="625" t="str">
        <f>'Раздел 1'!M649</f>
        <v>00.00.00</v>
      </c>
      <c r="L619" s="625" t="str">
        <f>'Раздел 1'!N649</f>
        <v>020.00.0002</v>
      </c>
      <c r="M619" s="625" t="str">
        <f>'Раздел 1'!O649</f>
        <v>60.01.00</v>
      </c>
      <c r="N619" s="626">
        <f>'Раздел 1'!P649</f>
        <v>0</v>
      </c>
      <c r="O619" s="626">
        <v>0</v>
      </c>
      <c r="P619" s="627">
        <f t="shared" si="29"/>
        <v>0</v>
      </c>
      <c r="Q619" s="628">
        <f>'Раздел 1'!Q649</f>
        <v>0</v>
      </c>
      <c r="R619" s="629">
        <v>0</v>
      </c>
      <c r="S619" s="630">
        <f t="shared" si="30"/>
        <v>0</v>
      </c>
      <c r="T619" s="631">
        <f>'Раздел 1'!R649</f>
        <v>0</v>
      </c>
      <c r="U619" s="632">
        <v>0</v>
      </c>
      <c r="V619" s="633">
        <f t="shared" si="31"/>
        <v>0</v>
      </c>
      <c r="W619" s="142"/>
      <c r="X619" s="634"/>
      <c r="Y619" s="635"/>
    </row>
    <row r="620" spans="1:25" s="636" customFormat="1" ht="24.75" customHeight="1">
      <c r="A620" s="622" t="str">
        <f>'Раздел 1'!C650</f>
        <v>925</v>
      </c>
      <c r="B620" s="623" t="str">
        <f>'Раздел 1'!D650</f>
        <v>07</v>
      </c>
      <c r="C620" s="623" t="str">
        <f>'Раздел 1'!E650</f>
        <v>07</v>
      </c>
      <c r="D620" s="623" t="str">
        <f>'Раздел 1'!F650</f>
        <v>02</v>
      </c>
      <c r="E620" s="623" t="str">
        <f>'Раздел 1'!G650</f>
        <v>3</v>
      </c>
      <c r="F620" s="623" t="str">
        <f>'Раздел 1'!H650</f>
        <v>02</v>
      </c>
      <c r="G620" s="623" t="str">
        <f>'Раздел 1'!I650</f>
        <v>00400</v>
      </c>
      <c r="H620" s="624" t="str">
        <f>'Раздел 1'!J650</f>
        <v>244</v>
      </c>
      <c r="I620" s="625" t="str">
        <f>'Раздел 1'!K650</f>
        <v>342.00.00</v>
      </c>
      <c r="J620" s="625" t="str">
        <f>'Раздел 1'!L650</f>
        <v>000</v>
      </c>
      <c r="K620" s="625" t="str">
        <f>'Раздел 1'!M650</f>
        <v>00.00.00</v>
      </c>
      <c r="L620" s="625" t="str">
        <f>'Раздел 1'!N650</f>
        <v>020.00.0003</v>
      </c>
      <c r="M620" s="625" t="str">
        <f>'Раздел 1'!O650</f>
        <v>60.01.00</v>
      </c>
      <c r="N620" s="626">
        <f>'Раздел 1'!P650</f>
        <v>0</v>
      </c>
      <c r="O620" s="626">
        <v>0</v>
      </c>
      <c r="P620" s="627">
        <f t="shared" si="29"/>
        <v>0</v>
      </c>
      <c r="Q620" s="628">
        <f>'Раздел 1'!Q650</f>
        <v>0</v>
      </c>
      <c r="R620" s="629">
        <v>0</v>
      </c>
      <c r="S620" s="630">
        <f t="shared" si="30"/>
        <v>0</v>
      </c>
      <c r="T620" s="631">
        <f>'Раздел 1'!R650</f>
        <v>0</v>
      </c>
      <c r="U620" s="632">
        <v>0</v>
      </c>
      <c r="V620" s="633">
        <f t="shared" si="31"/>
        <v>0</v>
      </c>
      <c r="W620" s="142"/>
      <c r="X620" s="634"/>
      <c r="Y620" s="635"/>
    </row>
    <row r="621" spans="1:25" s="636" customFormat="1" ht="24.75" customHeight="1">
      <c r="A621" s="622" t="str">
        <f>'Раздел 1'!C651</f>
        <v>925</v>
      </c>
      <c r="B621" s="623" t="str">
        <f>'Раздел 1'!D651</f>
        <v>07</v>
      </c>
      <c r="C621" s="623" t="str">
        <f>'Раздел 1'!E651</f>
        <v>02</v>
      </c>
      <c r="D621" s="623" t="str">
        <f>'Раздел 1'!F651</f>
        <v>02</v>
      </c>
      <c r="E621" s="623" t="str">
        <f>'Раздел 1'!G651</f>
        <v>1</v>
      </c>
      <c r="F621" s="623" t="str">
        <f>'Раздел 1'!H651</f>
        <v>02</v>
      </c>
      <c r="G621" s="623" t="str">
        <f>'Раздел 1'!I651</f>
        <v>10210</v>
      </c>
      <c r="H621" s="624" t="str">
        <f>'Раздел 1'!J651</f>
        <v>244</v>
      </c>
      <c r="I621" s="625" t="str">
        <f>'Раздел 1'!K651</f>
        <v>342.00.00</v>
      </c>
      <c r="J621" s="625" t="str">
        <f>'Раздел 1'!L651</f>
        <v>000</v>
      </c>
      <c r="K621" s="625" t="str">
        <f>'Раздел 1'!M651</f>
        <v>00.00.00</v>
      </c>
      <c r="L621" s="625" t="str">
        <f>'Раздел 1'!N651</f>
        <v>020.00.0015</v>
      </c>
      <c r="M621" s="625" t="str">
        <f>'Раздел 1'!O651</f>
        <v>60.01.00</v>
      </c>
      <c r="N621" s="626">
        <f>'Раздел 1'!P651</f>
        <v>0</v>
      </c>
      <c r="O621" s="626">
        <v>0</v>
      </c>
      <c r="P621" s="627">
        <f t="shared" si="29"/>
        <v>0</v>
      </c>
      <c r="Q621" s="628">
        <f>'Раздел 1'!Q651</f>
        <v>0</v>
      </c>
      <c r="R621" s="629">
        <v>0</v>
      </c>
      <c r="S621" s="630">
        <f t="shared" si="30"/>
        <v>0</v>
      </c>
      <c r="T621" s="631">
        <f>'Раздел 1'!R651</f>
        <v>0</v>
      </c>
      <c r="U621" s="632">
        <v>0</v>
      </c>
      <c r="V621" s="633">
        <f t="shared" si="31"/>
        <v>0</v>
      </c>
      <c r="W621" s="142"/>
      <c r="X621" s="634"/>
      <c r="Y621" s="635"/>
    </row>
    <row r="622" spans="1:25" s="636" customFormat="1" ht="24.75" customHeight="1">
      <c r="A622" s="622" t="str">
        <f>'Раздел 1'!C652</f>
        <v>925</v>
      </c>
      <c r="B622" s="623" t="str">
        <f>'Раздел 1'!D652</f>
        <v>07</v>
      </c>
      <c r="C622" s="623" t="str">
        <f>'Раздел 1'!E652</f>
        <v>02</v>
      </c>
      <c r="D622" s="623" t="str">
        <f>'Раздел 1'!F652</f>
        <v>02</v>
      </c>
      <c r="E622" s="623" t="str">
        <f>'Раздел 1'!G652</f>
        <v>1</v>
      </c>
      <c r="F622" s="623" t="str">
        <f>'Раздел 1'!H652</f>
        <v>02</v>
      </c>
      <c r="G622" s="623" t="str">
        <f>'Раздел 1'!I652</f>
        <v>L3040</v>
      </c>
      <c r="H622" s="624" t="str">
        <f>'Раздел 1'!J652</f>
        <v>244</v>
      </c>
      <c r="I622" s="625" t="str">
        <f>'Раздел 1'!K652</f>
        <v>342.00.00</v>
      </c>
      <c r="J622" s="625" t="str">
        <f>'Раздел 1'!L652</f>
        <v>000</v>
      </c>
      <c r="K622" s="625" t="str">
        <f>'Раздел 1'!M652</f>
        <v>00.00.00</v>
      </c>
      <c r="L622" s="625" t="str">
        <f>'Раздел 1'!N652</f>
        <v>020.00.0028</v>
      </c>
      <c r="M622" s="625" t="str">
        <f>'Раздел 1'!O652</f>
        <v>60.01.00</v>
      </c>
      <c r="N622" s="626">
        <f>'Раздел 1'!P652</f>
        <v>0</v>
      </c>
      <c r="O622" s="626">
        <v>0</v>
      </c>
      <c r="P622" s="627">
        <f t="shared" si="29"/>
        <v>0</v>
      </c>
      <c r="Q622" s="628">
        <f>'Раздел 1'!Q652</f>
        <v>0</v>
      </c>
      <c r="R622" s="629">
        <v>0</v>
      </c>
      <c r="S622" s="630">
        <f t="shared" si="30"/>
        <v>0</v>
      </c>
      <c r="T622" s="631">
        <f>'Раздел 1'!R652</f>
        <v>0</v>
      </c>
      <c r="U622" s="632">
        <v>0</v>
      </c>
      <c r="V622" s="633">
        <f t="shared" si="31"/>
        <v>0</v>
      </c>
      <c r="W622" s="142"/>
      <c r="X622" s="634"/>
      <c r="Y622" s="635"/>
    </row>
    <row r="623" spans="1:25" s="636" customFormat="1" ht="24.75" customHeight="1">
      <c r="A623" s="622" t="str">
        <f>'Раздел 1'!C653</f>
        <v>925</v>
      </c>
      <c r="B623" s="623" t="str">
        <f>'Раздел 1'!D653</f>
        <v>07</v>
      </c>
      <c r="C623" s="623" t="str">
        <f>'Раздел 1'!E653</f>
        <v>02</v>
      </c>
      <c r="D623" s="623">
        <f>'Раздел 1'!F653</f>
        <v>0</v>
      </c>
      <c r="E623" s="623">
        <f>'Раздел 1'!G653</f>
        <v>0</v>
      </c>
      <c r="F623" s="623">
        <f>'Раздел 1'!H653</f>
        <v>0</v>
      </c>
      <c r="G623" s="623">
        <f>'Раздел 1'!I653</f>
        <v>0</v>
      </c>
      <c r="H623" s="624" t="str">
        <f>'Раздел 1'!J653</f>
        <v>244</v>
      </c>
      <c r="I623" s="625" t="str">
        <f>'Раздел 1'!K653</f>
        <v>342.00.00</v>
      </c>
      <c r="J623" s="625" t="str">
        <f>'Раздел 1'!L653</f>
        <v>000</v>
      </c>
      <c r="K623" s="625" t="str">
        <f>'Раздел 1'!M653</f>
        <v>00.00.00</v>
      </c>
      <c r="L623" s="625" t="str">
        <f>'Раздел 1'!N653</f>
        <v>020.00.ХХХ</v>
      </c>
      <c r="M623" s="625" t="str">
        <f>'Раздел 1'!O653</f>
        <v>60.01.00</v>
      </c>
      <c r="N623" s="626">
        <f>'Раздел 1'!P653</f>
        <v>0</v>
      </c>
      <c r="O623" s="626">
        <v>0</v>
      </c>
      <c r="P623" s="627">
        <f t="shared" si="29"/>
        <v>0</v>
      </c>
      <c r="Q623" s="628">
        <f>'Раздел 1'!Q653</f>
        <v>0</v>
      </c>
      <c r="R623" s="629">
        <v>0</v>
      </c>
      <c r="S623" s="630">
        <f t="shared" si="30"/>
        <v>0</v>
      </c>
      <c r="T623" s="631">
        <f>'Раздел 1'!R653</f>
        <v>0</v>
      </c>
      <c r="U623" s="632">
        <v>0</v>
      </c>
      <c r="V623" s="633">
        <f t="shared" si="31"/>
        <v>0</v>
      </c>
      <c r="W623" s="142"/>
      <c r="X623" s="634"/>
      <c r="Y623" s="635"/>
    </row>
    <row r="624" spans="1:25" s="636" customFormat="1" ht="24.75" customHeight="1">
      <c r="A624" s="622" t="str">
        <f>'Раздел 1'!C654</f>
        <v>925</v>
      </c>
      <c r="B624" s="623" t="str">
        <f>'Раздел 1'!D654</f>
        <v>07</v>
      </c>
      <c r="C624" s="623" t="str">
        <f>'Раздел 1'!E654</f>
        <v>02</v>
      </c>
      <c r="D624" s="623">
        <f>'Раздел 1'!F654</f>
        <v>0</v>
      </c>
      <c r="E624" s="623">
        <f>'Раздел 1'!G654</f>
        <v>0</v>
      </c>
      <c r="F624" s="623">
        <f>'Раздел 1'!H654</f>
        <v>0</v>
      </c>
      <c r="G624" s="623">
        <f>'Раздел 1'!I654</f>
        <v>0</v>
      </c>
      <c r="H624" s="624" t="str">
        <f>'Раздел 1'!J654</f>
        <v>244</v>
      </c>
      <c r="I624" s="625" t="str">
        <f>'Раздел 1'!K654</f>
        <v>342.00.00</v>
      </c>
      <c r="J624" s="625" t="str">
        <f>'Раздел 1'!L654</f>
        <v>000</v>
      </c>
      <c r="K624" s="625" t="str">
        <f>'Раздел 1'!M654</f>
        <v>00.00.00</v>
      </c>
      <c r="L624" s="625" t="str">
        <f>'Раздел 1'!N654</f>
        <v>020.00.ХХХ</v>
      </c>
      <c r="M624" s="625" t="str">
        <f>'Раздел 1'!O654</f>
        <v>60.01.00</v>
      </c>
      <c r="N624" s="626">
        <f>'Раздел 1'!P654</f>
        <v>0</v>
      </c>
      <c r="O624" s="626">
        <v>0</v>
      </c>
      <c r="P624" s="627">
        <f t="shared" si="29"/>
        <v>0</v>
      </c>
      <c r="Q624" s="628">
        <f>'Раздел 1'!Q654</f>
        <v>0</v>
      </c>
      <c r="R624" s="629">
        <v>0</v>
      </c>
      <c r="S624" s="630">
        <f t="shared" si="30"/>
        <v>0</v>
      </c>
      <c r="T624" s="631">
        <f>'Раздел 1'!R654</f>
        <v>0</v>
      </c>
      <c r="U624" s="632">
        <v>0</v>
      </c>
      <c r="V624" s="633">
        <f t="shared" si="31"/>
        <v>0</v>
      </c>
      <c r="W624" s="142"/>
      <c r="X624" s="634"/>
      <c r="Y624" s="635"/>
    </row>
    <row r="625" spans="1:25" s="636" customFormat="1" ht="24.75" customHeight="1">
      <c r="A625" s="622" t="str">
        <f>'Раздел 1'!C655</f>
        <v>925</v>
      </c>
      <c r="B625" s="623" t="str">
        <f>'Раздел 1'!D655</f>
        <v>07</v>
      </c>
      <c r="C625" s="623" t="str">
        <f>'Раздел 1'!E655</f>
        <v>02</v>
      </c>
      <c r="D625" s="623" t="str">
        <f>'Раздел 1'!F655</f>
        <v>02</v>
      </c>
      <c r="E625" s="623" t="str">
        <f>'Раздел 1'!G655</f>
        <v>1</v>
      </c>
      <c r="F625" s="623" t="str">
        <f>'Раздел 1'!H655</f>
        <v>02</v>
      </c>
      <c r="G625" s="623" t="str">
        <f>'Раздел 1'!I655</f>
        <v>62370</v>
      </c>
      <c r="H625" s="624" t="str">
        <f>'Раздел 1'!J655</f>
        <v>244</v>
      </c>
      <c r="I625" s="625" t="str">
        <f>'Раздел 1'!K655</f>
        <v>342.00.00</v>
      </c>
      <c r="J625" s="625" t="str">
        <f>'Раздел 1'!L655</f>
        <v>000</v>
      </c>
      <c r="K625" s="625" t="str">
        <f>'Раздел 1'!M655</f>
        <v>00.00.00</v>
      </c>
      <c r="L625" s="625" t="str">
        <f>'Раздел 1'!N655</f>
        <v>500.02.0001</v>
      </c>
      <c r="M625" s="625" t="str">
        <f>'Раздел 1'!O655</f>
        <v>60.03.00</v>
      </c>
      <c r="N625" s="626">
        <f>'Раздел 1'!P655</f>
        <v>0</v>
      </c>
      <c r="O625" s="626">
        <v>0</v>
      </c>
      <c r="P625" s="627">
        <f t="shared" si="29"/>
        <v>0</v>
      </c>
      <c r="Q625" s="628">
        <f>'Раздел 1'!Q655</f>
        <v>0</v>
      </c>
      <c r="R625" s="629">
        <v>0</v>
      </c>
      <c r="S625" s="630">
        <f t="shared" si="30"/>
        <v>0</v>
      </c>
      <c r="T625" s="631">
        <f>'Раздел 1'!R655</f>
        <v>0</v>
      </c>
      <c r="U625" s="632">
        <v>0</v>
      </c>
      <c r="V625" s="633">
        <f t="shared" si="31"/>
        <v>0</v>
      </c>
      <c r="W625" s="142"/>
      <c r="X625" s="634"/>
      <c r="Y625" s="635"/>
    </row>
    <row r="626" spans="1:25" s="636" customFormat="1" ht="24.75" customHeight="1">
      <c r="A626" s="622" t="str">
        <f>'Раздел 1'!C656</f>
        <v>925</v>
      </c>
      <c r="B626" s="623" t="str">
        <f>'Раздел 1'!D656</f>
        <v>07</v>
      </c>
      <c r="C626" s="623" t="str">
        <f>'Раздел 1'!E656</f>
        <v>02</v>
      </c>
      <c r="D626" s="623" t="str">
        <f>'Раздел 1'!F656</f>
        <v>02</v>
      </c>
      <c r="E626" s="623" t="str">
        <f>'Раздел 1'!G656</f>
        <v>1</v>
      </c>
      <c r="F626" s="623" t="str">
        <f>'Раздел 1'!H656</f>
        <v>02</v>
      </c>
      <c r="G626" s="623" t="str">
        <f>'Раздел 1'!I656</f>
        <v>L3040</v>
      </c>
      <c r="H626" s="624" t="str">
        <f>'Раздел 1'!J656</f>
        <v>244</v>
      </c>
      <c r="I626" s="625" t="str">
        <f>'Раздел 1'!K656</f>
        <v>342.00.00</v>
      </c>
      <c r="J626" s="625" t="str">
        <f>'Раздел 1'!L656</f>
        <v>000</v>
      </c>
      <c r="K626" s="625" t="str">
        <f>'Раздел 1'!M656</f>
        <v>00.00.00</v>
      </c>
      <c r="L626" s="625" t="str">
        <f>'Раздел 1'!N656</f>
        <v>500.02.0005</v>
      </c>
      <c r="M626" s="625" t="str">
        <f>'Раздел 1'!O656</f>
        <v>60.02.00</v>
      </c>
      <c r="N626" s="626">
        <f>'Раздел 1'!P656</f>
        <v>0</v>
      </c>
      <c r="O626" s="626">
        <v>0</v>
      </c>
      <c r="P626" s="627">
        <f t="shared" si="29"/>
        <v>0</v>
      </c>
      <c r="Q626" s="628">
        <f>'Раздел 1'!Q656</f>
        <v>0</v>
      </c>
      <c r="R626" s="629">
        <v>0</v>
      </c>
      <c r="S626" s="630">
        <f t="shared" si="30"/>
        <v>0</v>
      </c>
      <c r="T626" s="631">
        <f>'Раздел 1'!R656</f>
        <v>0</v>
      </c>
      <c r="U626" s="632">
        <v>0</v>
      </c>
      <c r="V626" s="633">
        <f t="shared" si="31"/>
        <v>0</v>
      </c>
      <c r="W626" s="142"/>
      <c r="X626" s="634"/>
      <c r="Y626" s="635"/>
    </row>
    <row r="627" spans="1:25" s="636" customFormat="1" ht="24.75" customHeight="1">
      <c r="A627" s="622" t="str">
        <f>'Раздел 1'!C657</f>
        <v>925</v>
      </c>
      <c r="B627" s="623" t="str">
        <f>'Раздел 1'!D657</f>
        <v>07</v>
      </c>
      <c r="C627" s="623" t="str">
        <f>'Раздел 1'!E657</f>
        <v>02</v>
      </c>
      <c r="D627" s="623" t="str">
        <f>'Раздел 1'!F657</f>
        <v>02</v>
      </c>
      <c r="E627" s="623" t="str">
        <f>'Раздел 1'!G657</f>
        <v>1</v>
      </c>
      <c r="F627" s="623" t="str">
        <f>'Раздел 1'!H657</f>
        <v>02</v>
      </c>
      <c r="G627" s="623" t="str">
        <f>'Раздел 1'!I657</f>
        <v>L3040</v>
      </c>
      <c r="H627" s="624" t="str">
        <f>'Раздел 1'!J657</f>
        <v>244</v>
      </c>
      <c r="I627" s="625" t="str">
        <f>'Раздел 1'!K657</f>
        <v>342.00.00</v>
      </c>
      <c r="J627" s="625" t="str">
        <f>'Раздел 1'!L657</f>
        <v>000</v>
      </c>
      <c r="K627" s="625" t="str">
        <f>'Раздел 1'!M657</f>
        <v>00.00.00</v>
      </c>
      <c r="L627" s="625" t="str">
        <f>'Раздел 1'!N657</f>
        <v>500.02.0005</v>
      </c>
      <c r="M627" s="625" t="str">
        <f>'Раздел 1'!O657</f>
        <v>60.03.00</v>
      </c>
      <c r="N627" s="626">
        <f>'Раздел 1'!P657</f>
        <v>0</v>
      </c>
      <c r="O627" s="626">
        <v>0</v>
      </c>
      <c r="P627" s="627">
        <f t="shared" si="29"/>
        <v>0</v>
      </c>
      <c r="Q627" s="628">
        <f>'Раздел 1'!Q657</f>
        <v>0</v>
      </c>
      <c r="R627" s="629">
        <v>0</v>
      </c>
      <c r="S627" s="630">
        <f t="shared" si="30"/>
        <v>0</v>
      </c>
      <c r="T627" s="631">
        <f>'Раздел 1'!R657</f>
        <v>0</v>
      </c>
      <c r="U627" s="632">
        <v>0</v>
      </c>
      <c r="V627" s="633">
        <f t="shared" si="31"/>
        <v>0</v>
      </c>
      <c r="W627" s="142"/>
      <c r="X627" s="634"/>
      <c r="Y627" s="635"/>
    </row>
    <row r="628" spans="1:25" s="636" customFormat="1" ht="24.75" customHeight="1">
      <c r="A628" s="622" t="str">
        <f>'Раздел 1'!C658</f>
        <v>925</v>
      </c>
      <c r="B628" s="623" t="str">
        <f>'Раздел 1'!D658</f>
        <v>07</v>
      </c>
      <c r="C628" s="623" t="str">
        <f>'Раздел 1'!E658</f>
        <v>02</v>
      </c>
      <c r="D628" s="623">
        <f>'Раздел 1'!F658</f>
        <v>0</v>
      </c>
      <c r="E628" s="623">
        <f>'Раздел 1'!G658</f>
        <v>0</v>
      </c>
      <c r="F628" s="623">
        <f>'Раздел 1'!H658</f>
        <v>0</v>
      </c>
      <c r="G628" s="623">
        <f>'Раздел 1'!I658</f>
        <v>0</v>
      </c>
      <c r="H628" s="624" t="str">
        <f>'Раздел 1'!J658</f>
        <v>244</v>
      </c>
      <c r="I628" s="625" t="str">
        <f>'Раздел 1'!K658</f>
        <v>342.00.00</v>
      </c>
      <c r="J628" s="625" t="str">
        <f>'Раздел 1'!L658</f>
        <v>000</v>
      </c>
      <c r="K628" s="625" t="str">
        <f>'Раздел 1'!M658</f>
        <v>00.00.00</v>
      </c>
      <c r="L628" s="625" t="str">
        <f>'Раздел 1'!N658</f>
        <v>500.02.ХХХ</v>
      </c>
      <c r="M628" s="625" t="str">
        <f>'Раздел 1'!O658</f>
        <v>60.03.00</v>
      </c>
      <c r="N628" s="626">
        <f>'Раздел 1'!P658</f>
        <v>0</v>
      </c>
      <c r="O628" s="626">
        <v>0</v>
      </c>
      <c r="P628" s="627">
        <f t="shared" si="29"/>
        <v>0</v>
      </c>
      <c r="Q628" s="628">
        <f>'Раздел 1'!Q658</f>
        <v>0</v>
      </c>
      <c r="R628" s="629">
        <v>0</v>
      </c>
      <c r="S628" s="630">
        <f t="shared" si="30"/>
        <v>0</v>
      </c>
      <c r="T628" s="631">
        <f>'Раздел 1'!R658</f>
        <v>0</v>
      </c>
      <c r="U628" s="632">
        <v>0</v>
      </c>
      <c r="V628" s="633">
        <f t="shared" si="31"/>
        <v>0</v>
      </c>
      <c r="W628" s="142"/>
      <c r="X628" s="634"/>
      <c r="Y628" s="635"/>
    </row>
    <row r="629" spans="1:25" s="636" customFormat="1" ht="24.75" customHeight="1">
      <c r="A629" s="622" t="str">
        <f>'Раздел 1'!C659</f>
        <v>925</v>
      </c>
      <c r="B629" s="623" t="str">
        <f>'Раздел 1'!D659</f>
        <v>07</v>
      </c>
      <c r="C629" s="623" t="str">
        <f>'Раздел 1'!E659</f>
        <v>02</v>
      </c>
      <c r="D629" s="623">
        <f>'Раздел 1'!F659</f>
        <v>0</v>
      </c>
      <c r="E629" s="623">
        <f>'Раздел 1'!G659</f>
        <v>0</v>
      </c>
      <c r="F629" s="623">
        <f>'Раздел 1'!H659</f>
        <v>0</v>
      </c>
      <c r="G629" s="623">
        <f>'Раздел 1'!I659</f>
        <v>0</v>
      </c>
      <c r="H629" s="624" t="str">
        <f>'Раздел 1'!J659</f>
        <v>244</v>
      </c>
      <c r="I629" s="625" t="str">
        <f>'Раздел 1'!K659</f>
        <v>342.00.00</v>
      </c>
      <c r="J629" s="625" t="str">
        <f>'Раздел 1'!L659</f>
        <v>000</v>
      </c>
      <c r="K629" s="625" t="str">
        <f>'Раздел 1'!M659</f>
        <v>00.00.00</v>
      </c>
      <c r="L629" s="625" t="str">
        <f>'Раздел 1'!N659</f>
        <v>500.02.ХХХ</v>
      </c>
      <c r="M629" s="625" t="str">
        <f>'Раздел 1'!O659</f>
        <v>60.03.00</v>
      </c>
      <c r="N629" s="626">
        <f>'Раздел 1'!P659</f>
        <v>0</v>
      </c>
      <c r="O629" s="626">
        <v>0</v>
      </c>
      <c r="P629" s="627">
        <f t="shared" si="29"/>
        <v>0</v>
      </c>
      <c r="Q629" s="628">
        <f>'Раздел 1'!Q659</f>
        <v>0</v>
      </c>
      <c r="R629" s="629">
        <v>0</v>
      </c>
      <c r="S629" s="630">
        <f t="shared" si="30"/>
        <v>0</v>
      </c>
      <c r="T629" s="631">
        <f>'Раздел 1'!R659</f>
        <v>0</v>
      </c>
      <c r="U629" s="632">
        <v>0</v>
      </c>
      <c r="V629" s="633">
        <f t="shared" si="31"/>
        <v>0</v>
      </c>
      <c r="W629" s="142"/>
      <c r="X629" s="634"/>
      <c r="Y629" s="635"/>
    </row>
    <row r="630" spans="1:25" s="636" customFormat="1" ht="24.75" customHeight="1">
      <c r="A630" s="622" t="str">
        <f>'Раздел 1'!C660</f>
        <v>925</v>
      </c>
      <c r="B630" s="623" t="str">
        <f>'Раздел 1'!D660</f>
        <v>07</v>
      </c>
      <c r="C630" s="623" t="str">
        <f>'Раздел 1'!E660</f>
        <v>07</v>
      </c>
      <c r="D630" s="623" t="str">
        <f>'Раздел 1'!F660</f>
        <v>02</v>
      </c>
      <c r="E630" s="623" t="str">
        <f>'Раздел 1'!G660</f>
        <v>3</v>
      </c>
      <c r="F630" s="623" t="str">
        <f>'Раздел 1'!H660</f>
        <v>02</v>
      </c>
      <c r="G630" s="623" t="str">
        <f>'Раздел 1'!I660</f>
        <v>63110</v>
      </c>
      <c r="H630" s="624" t="str">
        <f>'Раздел 1'!J660</f>
        <v>244</v>
      </c>
      <c r="I630" s="625" t="str">
        <f>'Раздел 1'!K660</f>
        <v>342.00.00</v>
      </c>
      <c r="J630" s="625" t="str">
        <f>'Раздел 1'!L660</f>
        <v>000</v>
      </c>
      <c r="K630" s="625" t="str">
        <f>'Раздел 1'!M660</f>
        <v>00.00.00</v>
      </c>
      <c r="L630" s="625" t="str">
        <f>'Раздел 1'!N660</f>
        <v>500.05.0002</v>
      </c>
      <c r="M630" s="625" t="str">
        <f>'Раздел 1'!O660</f>
        <v>60.03.00</v>
      </c>
      <c r="N630" s="626">
        <f>'Раздел 1'!P660</f>
        <v>0</v>
      </c>
      <c r="O630" s="626">
        <v>0</v>
      </c>
      <c r="P630" s="627">
        <f t="shared" si="29"/>
        <v>0</v>
      </c>
      <c r="Q630" s="628">
        <f>'Раздел 1'!Q660</f>
        <v>0</v>
      </c>
      <c r="R630" s="629">
        <v>0</v>
      </c>
      <c r="S630" s="630">
        <f t="shared" si="30"/>
        <v>0</v>
      </c>
      <c r="T630" s="631">
        <f>'Раздел 1'!R660</f>
        <v>0</v>
      </c>
      <c r="U630" s="632">
        <v>0</v>
      </c>
      <c r="V630" s="633">
        <f t="shared" si="31"/>
        <v>0</v>
      </c>
      <c r="W630" s="142"/>
      <c r="X630" s="634"/>
      <c r="Y630" s="635"/>
    </row>
    <row r="631" spans="1:25" s="636" customFormat="1" ht="24.75" customHeight="1">
      <c r="A631" s="622" t="str">
        <f>'Раздел 1'!C661</f>
        <v>925</v>
      </c>
      <c r="B631" s="623" t="str">
        <f>'Раздел 1'!D661</f>
        <v>07</v>
      </c>
      <c r="C631" s="623" t="str">
        <f>'Раздел 1'!E661</f>
        <v>02</v>
      </c>
      <c r="D631" s="623">
        <f>'Раздел 1'!F661</f>
        <v>0</v>
      </c>
      <c r="E631" s="623">
        <f>'Раздел 1'!G661</f>
        <v>0</v>
      </c>
      <c r="F631" s="623">
        <f>'Раздел 1'!H661</f>
        <v>0</v>
      </c>
      <c r="G631" s="623">
        <f>'Раздел 1'!I661</f>
        <v>0</v>
      </c>
      <c r="H631" s="624" t="str">
        <f>'Раздел 1'!J661</f>
        <v>244</v>
      </c>
      <c r="I631" s="625" t="str">
        <f>'Раздел 1'!K661</f>
        <v>342.00.00</v>
      </c>
      <c r="J631" s="625" t="str">
        <f>'Раздел 1'!L661</f>
        <v>000</v>
      </c>
      <c r="K631" s="625" t="str">
        <f>'Раздел 1'!M661</f>
        <v>00.00.00</v>
      </c>
      <c r="L631" s="625" t="str">
        <f>'Раздел 1'!N661</f>
        <v>500.05.ХХХ</v>
      </c>
      <c r="M631" s="625" t="str">
        <f>'Раздел 1'!O661</f>
        <v>60.03.00</v>
      </c>
      <c r="N631" s="626">
        <f>'Раздел 1'!P661</f>
        <v>0</v>
      </c>
      <c r="O631" s="626">
        <v>0</v>
      </c>
      <c r="P631" s="627">
        <f t="shared" si="29"/>
        <v>0</v>
      </c>
      <c r="Q631" s="628">
        <f>'Раздел 1'!Q661</f>
        <v>0</v>
      </c>
      <c r="R631" s="629">
        <v>0</v>
      </c>
      <c r="S631" s="630">
        <f t="shared" si="30"/>
        <v>0</v>
      </c>
      <c r="T631" s="631">
        <f>'Раздел 1'!R661</f>
        <v>0</v>
      </c>
      <c r="U631" s="632">
        <v>0</v>
      </c>
      <c r="V631" s="633">
        <f t="shared" si="31"/>
        <v>0</v>
      </c>
      <c r="W631" s="142"/>
      <c r="X631" s="634"/>
      <c r="Y631" s="635"/>
    </row>
    <row r="632" spans="1:25" s="636" customFormat="1" ht="24.75" customHeight="1">
      <c r="A632" s="622" t="str">
        <f>'Раздел 1'!C662</f>
        <v>925</v>
      </c>
      <c r="B632" s="623" t="str">
        <f>'Раздел 1'!D662</f>
        <v>07</v>
      </c>
      <c r="C632" s="623" t="str">
        <f>'Раздел 1'!E662</f>
        <v>02</v>
      </c>
      <c r="D632" s="623" t="str">
        <f>'Раздел 1'!F662</f>
        <v>02</v>
      </c>
      <c r="E632" s="623" t="str">
        <f>'Раздел 1'!G662</f>
        <v>1</v>
      </c>
      <c r="F632" s="623" t="str">
        <f>'Раздел 1'!H662</f>
        <v>02</v>
      </c>
      <c r="G632" s="623" t="str">
        <f>'Раздел 1'!I662</f>
        <v>00590</v>
      </c>
      <c r="H632" s="624" t="str">
        <f>'Раздел 1'!J662</f>
        <v>244</v>
      </c>
      <c r="I632" s="625" t="str">
        <f>'Раздел 1'!K662</f>
        <v>343.00.00</v>
      </c>
      <c r="J632" s="625" t="str">
        <f>'Раздел 1'!L662</f>
        <v>000</v>
      </c>
      <c r="K632" s="625" t="str">
        <f>'Раздел 1'!M662</f>
        <v>00.00.00</v>
      </c>
      <c r="L632" s="625" t="str">
        <f>'Раздел 1'!N662</f>
        <v>х</v>
      </c>
      <c r="M632" s="625" t="str">
        <f>'Раздел 1'!O662</f>
        <v>20.00.02</v>
      </c>
      <c r="N632" s="626">
        <f>'Раздел 1'!P662</f>
        <v>0</v>
      </c>
      <c r="O632" s="626">
        <v>0</v>
      </c>
      <c r="P632" s="627">
        <f t="shared" si="29"/>
        <v>0</v>
      </c>
      <c r="Q632" s="628">
        <f>'Раздел 1'!Q662</f>
        <v>0</v>
      </c>
      <c r="R632" s="629">
        <v>0</v>
      </c>
      <c r="S632" s="630">
        <f t="shared" si="30"/>
        <v>0</v>
      </c>
      <c r="T632" s="631">
        <f>'Раздел 1'!R662</f>
        <v>0</v>
      </c>
      <c r="U632" s="632">
        <v>0</v>
      </c>
      <c r="V632" s="633">
        <f t="shared" si="31"/>
        <v>0</v>
      </c>
      <c r="W632" s="142"/>
      <c r="X632" s="634"/>
      <c r="Y632" s="635"/>
    </row>
    <row r="633" spans="1:25" s="636" customFormat="1" ht="24.75" customHeight="1">
      <c r="A633" s="622" t="str">
        <f>'Раздел 1'!C663</f>
        <v>925</v>
      </c>
      <c r="B633" s="623" t="str">
        <f>'Раздел 1'!D663</f>
        <v>07</v>
      </c>
      <c r="C633" s="623" t="str">
        <f>'Раздел 1'!E663</f>
        <v>02</v>
      </c>
      <c r="D633" s="623" t="str">
        <f>'Раздел 1'!F663</f>
        <v>02</v>
      </c>
      <c r="E633" s="623" t="str">
        <f>'Раздел 1'!G663</f>
        <v>1</v>
      </c>
      <c r="F633" s="623" t="str">
        <f>'Раздел 1'!H663</f>
        <v>02</v>
      </c>
      <c r="G633" s="623" t="str">
        <f>'Раздел 1'!I663</f>
        <v>00590</v>
      </c>
      <c r="H633" s="624" t="str">
        <f>'Раздел 1'!J663</f>
        <v>244</v>
      </c>
      <c r="I633" s="625" t="str">
        <f>'Раздел 1'!K663</f>
        <v>343.00.00</v>
      </c>
      <c r="J633" s="625" t="str">
        <f>'Раздел 1'!L663</f>
        <v>001</v>
      </c>
      <c r="K633" s="625" t="str">
        <f>'Раздел 1'!M663</f>
        <v>00.00.00</v>
      </c>
      <c r="L633" s="625" t="str">
        <f>'Раздел 1'!N663</f>
        <v>х</v>
      </c>
      <c r="M633" s="625" t="str">
        <f>'Раздел 1'!O663</f>
        <v>20.00.02</v>
      </c>
      <c r="N633" s="626">
        <f>'Раздел 1'!P663</f>
        <v>0</v>
      </c>
      <c r="O633" s="626">
        <v>0</v>
      </c>
      <c r="P633" s="627">
        <f t="shared" si="29"/>
        <v>0</v>
      </c>
      <c r="Q633" s="628">
        <f>'Раздел 1'!Q663</f>
        <v>0</v>
      </c>
      <c r="R633" s="629">
        <v>0</v>
      </c>
      <c r="S633" s="630">
        <f t="shared" si="30"/>
        <v>0</v>
      </c>
      <c r="T633" s="631">
        <f>'Раздел 1'!R663</f>
        <v>0</v>
      </c>
      <c r="U633" s="632">
        <v>0</v>
      </c>
      <c r="V633" s="633">
        <f t="shared" si="31"/>
        <v>0</v>
      </c>
      <c r="W633" s="142"/>
      <c r="X633" s="634"/>
      <c r="Y633" s="635"/>
    </row>
    <row r="634" spans="1:25" s="636" customFormat="1" ht="24.75" customHeight="1">
      <c r="A634" s="622" t="str">
        <f>'Раздел 1'!C664</f>
        <v>925</v>
      </c>
      <c r="B634" s="623" t="str">
        <f>'Раздел 1'!D664</f>
        <v>07</v>
      </c>
      <c r="C634" s="623" t="str">
        <f>'Раздел 1'!E664</f>
        <v>02</v>
      </c>
      <c r="D634" s="623" t="str">
        <f>'Раздел 1'!F664</f>
        <v>02</v>
      </c>
      <c r="E634" s="623" t="str">
        <f>'Раздел 1'!G664</f>
        <v>1</v>
      </c>
      <c r="F634" s="623" t="str">
        <f>'Раздел 1'!H664</f>
        <v>02</v>
      </c>
      <c r="G634" s="623" t="str">
        <f>'Раздел 1'!I664</f>
        <v>00590</v>
      </c>
      <c r="H634" s="624" t="str">
        <f>'Раздел 1'!J664</f>
        <v>244</v>
      </c>
      <c r="I634" s="625" t="str">
        <f>'Раздел 1'!K664</f>
        <v>343.00.00</v>
      </c>
      <c r="J634" s="625" t="str">
        <f>'Раздел 1'!L664</f>
        <v>000</v>
      </c>
      <c r="K634" s="625" t="str">
        <f>'Раздел 1'!M664</f>
        <v>00.00.00</v>
      </c>
      <c r="L634" s="625" t="str">
        <f>'Раздел 1'!N664</f>
        <v>001.99.0001</v>
      </c>
      <c r="M634" s="625" t="str">
        <f>'Раздел 1'!O664</f>
        <v>50.01.00</v>
      </c>
      <c r="N634" s="626">
        <f>'Раздел 1'!P664</f>
        <v>0</v>
      </c>
      <c r="O634" s="626">
        <v>0</v>
      </c>
      <c r="P634" s="627">
        <f t="shared" si="29"/>
        <v>0</v>
      </c>
      <c r="Q634" s="628">
        <f>'Раздел 1'!Q664</f>
        <v>0</v>
      </c>
      <c r="R634" s="629">
        <v>0</v>
      </c>
      <c r="S634" s="630">
        <f t="shared" si="30"/>
        <v>0</v>
      </c>
      <c r="T634" s="631">
        <f>'Раздел 1'!R664</f>
        <v>0</v>
      </c>
      <c r="U634" s="632">
        <v>0</v>
      </c>
      <c r="V634" s="633">
        <f t="shared" si="31"/>
        <v>0</v>
      </c>
      <c r="W634" s="142"/>
      <c r="X634" s="634"/>
      <c r="Y634" s="635"/>
    </row>
    <row r="635" spans="1:25" s="636" customFormat="1" ht="24.75" customHeight="1">
      <c r="A635" s="622" t="str">
        <f>'Раздел 1'!C665</f>
        <v>925</v>
      </c>
      <c r="B635" s="623" t="str">
        <f>'Раздел 1'!D665</f>
        <v>07</v>
      </c>
      <c r="C635" s="623" t="str">
        <f>'Раздел 1'!E665</f>
        <v>02</v>
      </c>
      <c r="D635" s="623" t="str">
        <f>'Раздел 1'!F665</f>
        <v>02</v>
      </c>
      <c r="E635" s="623" t="str">
        <f>'Раздел 1'!G665</f>
        <v>1</v>
      </c>
      <c r="F635" s="623" t="str">
        <f>'Раздел 1'!H665</f>
        <v>02</v>
      </c>
      <c r="G635" s="623" t="str">
        <f>'Раздел 1'!I665</f>
        <v>00590</v>
      </c>
      <c r="H635" s="624" t="str">
        <f>'Раздел 1'!J665</f>
        <v>244</v>
      </c>
      <c r="I635" s="625" t="str">
        <f>'Раздел 1'!K665</f>
        <v>343.00.00</v>
      </c>
      <c r="J635" s="625" t="str">
        <f>'Раздел 1'!L665</f>
        <v>001</v>
      </c>
      <c r="K635" s="625" t="str">
        <f>'Раздел 1'!M665</f>
        <v>00.00.00</v>
      </c>
      <c r="L635" s="625" t="str">
        <f>'Раздел 1'!N665</f>
        <v>х</v>
      </c>
      <c r="M635" s="625" t="str">
        <f>'Раздел 1'!O665</f>
        <v>50.01.00</v>
      </c>
      <c r="N635" s="626">
        <f>'Раздел 1'!P665</f>
        <v>0</v>
      </c>
      <c r="O635" s="626">
        <v>0</v>
      </c>
      <c r="P635" s="627">
        <f t="shared" si="29"/>
        <v>0</v>
      </c>
      <c r="Q635" s="628">
        <f>'Раздел 1'!Q665</f>
        <v>0</v>
      </c>
      <c r="R635" s="629">
        <v>0</v>
      </c>
      <c r="S635" s="630">
        <f t="shared" si="30"/>
        <v>0</v>
      </c>
      <c r="T635" s="631">
        <f>'Раздел 1'!R665</f>
        <v>0</v>
      </c>
      <c r="U635" s="632">
        <v>0</v>
      </c>
      <c r="V635" s="633">
        <f t="shared" si="31"/>
        <v>0</v>
      </c>
      <c r="W635" s="142"/>
      <c r="X635" s="634"/>
      <c r="Y635" s="635"/>
    </row>
    <row r="636" spans="1:25" s="636" customFormat="1" ht="24.75" customHeight="1">
      <c r="A636" s="622" t="str">
        <f>'Раздел 1'!C666</f>
        <v>925</v>
      </c>
      <c r="B636" s="623" t="str">
        <f>'Раздел 1'!D666</f>
        <v>07</v>
      </c>
      <c r="C636" s="623" t="str">
        <f>'Раздел 1'!E666</f>
        <v>02</v>
      </c>
      <c r="D636" s="623" t="str">
        <f>'Раздел 1'!F666</f>
        <v>02</v>
      </c>
      <c r="E636" s="623" t="str">
        <f>'Раздел 1'!G666</f>
        <v>1</v>
      </c>
      <c r="F636" s="623" t="str">
        <f>'Раздел 1'!H666</f>
        <v>02</v>
      </c>
      <c r="G636" s="623" t="str">
        <f>'Раздел 1'!I666</f>
        <v>00590</v>
      </c>
      <c r="H636" s="624" t="str">
        <f>'Раздел 1'!J666</f>
        <v>244</v>
      </c>
      <c r="I636" s="625" t="str">
        <f>'Раздел 1'!K666</f>
        <v>344.00.00</v>
      </c>
      <c r="J636" s="625" t="str">
        <f>'Раздел 1'!L666</f>
        <v>000</v>
      </c>
      <c r="K636" s="625" t="str">
        <f>'Раздел 1'!M666</f>
        <v>00.00.00</v>
      </c>
      <c r="L636" s="625" t="str">
        <f>'Раздел 1'!N666</f>
        <v>х</v>
      </c>
      <c r="M636" s="625" t="str">
        <f>'Раздел 1'!O666</f>
        <v>20.00.02</v>
      </c>
      <c r="N636" s="626">
        <f>'Раздел 1'!P666</f>
        <v>0</v>
      </c>
      <c r="O636" s="626">
        <v>0</v>
      </c>
      <c r="P636" s="627">
        <f t="shared" si="29"/>
        <v>0</v>
      </c>
      <c r="Q636" s="628">
        <f>'Раздел 1'!Q666</f>
        <v>0</v>
      </c>
      <c r="R636" s="629">
        <v>0</v>
      </c>
      <c r="S636" s="630">
        <f t="shared" si="30"/>
        <v>0</v>
      </c>
      <c r="T636" s="631">
        <f>'Раздел 1'!R666</f>
        <v>0</v>
      </c>
      <c r="U636" s="632">
        <v>0</v>
      </c>
      <c r="V636" s="633">
        <f t="shared" si="31"/>
        <v>0</v>
      </c>
      <c r="W636" s="142"/>
      <c r="X636" s="634"/>
      <c r="Y636" s="635"/>
    </row>
    <row r="637" spans="1:25" s="636" customFormat="1" ht="24.75" customHeight="1">
      <c r="A637" s="622" t="str">
        <f>'Раздел 1'!C667</f>
        <v>925</v>
      </c>
      <c r="B637" s="623" t="str">
        <f>'Раздел 1'!D667</f>
        <v>07</v>
      </c>
      <c r="C637" s="623" t="str">
        <f>'Раздел 1'!E667</f>
        <v>02</v>
      </c>
      <c r="D637" s="623" t="str">
        <f>'Раздел 1'!F667</f>
        <v>02</v>
      </c>
      <c r="E637" s="623" t="str">
        <f>'Раздел 1'!G667</f>
        <v>1</v>
      </c>
      <c r="F637" s="623" t="str">
        <f>'Раздел 1'!H667</f>
        <v>02</v>
      </c>
      <c r="G637" s="623" t="str">
        <f>'Раздел 1'!I667</f>
        <v>00590</v>
      </c>
      <c r="H637" s="624" t="str">
        <f>'Раздел 1'!J667</f>
        <v>244</v>
      </c>
      <c r="I637" s="625" t="str">
        <f>'Раздел 1'!K667</f>
        <v>344.00.00</v>
      </c>
      <c r="J637" s="625" t="str">
        <f>'Раздел 1'!L667</f>
        <v>001</v>
      </c>
      <c r="K637" s="625" t="str">
        <f>'Раздел 1'!M667</f>
        <v>00.00.00</v>
      </c>
      <c r="L637" s="625" t="str">
        <f>'Раздел 1'!N667</f>
        <v>х</v>
      </c>
      <c r="M637" s="625" t="str">
        <f>'Раздел 1'!O667</f>
        <v>20.00.02</v>
      </c>
      <c r="N637" s="626">
        <f>'Раздел 1'!P667</f>
        <v>382.99000000000024</v>
      </c>
      <c r="O637" s="626">
        <v>382.99000000000024</v>
      </c>
      <c r="P637" s="627">
        <f t="shared" si="29"/>
        <v>0</v>
      </c>
      <c r="Q637" s="628">
        <f>'Раздел 1'!Q667</f>
        <v>0</v>
      </c>
      <c r="R637" s="629">
        <v>0</v>
      </c>
      <c r="S637" s="630">
        <f t="shared" si="30"/>
        <v>0</v>
      </c>
      <c r="T637" s="631">
        <f>'Раздел 1'!R667</f>
        <v>0</v>
      </c>
      <c r="U637" s="632">
        <v>0</v>
      </c>
      <c r="V637" s="633">
        <f t="shared" si="31"/>
        <v>0</v>
      </c>
      <c r="W637" s="142"/>
      <c r="X637" s="634"/>
      <c r="Y637" s="635"/>
    </row>
    <row r="638" spans="1:25" s="636" customFormat="1" ht="24.75" customHeight="1">
      <c r="A638" s="622" t="str">
        <f>'Раздел 1'!C668</f>
        <v>925</v>
      </c>
      <c r="B638" s="623" t="str">
        <f>'Раздел 1'!D668</f>
        <v>07</v>
      </c>
      <c r="C638" s="623" t="str">
        <f>'Раздел 1'!E668</f>
        <v>02</v>
      </c>
      <c r="D638" s="623" t="str">
        <f>'Раздел 1'!F668</f>
        <v>02</v>
      </c>
      <c r="E638" s="623" t="str">
        <f>'Раздел 1'!G668</f>
        <v>1</v>
      </c>
      <c r="F638" s="623" t="str">
        <f>'Раздел 1'!H668</f>
        <v>02</v>
      </c>
      <c r="G638" s="623" t="str">
        <f>'Раздел 1'!I668</f>
        <v>00590</v>
      </c>
      <c r="H638" s="624" t="str">
        <f>'Раздел 1'!J668</f>
        <v>244</v>
      </c>
      <c r="I638" s="625" t="str">
        <f>'Раздел 1'!K668</f>
        <v>344.00.00</v>
      </c>
      <c r="J638" s="625" t="str">
        <f>'Раздел 1'!L668</f>
        <v>000</v>
      </c>
      <c r="K638" s="625" t="str">
        <f>'Раздел 1'!M668</f>
        <v>00.00.00</v>
      </c>
      <c r="L638" s="625" t="str">
        <f>'Раздел 1'!N668</f>
        <v>х</v>
      </c>
      <c r="M638" s="625" t="str">
        <f>'Раздел 1'!O668</f>
        <v>20.00.03</v>
      </c>
      <c r="N638" s="626">
        <f>'Раздел 1'!P668</f>
        <v>0</v>
      </c>
      <c r="O638" s="626">
        <v>0</v>
      </c>
      <c r="P638" s="627">
        <f t="shared" si="29"/>
        <v>0</v>
      </c>
      <c r="Q638" s="628">
        <f>'Раздел 1'!Q668</f>
        <v>0</v>
      </c>
      <c r="R638" s="629">
        <v>0</v>
      </c>
      <c r="S638" s="630">
        <f t="shared" si="30"/>
        <v>0</v>
      </c>
      <c r="T638" s="631">
        <f>'Раздел 1'!R668</f>
        <v>0</v>
      </c>
      <c r="U638" s="632">
        <v>0</v>
      </c>
      <c r="V638" s="633">
        <f t="shared" si="31"/>
        <v>0</v>
      </c>
      <c r="W638" s="142"/>
      <c r="X638" s="634"/>
      <c r="Y638" s="635"/>
    </row>
    <row r="639" spans="1:25" s="636" customFormat="1" ht="24.75" customHeight="1">
      <c r="A639" s="622" t="str">
        <f>'Раздел 1'!C669</f>
        <v>925</v>
      </c>
      <c r="B639" s="623" t="str">
        <f>'Раздел 1'!D669</f>
        <v>07</v>
      </c>
      <c r="C639" s="623" t="str">
        <f>'Раздел 1'!E669</f>
        <v>02</v>
      </c>
      <c r="D639" s="623" t="str">
        <f>'Раздел 1'!F669</f>
        <v>02</v>
      </c>
      <c r="E639" s="623" t="str">
        <f>'Раздел 1'!G669</f>
        <v>1</v>
      </c>
      <c r="F639" s="623" t="str">
        <f>'Раздел 1'!H669</f>
        <v>02</v>
      </c>
      <c r="G639" s="623" t="str">
        <f>'Раздел 1'!I669</f>
        <v>00590</v>
      </c>
      <c r="H639" s="624" t="str">
        <f>'Раздел 1'!J669</f>
        <v>244</v>
      </c>
      <c r="I639" s="625" t="str">
        <f>'Раздел 1'!K669</f>
        <v>344.00.00</v>
      </c>
      <c r="J639" s="625" t="str">
        <f>'Раздел 1'!L669</f>
        <v>001</v>
      </c>
      <c r="K639" s="625" t="str">
        <f>'Раздел 1'!M669</f>
        <v>00.00.00</v>
      </c>
      <c r="L639" s="625" t="str">
        <f>'Раздел 1'!N669</f>
        <v>х</v>
      </c>
      <c r="M639" s="625" t="str">
        <f>'Раздел 1'!O669</f>
        <v>20.00.03</v>
      </c>
      <c r="N639" s="626">
        <f>'Раздел 1'!P669</f>
        <v>0</v>
      </c>
      <c r="O639" s="626">
        <v>0</v>
      </c>
      <c r="P639" s="627">
        <f t="shared" si="29"/>
        <v>0</v>
      </c>
      <c r="Q639" s="628">
        <f>'Раздел 1'!Q669</f>
        <v>0</v>
      </c>
      <c r="R639" s="629">
        <v>0</v>
      </c>
      <c r="S639" s="630">
        <f t="shared" si="30"/>
        <v>0</v>
      </c>
      <c r="T639" s="631">
        <f>'Раздел 1'!R669</f>
        <v>0</v>
      </c>
      <c r="U639" s="632">
        <v>0</v>
      </c>
      <c r="V639" s="633">
        <f t="shared" si="31"/>
        <v>0</v>
      </c>
      <c r="W639" s="142"/>
      <c r="X639" s="634"/>
      <c r="Y639" s="635"/>
    </row>
    <row r="640" spans="1:25" s="636" customFormat="1" ht="24.75" customHeight="1">
      <c r="A640" s="622" t="str">
        <f>'Раздел 1'!C670</f>
        <v>925</v>
      </c>
      <c r="B640" s="623" t="str">
        <f>'Раздел 1'!D670</f>
        <v>07</v>
      </c>
      <c r="C640" s="623" t="str">
        <f>'Раздел 1'!E670</f>
        <v>02</v>
      </c>
      <c r="D640" s="623" t="str">
        <f>'Раздел 1'!F670</f>
        <v>02</v>
      </c>
      <c r="E640" s="623" t="str">
        <f>'Раздел 1'!G670</f>
        <v>1</v>
      </c>
      <c r="F640" s="623" t="str">
        <f>'Раздел 1'!H670</f>
        <v>02</v>
      </c>
      <c r="G640" s="623" t="str">
        <f>'Раздел 1'!I670</f>
        <v>00590</v>
      </c>
      <c r="H640" s="624" t="str">
        <f>'Раздел 1'!J670</f>
        <v>244</v>
      </c>
      <c r="I640" s="625" t="str">
        <f>'Раздел 1'!K670</f>
        <v>344.00.00</v>
      </c>
      <c r="J640" s="625" t="str">
        <f>'Раздел 1'!L670</f>
        <v>000</v>
      </c>
      <c r="K640" s="625" t="str">
        <f>'Раздел 1'!M670</f>
        <v>00.00.00</v>
      </c>
      <c r="L640" s="625" t="str">
        <f>'Раздел 1'!N670</f>
        <v>001.99.0001</v>
      </c>
      <c r="M640" s="625" t="str">
        <f>'Раздел 1'!O670</f>
        <v>50.01.00</v>
      </c>
      <c r="N640" s="626">
        <f>'Раздел 1'!P670</f>
        <v>0</v>
      </c>
      <c r="O640" s="626">
        <v>0</v>
      </c>
      <c r="P640" s="627">
        <f t="shared" si="29"/>
        <v>0</v>
      </c>
      <c r="Q640" s="628">
        <f>'Раздел 1'!Q670</f>
        <v>0</v>
      </c>
      <c r="R640" s="629">
        <v>0</v>
      </c>
      <c r="S640" s="630">
        <f t="shared" si="30"/>
        <v>0</v>
      </c>
      <c r="T640" s="631">
        <f>'Раздел 1'!R670</f>
        <v>0</v>
      </c>
      <c r="U640" s="632">
        <v>0</v>
      </c>
      <c r="V640" s="633">
        <f t="shared" si="31"/>
        <v>0</v>
      </c>
      <c r="W640" s="142"/>
      <c r="X640" s="634"/>
      <c r="Y640" s="635"/>
    </row>
    <row r="641" spans="1:25" s="636" customFormat="1" ht="24.75" customHeight="1">
      <c r="A641" s="622" t="str">
        <f>'Раздел 1'!C671</f>
        <v>925</v>
      </c>
      <c r="B641" s="623" t="str">
        <f>'Раздел 1'!D671</f>
        <v>07</v>
      </c>
      <c r="C641" s="623" t="str">
        <f>'Раздел 1'!E671</f>
        <v>02</v>
      </c>
      <c r="D641" s="623" t="str">
        <f>'Раздел 1'!F671</f>
        <v>02</v>
      </c>
      <c r="E641" s="623" t="str">
        <f>'Раздел 1'!G671</f>
        <v>1</v>
      </c>
      <c r="F641" s="623" t="str">
        <f>'Раздел 1'!H671</f>
        <v>02</v>
      </c>
      <c r="G641" s="623" t="str">
        <f>'Раздел 1'!I671</f>
        <v>00590</v>
      </c>
      <c r="H641" s="624" t="str">
        <f>'Раздел 1'!J671</f>
        <v>244</v>
      </c>
      <c r="I641" s="625" t="str">
        <f>'Раздел 1'!K671</f>
        <v>344.00.00</v>
      </c>
      <c r="J641" s="625" t="str">
        <f>'Раздел 1'!L671</f>
        <v>001</v>
      </c>
      <c r="K641" s="625" t="str">
        <f>'Раздел 1'!M671</f>
        <v>00.00.00</v>
      </c>
      <c r="L641" s="625" t="str">
        <f>'Раздел 1'!N671</f>
        <v>х</v>
      </c>
      <c r="M641" s="625" t="str">
        <f>'Раздел 1'!O671</f>
        <v>50.01.00</v>
      </c>
      <c r="N641" s="626">
        <f>'Раздел 1'!P671</f>
        <v>0</v>
      </c>
      <c r="O641" s="626">
        <v>0</v>
      </c>
      <c r="P641" s="627">
        <f t="shared" si="29"/>
        <v>0</v>
      </c>
      <c r="Q641" s="628">
        <f>'Раздел 1'!Q671</f>
        <v>0</v>
      </c>
      <c r="R641" s="629">
        <v>0</v>
      </c>
      <c r="S641" s="630">
        <f t="shared" si="30"/>
        <v>0</v>
      </c>
      <c r="T641" s="631">
        <f>'Раздел 1'!R671</f>
        <v>0</v>
      </c>
      <c r="U641" s="632">
        <v>0</v>
      </c>
      <c r="V641" s="633">
        <f t="shared" si="31"/>
        <v>0</v>
      </c>
      <c r="W641" s="142"/>
      <c r="X641" s="634"/>
      <c r="Y641" s="635"/>
    </row>
    <row r="642" spans="1:25" s="636" customFormat="1" ht="24.75" customHeight="1">
      <c r="A642" s="622" t="str">
        <f>'Раздел 1'!C672</f>
        <v>925</v>
      </c>
      <c r="B642" s="623" t="str">
        <f>'Раздел 1'!D672</f>
        <v>07</v>
      </c>
      <c r="C642" s="623" t="str">
        <f>'Раздел 1'!E672</f>
        <v>02</v>
      </c>
      <c r="D642" s="623" t="str">
        <f>'Раздел 1'!F672</f>
        <v>02</v>
      </c>
      <c r="E642" s="623" t="str">
        <f>'Раздел 1'!G672</f>
        <v>1</v>
      </c>
      <c r="F642" s="623" t="str">
        <f>'Раздел 1'!H672</f>
        <v>02</v>
      </c>
      <c r="G642" s="623" t="str">
        <f>'Раздел 1'!I672</f>
        <v>62980</v>
      </c>
      <c r="H642" s="624" t="str">
        <f>'Раздел 1'!J672</f>
        <v>244</v>
      </c>
      <c r="I642" s="625" t="str">
        <f>'Раздел 1'!K672</f>
        <v>344.00.00</v>
      </c>
      <c r="J642" s="625" t="str">
        <f>'Раздел 1'!L672</f>
        <v>000</v>
      </c>
      <c r="K642" s="625" t="str">
        <f>'Раздел 1'!M672</f>
        <v>00.00.00</v>
      </c>
      <c r="L642" s="625" t="str">
        <f>'Раздел 1'!N672</f>
        <v>005.00.0000</v>
      </c>
      <c r="M642" s="625" t="str">
        <f>'Раздел 1'!O672</f>
        <v>60.03.00</v>
      </c>
      <c r="N642" s="626">
        <f>'Раздел 1'!P672</f>
        <v>0</v>
      </c>
      <c r="O642" s="626">
        <v>0</v>
      </c>
      <c r="P642" s="627">
        <f t="shared" si="29"/>
        <v>0</v>
      </c>
      <c r="Q642" s="628">
        <f>'Раздел 1'!Q672</f>
        <v>0</v>
      </c>
      <c r="R642" s="629">
        <v>0</v>
      </c>
      <c r="S642" s="630">
        <f t="shared" si="30"/>
        <v>0</v>
      </c>
      <c r="T642" s="631">
        <f>'Раздел 1'!R672</f>
        <v>0</v>
      </c>
      <c r="U642" s="632">
        <v>0</v>
      </c>
      <c r="V642" s="633">
        <f t="shared" si="31"/>
        <v>0</v>
      </c>
      <c r="W642" s="142"/>
      <c r="X642" s="634"/>
      <c r="Y642" s="635"/>
    </row>
    <row r="643" spans="1:25" s="636" customFormat="1" ht="24.75" customHeight="1">
      <c r="A643" s="622" t="str">
        <f>'Раздел 1'!C673</f>
        <v>925</v>
      </c>
      <c r="B643" s="623" t="str">
        <f>'Раздел 1'!D673</f>
        <v>07</v>
      </c>
      <c r="C643" s="623" t="str">
        <f>'Раздел 1'!E673</f>
        <v>02</v>
      </c>
      <c r="D643" s="623">
        <f>'Раздел 1'!F673</f>
        <v>0</v>
      </c>
      <c r="E643" s="623">
        <f>'Раздел 1'!G673</f>
        <v>0</v>
      </c>
      <c r="F643" s="623">
        <f>'Раздел 1'!H673</f>
        <v>0</v>
      </c>
      <c r="G643" s="623">
        <f>'Раздел 1'!I673</f>
        <v>0</v>
      </c>
      <c r="H643" s="624" t="str">
        <f>'Раздел 1'!J673</f>
        <v>244</v>
      </c>
      <c r="I643" s="625" t="str">
        <f>'Раздел 1'!K673</f>
        <v>344.00.00</v>
      </c>
      <c r="J643" s="625" t="str">
        <f>'Раздел 1'!L673</f>
        <v>000</v>
      </c>
      <c r="K643" s="625" t="str">
        <f>'Раздел 1'!M673</f>
        <v>00.00.00</v>
      </c>
      <c r="L643" s="625" t="str">
        <f>'Раздел 1'!N673</f>
        <v>020.00.00хх</v>
      </c>
      <c r="M643" s="625" t="str">
        <f>'Раздел 1'!O673</f>
        <v>60.01.00</v>
      </c>
      <c r="N643" s="626">
        <f>'Раздел 1'!P673</f>
        <v>0</v>
      </c>
      <c r="O643" s="626">
        <v>0</v>
      </c>
      <c r="P643" s="627">
        <f t="shared" si="29"/>
        <v>0</v>
      </c>
      <c r="Q643" s="628">
        <f>'Раздел 1'!Q673</f>
        <v>0</v>
      </c>
      <c r="R643" s="629">
        <v>0</v>
      </c>
      <c r="S643" s="630">
        <f t="shared" si="30"/>
        <v>0</v>
      </c>
      <c r="T643" s="631">
        <f>'Раздел 1'!R673</f>
        <v>0</v>
      </c>
      <c r="U643" s="632">
        <v>0</v>
      </c>
      <c r="V643" s="633">
        <f t="shared" si="31"/>
        <v>0</v>
      </c>
      <c r="W643" s="142"/>
      <c r="X643" s="634"/>
      <c r="Y643" s="635"/>
    </row>
    <row r="644" spans="1:25" s="636" customFormat="1" ht="24.75" customHeight="1">
      <c r="A644" s="622" t="str">
        <f>'Раздел 1'!C674</f>
        <v>925</v>
      </c>
      <c r="B644" s="623" t="str">
        <f>'Раздел 1'!D674</f>
        <v>07</v>
      </c>
      <c r="C644" s="623" t="str">
        <f>'Раздел 1'!E674</f>
        <v>02</v>
      </c>
      <c r="D644" s="623">
        <f>'Раздел 1'!F674</f>
        <v>0</v>
      </c>
      <c r="E644" s="623">
        <f>'Раздел 1'!G674</f>
        <v>0</v>
      </c>
      <c r="F644" s="623">
        <f>'Раздел 1'!H674</f>
        <v>0</v>
      </c>
      <c r="G644" s="623">
        <f>'Раздел 1'!I674</f>
        <v>0</v>
      </c>
      <c r="H644" s="624" t="str">
        <f>'Раздел 1'!J674</f>
        <v>244</v>
      </c>
      <c r="I644" s="625" t="str">
        <f>'Раздел 1'!K674</f>
        <v>344.00.00</v>
      </c>
      <c r="J644" s="625" t="str">
        <f>'Раздел 1'!L674</f>
        <v>000</v>
      </c>
      <c r="K644" s="625" t="str">
        <f>'Раздел 1'!M674</f>
        <v>00.00.00</v>
      </c>
      <c r="L644" s="625" t="str">
        <f>'Раздел 1'!N674</f>
        <v>020.00.00хх</v>
      </c>
      <c r="M644" s="625" t="str">
        <f>'Раздел 1'!O674</f>
        <v>60.01.00</v>
      </c>
      <c r="N644" s="626">
        <f>'Раздел 1'!P674</f>
        <v>0</v>
      </c>
      <c r="O644" s="626">
        <v>0</v>
      </c>
      <c r="P644" s="627">
        <f t="shared" si="29"/>
        <v>0</v>
      </c>
      <c r="Q644" s="628">
        <f>'Раздел 1'!Q674</f>
        <v>0</v>
      </c>
      <c r="R644" s="629">
        <v>0</v>
      </c>
      <c r="S644" s="630">
        <f t="shared" si="30"/>
        <v>0</v>
      </c>
      <c r="T644" s="631">
        <f>'Раздел 1'!R674</f>
        <v>0</v>
      </c>
      <c r="U644" s="632">
        <v>0</v>
      </c>
      <c r="V644" s="633">
        <f t="shared" si="31"/>
        <v>0</v>
      </c>
      <c r="W644" s="142"/>
      <c r="X644" s="634"/>
      <c r="Y644" s="635"/>
    </row>
    <row r="645" spans="1:25" s="636" customFormat="1" ht="24.75" customHeight="1">
      <c r="A645" s="622" t="str">
        <f>'Раздел 1'!C675</f>
        <v>925</v>
      </c>
      <c r="B645" s="623" t="str">
        <f>'Раздел 1'!D675</f>
        <v>07</v>
      </c>
      <c r="C645" s="623" t="str">
        <f>'Раздел 1'!E675</f>
        <v>02</v>
      </c>
      <c r="D645" s="623">
        <f>'Раздел 1'!F675</f>
        <v>0</v>
      </c>
      <c r="E645" s="623">
        <f>'Раздел 1'!G675</f>
        <v>0</v>
      </c>
      <c r="F645" s="623">
        <f>'Раздел 1'!H675</f>
        <v>0</v>
      </c>
      <c r="G645" s="623">
        <f>'Раздел 1'!I675</f>
        <v>0</v>
      </c>
      <c r="H645" s="624" t="str">
        <f>'Раздел 1'!J675</f>
        <v>244</v>
      </c>
      <c r="I645" s="625" t="str">
        <f>'Раздел 1'!K675</f>
        <v>344.00.00</v>
      </c>
      <c r="J645" s="625" t="str">
        <f>'Раздел 1'!L675</f>
        <v>000</v>
      </c>
      <c r="K645" s="625" t="str">
        <f>'Раздел 1'!M675</f>
        <v>00.00.00</v>
      </c>
      <c r="L645" s="625" t="str">
        <f>'Раздел 1'!N675</f>
        <v>020.00.ХХХ</v>
      </c>
      <c r="M645" s="625" t="str">
        <f>'Раздел 1'!O675</f>
        <v>60.01.00</v>
      </c>
      <c r="N645" s="626">
        <f>'Раздел 1'!P675</f>
        <v>0</v>
      </c>
      <c r="O645" s="626">
        <v>0</v>
      </c>
      <c r="P645" s="627">
        <f t="shared" si="29"/>
        <v>0</v>
      </c>
      <c r="Q645" s="628">
        <f>'Раздел 1'!Q675</f>
        <v>0</v>
      </c>
      <c r="R645" s="629">
        <v>0</v>
      </c>
      <c r="S645" s="630">
        <f t="shared" si="30"/>
        <v>0</v>
      </c>
      <c r="T645" s="631">
        <f>'Раздел 1'!R675</f>
        <v>0</v>
      </c>
      <c r="U645" s="632">
        <v>0</v>
      </c>
      <c r="V645" s="633">
        <f t="shared" si="31"/>
        <v>0</v>
      </c>
      <c r="W645" s="142"/>
      <c r="X645" s="634"/>
      <c r="Y645" s="635"/>
    </row>
    <row r="646" spans="1:25" s="636" customFormat="1" ht="24.75" customHeight="1">
      <c r="A646" s="622" t="str">
        <f>'Раздел 1'!C676</f>
        <v>925</v>
      </c>
      <c r="B646" s="623" t="str">
        <f>'Раздел 1'!D676</f>
        <v>07</v>
      </c>
      <c r="C646" s="623" t="str">
        <f>'Раздел 1'!E676</f>
        <v>02</v>
      </c>
      <c r="D646" s="623">
        <f>'Раздел 1'!F676</f>
        <v>0</v>
      </c>
      <c r="E646" s="623">
        <f>'Раздел 1'!G676</f>
        <v>0</v>
      </c>
      <c r="F646" s="623">
        <f>'Раздел 1'!H676</f>
        <v>0</v>
      </c>
      <c r="G646" s="623">
        <f>'Раздел 1'!I676</f>
        <v>0</v>
      </c>
      <c r="H646" s="624" t="str">
        <f>'Раздел 1'!J676</f>
        <v>244</v>
      </c>
      <c r="I646" s="625" t="str">
        <f>'Раздел 1'!K676</f>
        <v>344.00.00</v>
      </c>
      <c r="J646" s="625" t="str">
        <f>'Раздел 1'!L676</f>
        <v>000</v>
      </c>
      <c r="K646" s="625" t="str">
        <f>'Раздел 1'!M676</f>
        <v>00.00.00</v>
      </c>
      <c r="L646" s="625" t="str">
        <f>'Раздел 1'!N676</f>
        <v>020.00.ХХХ</v>
      </c>
      <c r="M646" s="625" t="str">
        <f>'Раздел 1'!O676</f>
        <v>60.01.00</v>
      </c>
      <c r="N646" s="626">
        <f>'Раздел 1'!P676</f>
        <v>0</v>
      </c>
      <c r="O646" s="626">
        <v>0</v>
      </c>
      <c r="P646" s="627">
        <f t="shared" si="29"/>
        <v>0</v>
      </c>
      <c r="Q646" s="628">
        <f>'Раздел 1'!Q676</f>
        <v>0</v>
      </c>
      <c r="R646" s="629">
        <v>0</v>
      </c>
      <c r="S646" s="630">
        <f t="shared" si="30"/>
        <v>0</v>
      </c>
      <c r="T646" s="631">
        <f>'Раздел 1'!R676</f>
        <v>0</v>
      </c>
      <c r="U646" s="632">
        <v>0</v>
      </c>
      <c r="V646" s="633">
        <f t="shared" si="31"/>
        <v>0</v>
      </c>
      <c r="W646" s="142"/>
      <c r="X646" s="634"/>
      <c r="Y646" s="635"/>
    </row>
    <row r="647" spans="1:25" s="636" customFormat="1" ht="24.75" customHeight="1">
      <c r="A647" s="622" t="str">
        <f>'Раздел 1'!C677</f>
        <v>925</v>
      </c>
      <c r="B647" s="623" t="str">
        <f>'Раздел 1'!D677</f>
        <v>07</v>
      </c>
      <c r="C647" s="623" t="str">
        <f>'Раздел 1'!E677</f>
        <v>02</v>
      </c>
      <c r="D647" s="623">
        <f>'Раздел 1'!F677</f>
        <v>0</v>
      </c>
      <c r="E647" s="623">
        <f>'Раздел 1'!G677</f>
        <v>0</v>
      </c>
      <c r="F647" s="623">
        <f>'Раздел 1'!H677</f>
        <v>0</v>
      </c>
      <c r="G647" s="623">
        <f>'Раздел 1'!I677</f>
        <v>0</v>
      </c>
      <c r="H647" s="624" t="str">
        <f>'Раздел 1'!J677</f>
        <v>244</v>
      </c>
      <c r="I647" s="625" t="str">
        <f>'Раздел 1'!K677</f>
        <v>344.00.00</v>
      </c>
      <c r="J647" s="625" t="str">
        <f>'Раздел 1'!L677</f>
        <v>000</v>
      </c>
      <c r="K647" s="625" t="str">
        <f>'Раздел 1'!M677</f>
        <v>00.00.00</v>
      </c>
      <c r="L647" s="625" t="str">
        <f>'Раздел 1'!N677</f>
        <v>020.00.ХХХ</v>
      </c>
      <c r="M647" s="625" t="str">
        <f>'Раздел 1'!O677</f>
        <v>60.01.00</v>
      </c>
      <c r="N647" s="626">
        <f>'Раздел 1'!P677</f>
        <v>0</v>
      </c>
      <c r="O647" s="626">
        <v>0</v>
      </c>
      <c r="P647" s="627">
        <f t="shared" si="29"/>
        <v>0</v>
      </c>
      <c r="Q647" s="628">
        <f>'Раздел 1'!Q677</f>
        <v>0</v>
      </c>
      <c r="R647" s="629">
        <v>0</v>
      </c>
      <c r="S647" s="630">
        <f t="shared" si="30"/>
        <v>0</v>
      </c>
      <c r="T647" s="631">
        <f>'Раздел 1'!R677</f>
        <v>0</v>
      </c>
      <c r="U647" s="632">
        <v>0</v>
      </c>
      <c r="V647" s="633">
        <f t="shared" si="31"/>
        <v>0</v>
      </c>
      <c r="W647" s="142"/>
      <c r="X647" s="634"/>
      <c r="Y647" s="635"/>
    </row>
    <row r="648" spans="1:25" s="636" customFormat="1" ht="24.75" customHeight="1">
      <c r="A648" s="622" t="str">
        <f>'Раздел 1'!C678</f>
        <v>925</v>
      </c>
      <c r="B648" s="623" t="str">
        <f>'Раздел 1'!D678</f>
        <v>07</v>
      </c>
      <c r="C648" s="623" t="str">
        <f>'Раздел 1'!E678</f>
        <v>02</v>
      </c>
      <c r="D648" s="623" t="str">
        <f>'Раздел 1'!F678</f>
        <v>02</v>
      </c>
      <c r="E648" s="623" t="str">
        <f>'Раздел 1'!G678</f>
        <v>1</v>
      </c>
      <c r="F648" s="623" t="str">
        <f>'Раздел 1'!H678</f>
        <v>E1</v>
      </c>
      <c r="G648" s="623" t="str">
        <f>'Раздел 1'!I678</f>
        <v>51690</v>
      </c>
      <c r="H648" s="624" t="str">
        <f>'Раздел 1'!J678</f>
        <v>244</v>
      </c>
      <c r="I648" s="625" t="str">
        <f>'Раздел 1'!K678</f>
        <v>344.00.00</v>
      </c>
      <c r="J648" s="625" t="str">
        <f>'Раздел 1'!L678</f>
        <v>000</v>
      </c>
      <c r="K648" s="625" t="str">
        <f>'Раздел 1'!M678</f>
        <v>00.00.00</v>
      </c>
      <c r="L648" s="625" t="str">
        <f>'Раздел 1'!N678</f>
        <v>500.02.0002</v>
      </c>
      <c r="M648" s="625" t="str">
        <f>'Раздел 1'!O678</f>
        <v>60.02.00</v>
      </c>
      <c r="N648" s="626">
        <f>'Раздел 1'!P678</f>
        <v>0</v>
      </c>
      <c r="O648" s="626">
        <v>0</v>
      </c>
      <c r="P648" s="627">
        <f t="shared" si="29"/>
        <v>0</v>
      </c>
      <c r="Q648" s="628">
        <f>'Раздел 1'!Q678</f>
        <v>0</v>
      </c>
      <c r="R648" s="629">
        <v>0</v>
      </c>
      <c r="S648" s="630">
        <f t="shared" si="30"/>
        <v>0</v>
      </c>
      <c r="T648" s="631">
        <f>'Раздел 1'!R678</f>
        <v>0</v>
      </c>
      <c r="U648" s="632">
        <v>0</v>
      </c>
      <c r="V648" s="633">
        <f t="shared" si="31"/>
        <v>0</v>
      </c>
      <c r="W648" s="142"/>
      <c r="X648" s="634"/>
      <c r="Y648" s="635"/>
    </row>
    <row r="649" spans="1:25" s="636" customFormat="1" ht="24.75" customHeight="1">
      <c r="A649" s="622" t="str">
        <f>'Раздел 1'!C679</f>
        <v>925</v>
      </c>
      <c r="B649" s="623" t="str">
        <f>'Раздел 1'!D679</f>
        <v>07</v>
      </c>
      <c r="C649" s="623" t="str">
        <f>'Раздел 1'!E679</f>
        <v>02</v>
      </c>
      <c r="D649" s="623" t="str">
        <f>'Раздел 1'!F679</f>
        <v>02</v>
      </c>
      <c r="E649" s="623" t="str">
        <f>'Раздел 1'!G679</f>
        <v>1</v>
      </c>
      <c r="F649" s="623" t="str">
        <f>'Раздел 1'!H679</f>
        <v>E1</v>
      </c>
      <c r="G649" s="623" t="str">
        <f>'Раздел 1'!I679</f>
        <v>51690</v>
      </c>
      <c r="H649" s="624" t="str">
        <f>'Раздел 1'!J679</f>
        <v>244</v>
      </c>
      <c r="I649" s="625" t="str">
        <f>'Раздел 1'!K679</f>
        <v>344.00.00</v>
      </c>
      <c r="J649" s="625" t="str">
        <f>'Раздел 1'!L679</f>
        <v>000</v>
      </c>
      <c r="K649" s="625" t="str">
        <f>'Раздел 1'!M679</f>
        <v>00.00.00</v>
      </c>
      <c r="L649" s="625" t="str">
        <f>'Раздел 1'!N679</f>
        <v>500.02.0002</v>
      </c>
      <c r="M649" s="625" t="str">
        <f>'Раздел 1'!O679</f>
        <v>60.03.00</v>
      </c>
      <c r="N649" s="626">
        <f>'Раздел 1'!P679</f>
        <v>0</v>
      </c>
      <c r="O649" s="626">
        <v>0</v>
      </c>
      <c r="P649" s="627">
        <f t="shared" si="29"/>
        <v>0</v>
      </c>
      <c r="Q649" s="628">
        <f>'Раздел 1'!Q679</f>
        <v>0</v>
      </c>
      <c r="R649" s="629">
        <v>0</v>
      </c>
      <c r="S649" s="630">
        <f t="shared" si="30"/>
        <v>0</v>
      </c>
      <c r="T649" s="631">
        <f>'Раздел 1'!R679</f>
        <v>0</v>
      </c>
      <c r="U649" s="632">
        <v>0</v>
      </c>
      <c r="V649" s="633">
        <f t="shared" si="31"/>
        <v>0</v>
      </c>
      <c r="W649" s="142"/>
      <c r="X649" s="634"/>
      <c r="Y649" s="635"/>
    </row>
    <row r="650" spans="1:25" s="636" customFormat="1" ht="24.75" customHeight="1">
      <c r="A650" s="622" t="str">
        <f>'Раздел 1'!C680</f>
        <v>925</v>
      </c>
      <c r="B650" s="623" t="str">
        <f>'Раздел 1'!D680</f>
        <v>07</v>
      </c>
      <c r="C650" s="623" t="str">
        <f>'Раздел 1'!E680</f>
        <v>02</v>
      </c>
      <c r="D650" s="623">
        <f>'Раздел 1'!F680</f>
        <v>0</v>
      </c>
      <c r="E650" s="623">
        <f>'Раздел 1'!G680</f>
        <v>0</v>
      </c>
      <c r="F650" s="623">
        <f>'Раздел 1'!H680</f>
        <v>0</v>
      </c>
      <c r="G650" s="623">
        <f>'Раздел 1'!I680</f>
        <v>0</v>
      </c>
      <c r="H650" s="624" t="str">
        <f>'Раздел 1'!J680</f>
        <v>244</v>
      </c>
      <c r="I650" s="625" t="str">
        <f>'Раздел 1'!K680</f>
        <v>344.00.00</v>
      </c>
      <c r="J650" s="625" t="str">
        <f>'Раздел 1'!L680</f>
        <v>000</v>
      </c>
      <c r="K650" s="625" t="str">
        <f>'Раздел 1'!M680</f>
        <v>00.00.00</v>
      </c>
      <c r="L650" s="625" t="str">
        <f>'Раздел 1'!N680</f>
        <v>500.02.ХХХ</v>
      </c>
      <c r="M650" s="625" t="str">
        <f>'Раздел 1'!O680</f>
        <v>60.03.00</v>
      </c>
      <c r="N650" s="626">
        <f>'Раздел 1'!P680</f>
        <v>0</v>
      </c>
      <c r="O650" s="626">
        <v>0</v>
      </c>
      <c r="P650" s="627">
        <f t="shared" ref="P650:P713" si="32">N650-O650</f>
        <v>0</v>
      </c>
      <c r="Q650" s="628">
        <f>'Раздел 1'!Q680</f>
        <v>0</v>
      </c>
      <c r="R650" s="629">
        <v>0</v>
      </c>
      <c r="S650" s="630">
        <f t="shared" ref="S650:S713" si="33">Q650-R650</f>
        <v>0</v>
      </c>
      <c r="T650" s="631">
        <f>'Раздел 1'!R680</f>
        <v>0</v>
      </c>
      <c r="U650" s="632">
        <v>0</v>
      </c>
      <c r="V650" s="633">
        <f t="shared" ref="V650:V713" si="34">T650-U650</f>
        <v>0</v>
      </c>
      <c r="W650" s="142"/>
      <c r="X650" s="634"/>
      <c r="Y650" s="635"/>
    </row>
    <row r="651" spans="1:25" s="636" customFormat="1" ht="24.75" customHeight="1">
      <c r="A651" s="622" t="str">
        <f>'Раздел 1'!C681</f>
        <v>925</v>
      </c>
      <c r="B651" s="623" t="str">
        <f>'Раздел 1'!D681</f>
        <v>07</v>
      </c>
      <c r="C651" s="623" t="str">
        <f>'Раздел 1'!E681</f>
        <v>02</v>
      </c>
      <c r="D651" s="623">
        <f>'Раздел 1'!F681</f>
        <v>0</v>
      </c>
      <c r="E651" s="623">
        <f>'Раздел 1'!G681</f>
        <v>0</v>
      </c>
      <c r="F651" s="623">
        <f>'Раздел 1'!H681</f>
        <v>0</v>
      </c>
      <c r="G651" s="623">
        <f>'Раздел 1'!I681</f>
        <v>0</v>
      </c>
      <c r="H651" s="624" t="str">
        <f>'Раздел 1'!J681</f>
        <v>244</v>
      </c>
      <c r="I651" s="625" t="str">
        <f>'Раздел 1'!K681</f>
        <v>344.00.00</v>
      </c>
      <c r="J651" s="625" t="str">
        <f>'Раздел 1'!L681</f>
        <v>000</v>
      </c>
      <c r="K651" s="625" t="str">
        <f>'Раздел 1'!M681</f>
        <v>00.00.00</v>
      </c>
      <c r="L651" s="625" t="str">
        <f>'Раздел 1'!N681</f>
        <v>500.02.ХХХ</v>
      </c>
      <c r="M651" s="625" t="str">
        <f>'Раздел 1'!O681</f>
        <v>60.03.00</v>
      </c>
      <c r="N651" s="626">
        <f>'Раздел 1'!P681</f>
        <v>0</v>
      </c>
      <c r="O651" s="626">
        <v>0</v>
      </c>
      <c r="P651" s="627">
        <f t="shared" si="32"/>
        <v>0</v>
      </c>
      <c r="Q651" s="628">
        <f>'Раздел 1'!Q681</f>
        <v>0</v>
      </c>
      <c r="R651" s="629">
        <v>0</v>
      </c>
      <c r="S651" s="630">
        <f t="shared" si="33"/>
        <v>0</v>
      </c>
      <c r="T651" s="631">
        <f>'Раздел 1'!R681</f>
        <v>0</v>
      </c>
      <c r="U651" s="632">
        <v>0</v>
      </c>
      <c r="V651" s="633">
        <f t="shared" si="34"/>
        <v>0</v>
      </c>
      <c r="W651" s="142"/>
      <c r="X651" s="634"/>
      <c r="Y651" s="635"/>
    </row>
    <row r="652" spans="1:25" s="636" customFormat="1" ht="24.75" customHeight="1">
      <c r="A652" s="622" t="str">
        <f>'Раздел 1'!C682</f>
        <v>925</v>
      </c>
      <c r="B652" s="623" t="str">
        <f>'Раздел 1'!D682</f>
        <v>07</v>
      </c>
      <c r="C652" s="623" t="str">
        <f>'Раздел 1'!E682</f>
        <v>02</v>
      </c>
      <c r="D652" s="623">
        <f>'Раздел 1'!F682</f>
        <v>0</v>
      </c>
      <c r="E652" s="623">
        <f>'Раздел 1'!G682</f>
        <v>0</v>
      </c>
      <c r="F652" s="623">
        <f>'Раздел 1'!H682</f>
        <v>0</v>
      </c>
      <c r="G652" s="623">
        <f>'Раздел 1'!I682</f>
        <v>0</v>
      </c>
      <c r="H652" s="624" t="str">
        <f>'Раздел 1'!J682</f>
        <v>244</v>
      </c>
      <c r="I652" s="625" t="str">
        <f>'Раздел 1'!K682</f>
        <v>344.00.00</v>
      </c>
      <c r="J652" s="625" t="str">
        <f>'Раздел 1'!L682</f>
        <v>000</v>
      </c>
      <c r="K652" s="625" t="str">
        <f>'Раздел 1'!M682</f>
        <v>00.00.00</v>
      </c>
      <c r="L652" s="625" t="str">
        <f>'Раздел 1'!N682</f>
        <v>500.03.ХХХ</v>
      </c>
      <c r="M652" s="625" t="str">
        <f>'Раздел 1'!O682</f>
        <v>60.03.00</v>
      </c>
      <c r="N652" s="626">
        <f>'Раздел 1'!P682</f>
        <v>0</v>
      </c>
      <c r="O652" s="626">
        <v>0</v>
      </c>
      <c r="P652" s="627">
        <f t="shared" si="32"/>
        <v>0</v>
      </c>
      <c r="Q652" s="628">
        <f>'Раздел 1'!Q682</f>
        <v>0</v>
      </c>
      <c r="R652" s="629">
        <v>0</v>
      </c>
      <c r="S652" s="630">
        <f t="shared" si="33"/>
        <v>0</v>
      </c>
      <c r="T652" s="631">
        <f>'Раздел 1'!R682</f>
        <v>0</v>
      </c>
      <c r="U652" s="632">
        <v>0</v>
      </c>
      <c r="V652" s="633">
        <f t="shared" si="34"/>
        <v>0</v>
      </c>
      <c r="W652" s="142"/>
      <c r="X652" s="634"/>
      <c r="Y652" s="635"/>
    </row>
    <row r="653" spans="1:25" s="636" customFormat="1" ht="24.75" customHeight="1">
      <c r="A653" s="622" t="str">
        <f>'Раздел 1'!C683</f>
        <v>925</v>
      </c>
      <c r="B653" s="623" t="str">
        <f>'Раздел 1'!D683</f>
        <v>07</v>
      </c>
      <c r="C653" s="623" t="str">
        <f>'Раздел 1'!E683</f>
        <v>02</v>
      </c>
      <c r="D653" s="623" t="str">
        <f>'Раздел 1'!F683</f>
        <v>02</v>
      </c>
      <c r="E653" s="623" t="str">
        <f>'Раздел 1'!G683</f>
        <v>1</v>
      </c>
      <c r="F653" s="623" t="str">
        <f>'Раздел 1'!H683</f>
        <v>02</v>
      </c>
      <c r="G653" s="623" t="str">
        <f>'Раздел 1'!I683</f>
        <v>00590</v>
      </c>
      <c r="H653" s="624" t="str">
        <f>'Раздел 1'!J683</f>
        <v>244</v>
      </c>
      <c r="I653" s="625" t="str">
        <f>'Раздел 1'!K683</f>
        <v>345.00.00</v>
      </c>
      <c r="J653" s="625" t="str">
        <f>'Раздел 1'!L683</f>
        <v>000</v>
      </c>
      <c r="K653" s="625" t="str">
        <f>'Раздел 1'!M683</f>
        <v>00.00.00</v>
      </c>
      <c r="L653" s="625" t="str">
        <f>'Раздел 1'!N683</f>
        <v>х</v>
      </c>
      <c r="M653" s="625" t="str">
        <f>'Раздел 1'!O683</f>
        <v>20.00.02</v>
      </c>
      <c r="N653" s="626">
        <f>'Раздел 1'!P683</f>
        <v>0</v>
      </c>
      <c r="O653" s="626">
        <v>0</v>
      </c>
      <c r="P653" s="627">
        <f t="shared" si="32"/>
        <v>0</v>
      </c>
      <c r="Q653" s="628">
        <f>'Раздел 1'!Q683</f>
        <v>0</v>
      </c>
      <c r="R653" s="629">
        <v>0</v>
      </c>
      <c r="S653" s="630">
        <f t="shared" si="33"/>
        <v>0</v>
      </c>
      <c r="T653" s="631">
        <f>'Раздел 1'!R683</f>
        <v>0</v>
      </c>
      <c r="U653" s="632">
        <v>0</v>
      </c>
      <c r="V653" s="633">
        <f t="shared" si="34"/>
        <v>0</v>
      </c>
      <c r="W653" s="142"/>
      <c r="X653" s="634"/>
      <c r="Y653" s="635"/>
    </row>
    <row r="654" spans="1:25" s="636" customFormat="1" ht="24.75" customHeight="1">
      <c r="A654" s="622" t="str">
        <f>'Раздел 1'!C684</f>
        <v>925</v>
      </c>
      <c r="B654" s="623" t="str">
        <f>'Раздел 1'!D684</f>
        <v>07</v>
      </c>
      <c r="C654" s="623" t="str">
        <f>'Раздел 1'!E684</f>
        <v>02</v>
      </c>
      <c r="D654" s="623" t="str">
        <f>'Раздел 1'!F684</f>
        <v>02</v>
      </c>
      <c r="E654" s="623" t="str">
        <f>'Раздел 1'!G684</f>
        <v>1</v>
      </c>
      <c r="F654" s="623" t="str">
        <f>'Раздел 1'!H684</f>
        <v>02</v>
      </c>
      <c r="G654" s="623" t="str">
        <f>'Раздел 1'!I684</f>
        <v>00590</v>
      </c>
      <c r="H654" s="624" t="str">
        <f>'Раздел 1'!J684</f>
        <v>244</v>
      </c>
      <c r="I654" s="625" t="str">
        <f>'Раздел 1'!K684</f>
        <v>345.00.00</v>
      </c>
      <c r="J654" s="625" t="str">
        <f>'Раздел 1'!L684</f>
        <v>001</v>
      </c>
      <c r="K654" s="625" t="str">
        <f>'Раздел 1'!M684</f>
        <v>00.00.00</v>
      </c>
      <c r="L654" s="625" t="str">
        <f>'Раздел 1'!N684</f>
        <v>х</v>
      </c>
      <c r="M654" s="625" t="str">
        <f>'Раздел 1'!O684</f>
        <v>20.00.02</v>
      </c>
      <c r="N654" s="626">
        <f>'Раздел 1'!P684</f>
        <v>0</v>
      </c>
      <c r="O654" s="626">
        <v>0</v>
      </c>
      <c r="P654" s="627">
        <f t="shared" si="32"/>
        <v>0</v>
      </c>
      <c r="Q654" s="628">
        <f>'Раздел 1'!Q684</f>
        <v>0</v>
      </c>
      <c r="R654" s="629">
        <v>0</v>
      </c>
      <c r="S654" s="630">
        <f t="shared" si="33"/>
        <v>0</v>
      </c>
      <c r="T654" s="631">
        <f>'Раздел 1'!R684</f>
        <v>0</v>
      </c>
      <c r="U654" s="632">
        <v>0</v>
      </c>
      <c r="V654" s="633">
        <f t="shared" si="34"/>
        <v>0</v>
      </c>
      <c r="W654" s="142"/>
      <c r="X654" s="634"/>
      <c r="Y654" s="635"/>
    </row>
    <row r="655" spans="1:25" s="636" customFormat="1" ht="24.75" customHeight="1">
      <c r="A655" s="622" t="str">
        <f>'Раздел 1'!C685</f>
        <v>925</v>
      </c>
      <c r="B655" s="623" t="str">
        <f>'Раздел 1'!D685</f>
        <v>07</v>
      </c>
      <c r="C655" s="623" t="str">
        <f>'Раздел 1'!E685</f>
        <v>02</v>
      </c>
      <c r="D655" s="623" t="str">
        <f>'Раздел 1'!F685</f>
        <v>02</v>
      </c>
      <c r="E655" s="623" t="str">
        <f>'Раздел 1'!G685</f>
        <v>1</v>
      </c>
      <c r="F655" s="623" t="str">
        <f>'Раздел 1'!H685</f>
        <v>02</v>
      </c>
      <c r="G655" s="623" t="str">
        <f>'Раздел 1'!I685</f>
        <v>00590</v>
      </c>
      <c r="H655" s="624" t="str">
        <f>'Раздел 1'!J685</f>
        <v>244</v>
      </c>
      <c r="I655" s="625" t="str">
        <f>'Раздел 1'!K685</f>
        <v>345.00.00</v>
      </c>
      <c r="J655" s="625" t="str">
        <f>'Раздел 1'!L685</f>
        <v>000</v>
      </c>
      <c r="K655" s="625" t="str">
        <f>'Раздел 1'!M685</f>
        <v>00.00.00</v>
      </c>
      <c r="L655" s="625" t="str">
        <f>'Раздел 1'!N685</f>
        <v>х</v>
      </c>
      <c r="M655" s="625" t="str">
        <f>'Раздел 1'!O685</f>
        <v>20.00.03</v>
      </c>
      <c r="N655" s="626">
        <f>'Раздел 1'!P685</f>
        <v>0</v>
      </c>
      <c r="O655" s="626">
        <v>0</v>
      </c>
      <c r="P655" s="627">
        <f t="shared" si="32"/>
        <v>0</v>
      </c>
      <c r="Q655" s="628">
        <f>'Раздел 1'!Q685</f>
        <v>0</v>
      </c>
      <c r="R655" s="629">
        <v>0</v>
      </c>
      <c r="S655" s="630">
        <f t="shared" si="33"/>
        <v>0</v>
      </c>
      <c r="T655" s="631">
        <f>'Раздел 1'!R685</f>
        <v>0</v>
      </c>
      <c r="U655" s="632">
        <v>0</v>
      </c>
      <c r="V655" s="633">
        <f t="shared" si="34"/>
        <v>0</v>
      </c>
      <c r="W655" s="142"/>
      <c r="X655" s="634"/>
      <c r="Y655" s="635"/>
    </row>
    <row r="656" spans="1:25" s="636" customFormat="1" ht="24.75" customHeight="1">
      <c r="A656" s="622" t="str">
        <f>'Раздел 1'!C686</f>
        <v>925</v>
      </c>
      <c r="B656" s="623" t="str">
        <f>'Раздел 1'!D686</f>
        <v>07</v>
      </c>
      <c r="C656" s="623" t="str">
        <f>'Раздел 1'!E686</f>
        <v>02</v>
      </c>
      <c r="D656" s="623" t="str">
        <f>'Раздел 1'!F686</f>
        <v>02</v>
      </c>
      <c r="E656" s="623" t="str">
        <f>'Раздел 1'!G686</f>
        <v>1</v>
      </c>
      <c r="F656" s="623" t="str">
        <f>'Раздел 1'!H686</f>
        <v>02</v>
      </c>
      <c r="G656" s="623" t="str">
        <f>'Раздел 1'!I686</f>
        <v>00590</v>
      </c>
      <c r="H656" s="624" t="str">
        <f>'Раздел 1'!J686</f>
        <v>244</v>
      </c>
      <c r="I656" s="625" t="str">
        <f>'Раздел 1'!K686</f>
        <v>345.00.00</v>
      </c>
      <c r="J656" s="625" t="str">
        <f>'Раздел 1'!L686</f>
        <v>001</v>
      </c>
      <c r="K656" s="625" t="str">
        <f>'Раздел 1'!M686</f>
        <v>00.00.00</v>
      </c>
      <c r="L656" s="625" t="str">
        <f>'Раздел 1'!N686</f>
        <v>х</v>
      </c>
      <c r="M656" s="625" t="str">
        <f>'Раздел 1'!O686</f>
        <v>20.00.03</v>
      </c>
      <c r="N656" s="626">
        <f>'Раздел 1'!P686</f>
        <v>0</v>
      </c>
      <c r="O656" s="626">
        <v>0</v>
      </c>
      <c r="P656" s="627">
        <f t="shared" si="32"/>
        <v>0</v>
      </c>
      <c r="Q656" s="628">
        <f>'Раздел 1'!Q686</f>
        <v>0</v>
      </c>
      <c r="R656" s="629">
        <v>0</v>
      </c>
      <c r="S656" s="630">
        <f t="shared" si="33"/>
        <v>0</v>
      </c>
      <c r="T656" s="631">
        <f>'Раздел 1'!R686</f>
        <v>0</v>
      </c>
      <c r="U656" s="632">
        <v>0</v>
      </c>
      <c r="V656" s="633">
        <f t="shared" si="34"/>
        <v>0</v>
      </c>
      <c r="W656" s="142"/>
      <c r="X656" s="634"/>
      <c r="Y656" s="635"/>
    </row>
    <row r="657" spans="1:25" s="636" customFormat="1" ht="24.75" customHeight="1">
      <c r="A657" s="622" t="str">
        <f>'Раздел 1'!C687</f>
        <v>925</v>
      </c>
      <c r="B657" s="623" t="str">
        <f>'Раздел 1'!D687</f>
        <v>07</v>
      </c>
      <c r="C657" s="623" t="str">
        <f>'Раздел 1'!E687</f>
        <v>02</v>
      </c>
      <c r="D657" s="623" t="str">
        <f>'Раздел 1'!F687</f>
        <v>02</v>
      </c>
      <c r="E657" s="623" t="str">
        <f>'Раздел 1'!G687</f>
        <v>1</v>
      </c>
      <c r="F657" s="623" t="str">
        <f>'Раздел 1'!H687</f>
        <v>02</v>
      </c>
      <c r="G657" s="623" t="str">
        <f>'Раздел 1'!I687</f>
        <v>00590</v>
      </c>
      <c r="H657" s="624" t="str">
        <f>'Раздел 1'!J687</f>
        <v>244</v>
      </c>
      <c r="I657" s="625" t="str">
        <f>'Раздел 1'!K687</f>
        <v>345.00.00</v>
      </c>
      <c r="J657" s="625" t="str">
        <f>'Раздел 1'!L687</f>
        <v>000</v>
      </c>
      <c r="K657" s="625" t="str">
        <f>'Раздел 1'!M687</f>
        <v>00.00.00</v>
      </c>
      <c r="L657" s="625" t="str">
        <f>'Раздел 1'!N687</f>
        <v>001.99.0001</v>
      </c>
      <c r="M657" s="625" t="str">
        <f>'Раздел 1'!O687</f>
        <v>50.01.00</v>
      </c>
      <c r="N657" s="626">
        <f>'Раздел 1'!P687</f>
        <v>0</v>
      </c>
      <c r="O657" s="626">
        <v>0</v>
      </c>
      <c r="P657" s="627">
        <f t="shared" si="32"/>
        <v>0</v>
      </c>
      <c r="Q657" s="628">
        <f>'Раздел 1'!Q687</f>
        <v>0</v>
      </c>
      <c r="R657" s="629">
        <v>0</v>
      </c>
      <c r="S657" s="630">
        <f t="shared" si="33"/>
        <v>0</v>
      </c>
      <c r="T657" s="631">
        <f>'Раздел 1'!R687</f>
        <v>0</v>
      </c>
      <c r="U657" s="632">
        <v>0</v>
      </c>
      <c r="V657" s="633">
        <f t="shared" si="34"/>
        <v>0</v>
      </c>
      <c r="W657" s="142"/>
      <c r="X657" s="634"/>
      <c r="Y657" s="635"/>
    </row>
    <row r="658" spans="1:25" s="636" customFormat="1" ht="24.75" customHeight="1">
      <c r="A658" s="622" t="str">
        <f>'Раздел 1'!C688</f>
        <v>925</v>
      </c>
      <c r="B658" s="623" t="str">
        <f>'Раздел 1'!D688</f>
        <v>07</v>
      </c>
      <c r="C658" s="623" t="str">
        <f>'Раздел 1'!E688</f>
        <v>02</v>
      </c>
      <c r="D658" s="623" t="str">
        <f>'Раздел 1'!F688</f>
        <v>02</v>
      </c>
      <c r="E658" s="623" t="str">
        <f>'Раздел 1'!G688</f>
        <v>1</v>
      </c>
      <c r="F658" s="623" t="str">
        <f>'Раздел 1'!H688</f>
        <v>02</v>
      </c>
      <c r="G658" s="623" t="str">
        <f>'Раздел 1'!I688</f>
        <v>00590</v>
      </c>
      <c r="H658" s="624" t="str">
        <f>'Раздел 1'!J688</f>
        <v>244</v>
      </c>
      <c r="I658" s="625" t="str">
        <f>'Раздел 1'!K688</f>
        <v>345.00.00</v>
      </c>
      <c r="J658" s="625" t="str">
        <f>'Раздел 1'!L688</f>
        <v>001</v>
      </c>
      <c r="K658" s="625" t="str">
        <f>'Раздел 1'!M688</f>
        <v>00.00.00</v>
      </c>
      <c r="L658" s="625" t="str">
        <f>'Раздел 1'!N688</f>
        <v>х</v>
      </c>
      <c r="M658" s="625" t="str">
        <f>'Раздел 1'!O688</f>
        <v>50.01.00</v>
      </c>
      <c r="N658" s="626">
        <f>'Раздел 1'!P688</f>
        <v>0</v>
      </c>
      <c r="O658" s="626">
        <v>0</v>
      </c>
      <c r="P658" s="627">
        <f t="shared" si="32"/>
        <v>0</v>
      </c>
      <c r="Q658" s="628">
        <f>'Раздел 1'!Q688</f>
        <v>0</v>
      </c>
      <c r="R658" s="629">
        <v>0</v>
      </c>
      <c r="S658" s="630">
        <f t="shared" si="33"/>
        <v>0</v>
      </c>
      <c r="T658" s="631">
        <f>'Раздел 1'!R688</f>
        <v>0</v>
      </c>
      <c r="U658" s="632">
        <v>0</v>
      </c>
      <c r="V658" s="633">
        <f t="shared" si="34"/>
        <v>0</v>
      </c>
      <c r="W658" s="142"/>
      <c r="X658" s="634"/>
      <c r="Y658" s="635"/>
    </row>
    <row r="659" spans="1:25" s="636" customFormat="1" ht="24.75" customHeight="1">
      <c r="A659" s="622" t="str">
        <f>'Раздел 1'!C689</f>
        <v>925</v>
      </c>
      <c r="B659" s="623" t="str">
        <f>'Раздел 1'!D689</f>
        <v>07</v>
      </c>
      <c r="C659" s="623" t="str">
        <f>'Раздел 1'!E689</f>
        <v>02</v>
      </c>
      <c r="D659" s="623" t="str">
        <f>'Раздел 1'!F689</f>
        <v>02</v>
      </c>
      <c r="E659" s="623" t="str">
        <f>'Раздел 1'!G689</f>
        <v>1</v>
      </c>
      <c r="F659" s="623" t="str">
        <f>'Раздел 1'!H689</f>
        <v>02</v>
      </c>
      <c r="G659" s="623" t="str">
        <f>'Раздел 1'!I689</f>
        <v>60860</v>
      </c>
      <c r="H659" s="624" t="str">
        <f>'Раздел 1'!J689</f>
        <v>244</v>
      </c>
      <c r="I659" s="625" t="str">
        <f>'Раздел 1'!K689</f>
        <v>345.00.00</v>
      </c>
      <c r="J659" s="625" t="str">
        <f>'Раздел 1'!L689</f>
        <v>000</v>
      </c>
      <c r="K659" s="625" t="str">
        <f>'Раздел 1'!M689</f>
        <v>00.00.00</v>
      </c>
      <c r="L659" s="625" t="str">
        <f>'Раздел 1'!N689</f>
        <v>001.07.0002</v>
      </c>
      <c r="M659" s="625" t="str">
        <f>'Раздел 1'!O689</f>
        <v>50.03.00</v>
      </c>
      <c r="N659" s="626">
        <f>'Раздел 1'!P689</f>
        <v>0</v>
      </c>
      <c r="O659" s="626">
        <v>0</v>
      </c>
      <c r="P659" s="627">
        <f t="shared" si="32"/>
        <v>0</v>
      </c>
      <c r="Q659" s="628">
        <f>'Раздел 1'!Q689</f>
        <v>0</v>
      </c>
      <c r="R659" s="629">
        <v>0</v>
      </c>
      <c r="S659" s="630">
        <f t="shared" si="33"/>
        <v>0</v>
      </c>
      <c r="T659" s="631">
        <f>'Раздел 1'!R689</f>
        <v>0</v>
      </c>
      <c r="U659" s="632">
        <v>0</v>
      </c>
      <c r="V659" s="633">
        <f t="shared" si="34"/>
        <v>0</v>
      </c>
      <c r="W659" s="142"/>
      <c r="X659" s="634"/>
      <c r="Y659" s="635"/>
    </row>
    <row r="660" spans="1:25" s="636" customFormat="1" ht="24.75" customHeight="1">
      <c r="A660" s="622" t="str">
        <f>'Раздел 1'!C690</f>
        <v>925</v>
      </c>
      <c r="B660" s="623" t="str">
        <f>'Раздел 1'!D690</f>
        <v>07</v>
      </c>
      <c r="C660" s="623" t="str">
        <f>'Раздел 1'!E690</f>
        <v>02</v>
      </c>
      <c r="D660" s="623" t="str">
        <f>'Раздел 1'!F690</f>
        <v>02</v>
      </c>
      <c r="E660" s="623" t="str">
        <f>'Раздел 1'!G690</f>
        <v>1</v>
      </c>
      <c r="F660" s="623" t="str">
        <f>'Раздел 1'!H690</f>
        <v>02</v>
      </c>
      <c r="G660" s="623" t="str">
        <f>'Раздел 1'!I690</f>
        <v>60860</v>
      </c>
      <c r="H660" s="624" t="str">
        <f>'Раздел 1'!J690</f>
        <v>244</v>
      </c>
      <c r="I660" s="625" t="str">
        <f>'Раздел 1'!K690</f>
        <v>345.00.00</v>
      </c>
      <c r="J660" s="625" t="str">
        <f>'Раздел 1'!L690</f>
        <v>001</v>
      </c>
      <c r="K660" s="625" t="str">
        <f>'Раздел 1'!M690</f>
        <v>00.00.00</v>
      </c>
      <c r="L660" s="625" t="str">
        <f>'Раздел 1'!N690</f>
        <v>х</v>
      </c>
      <c r="M660" s="625" t="str">
        <f>'Раздел 1'!O690</f>
        <v>50.03.00</v>
      </c>
      <c r="N660" s="626">
        <f>'Раздел 1'!P690</f>
        <v>0</v>
      </c>
      <c r="O660" s="626">
        <v>0</v>
      </c>
      <c r="P660" s="627">
        <f t="shared" si="32"/>
        <v>0</v>
      </c>
      <c r="Q660" s="628">
        <f>'Раздел 1'!Q690</f>
        <v>0</v>
      </c>
      <c r="R660" s="629">
        <v>0</v>
      </c>
      <c r="S660" s="630">
        <f t="shared" si="33"/>
        <v>0</v>
      </c>
      <c r="T660" s="631">
        <f>'Раздел 1'!R690</f>
        <v>0</v>
      </c>
      <c r="U660" s="632">
        <v>0</v>
      </c>
      <c r="V660" s="633">
        <f t="shared" si="34"/>
        <v>0</v>
      </c>
      <c r="W660" s="142"/>
      <c r="X660" s="634"/>
      <c r="Y660" s="635"/>
    </row>
    <row r="661" spans="1:25" s="636" customFormat="1" ht="24.75" customHeight="1">
      <c r="A661" s="622" t="str">
        <f>'Раздел 1'!C691</f>
        <v>925</v>
      </c>
      <c r="B661" s="623" t="str">
        <f>'Раздел 1'!D691</f>
        <v>07</v>
      </c>
      <c r="C661" s="623" t="str">
        <f>'Раздел 1'!E691</f>
        <v>02</v>
      </c>
      <c r="D661" s="623" t="str">
        <f>'Раздел 1'!F691</f>
        <v>02</v>
      </c>
      <c r="E661" s="623" t="str">
        <f>'Раздел 1'!G691</f>
        <v>1</v>
      </c>
      <c r="F661" s="623" t="str">
        <f>'Раздел 1'!H691</f>
        <v>02</v>
      </c>
      <c r="G661" s="623" t="str">
        <f>'Раздел 1'!I691</f>
        <v>62980</v>
      </c>
      <c r="H661" s="624" t="str">
        <f>'Раздел 1'!J691</f>
        <v>244</v>
      </c>
      <c r="I661" s="625" t="str">
        <f>'Раздел 1'!K691</f>
        <v>345.00.00</v>
      </c>
      <c r="J661" s="625" t="str">
        <f>'Раздел 1'!L691</f>
        <v>000</v>
      </c>
      <c r="K661" s="625" t="str">
        <f>'Раздел 1'!M691</f>
        <v>00.00.00</v>
      </c>
      <c r="L661" s="625" t="str">
        <f>'Раздел 1'!N691</f>
        <v>005.00.0000</v>
      </c>
      <c r="M661" s="625" t="str">
        <f>'Раздел 1'!O691</f>
        <v>60.03.00</v>
      </c>
      <c r="N661" s="626">
        <f>'Раздел 1'!P691</f>
        <v>0</v>
      </c>
      <c r="O661" s="626">
        <v>0</v>
      </c>
      <c r="P661" s="627">
        <f t="shared" si="32"/>
        <v>0</v>
      </c>
      <c r="Q661" s="628">
        <f>'Раздел 1'!Q691</f>
        <v>0</v>
      </c>
      <c r="R661" s="629">
        <v>0</v>
      </c>
      <c r="S661" s="630">
        <f t="shared" si="33"/>
        <v>0</v>
      </c>
      <c r="T661" s="631">
        <f>'Раздел 1'!R691</f>
        <v>0</v>
      </c>
      <c r="U661" s="632">
        <v>0</v>
      </c>
      <c r="V661" s="633">
        <f t="shared" si="34"/>
        <v>0</v>
      </c>
      <c r="W661" s="142"/>
      <c r="X661" s="634"/>
      <c r="Y661" s="635"/>
    </row>
    <row r="662" spans="1:25" s="636" customFormat="1" ht="24.75" customHeight="1">
      <c r="A662" s="622" t="str">
        <f>'Раздел 1'!C692</f>
        <v>925</v>
      </c>
      <c r="B662" s="623" t="str">
        <f>'Раздел 1'!D692</f>
        <v>07</v>
      </c>
      <c r="C662" s="623" t="str">
        <f>'Раздел 1'!E692</f>
        <v>02</v>
      </c>
      <c r="D662" s="623" t="str">
        <f>'Раздел 1'!F692</f>
        <v>02</v>
      </c>
      <c r="E662" s="623" t="str">
        <f>'Раздел 1'!G692</f>
        <v>1</v>
      </c>
      <c r="F662" s="623" t="str">
        <f>'Раздел 1'!H692</f>
        <v>02</v>
      </c>
      <c r="G662" s="623" t="str">
        <f>'Раздел 1'!I692</f>
        <v>10200</v>
      </c>
      <c r="H662" s="624" t="str">
        <f>'Раздел 1'!J692</f>
        <v>244</v>
      </c>
      <c r="I662" s="625" t="str">
        <f>'Раздел 1'!K692</f>
        <v>345.00.00</v>
      </c>
      <c r="J662" s="625" t="str">
        <f>'Раздел 1'!L692</f>
        <v>000</v>
      </c>
      <c r="K662" s="625" t="str">
        <f>'Раздел 1'!M692</f>
        <v>00.00.00</v>
      </c>
      <c r="L662" s="625" t="str">
        <f>'Раздел 1'!N692</f>
        <v>020.00.0019</v>
      </c>
      <c r="M662" s="625" t="str">
        <f>'Раздел 1'!O692</f>
        <v>60.01.00</v>
      </c>
      <c r="N662" s="626">
        <f>'Раздел 1'!P692</f>
        <v>3700</v>
      </c>
      <c r="O662" s="626">
        <v>3700</v>
      </c>
      <c r="P662" s="627">
        <f t="shared" si="32"/>
        <v>0</v>
      </c>
      <c r="Q662" s="628">
        <f>'Раздел 1'!Q692</f>
        <v>0</v>
      </c>
      <c r="R662" s="629">
        <v>0</v>
      </c>
      <c r="S662" s="630">
        <f t="shared" si="33"/>
        <v>0</v>
      </c>
      <c r="T662" s="631">
        <f>'Раздел 1'!R692</f>
        <v>0</v>
      </c>
      <c r="U662" s="632">
        <v>0</v>
      </c>
      <c r="V662" s="633">
        <f t="shared" si="34"/>
        <v>0</v>
      </c>
      <c r="W662" s="142"/>
      <c r="X662" s="634"/>
      <c r="Y662" s="635"/>
    </row>
    <row r="663" spans="1:25" s="636" customFormat="1" ht="24.75" customHeight="1">
      <c r="A663" s="622" t="str">
        <f>'Раздел 1'!C693</f>
        <v>925</v>
      </c>
      <c r="B663" s="623" t="str">
        <f>'Раздел 1'!D693</f>
        <v>07</v>
      </c>
      <c r="C663" s="623" t="str">
        <f>'Раздел 1'!E693</f>
        <v>02</v>
      </c>
      <c r="D663" s="623">
        <f>'Раздел 1'!F693</f>
        <v>0</v>
      </c>
      <c r="E663" s="623">
        <f>'Раздел 1'!G693</f>
        <v>0</v>
      </c>
      <c r="F663" s="623">
        <f>'Раздел 1'!H693</f>
        <v>0</v>
      </c>
      <c r="G663" s="623">
        <f>'Раздел 1'!I693</f>
        <v>0</v>
      </c>
      <c r="H663" s="624" t="str">
        <f>'Раздел 1'!J693</f>
        <v>244</v>
      </c>
      <c r="I663" s="625" t="str">
        <f>'Раздел 1'!K693</f>
        <v>345.00.00</v>
      </c>
      <c r="J663" s="625" t="str">
        <f>'Раздел 1'!L693</f>
        <v>000</v>
      </c>
      <c r="K663" s="625" t="str">
        <f>'Раздел 1'!M693</f>
        <v>00.00.00</v>
      </c>
      <c r="L663" s="625" t="str">
        <f>'Раздел 1'!N693</f>
        <v>020.00.00хх</v>
      </c>
      <c r="M663" s="625" t="str">
        <f>'Раздел 1'!O693</f>
        <v>60.01.00</v>
      </c>
      <c r="N663" s="626">
        <f>'Раздел 1'!P693</f>
        <v>0</v>
      </c>
      <c r="O663" s="626">
        <v>0</v>
      </c>
      <c r="P663" s="627">
        <f t="shared" si="32"/>
        <v>0</v>
      </c>
      <c r="Q663" s="628">
        <f>'Раздел 1'!Q693</f>
        <v>0</v>
      </c>
      <c r="R663" s="629">
        <v>0</v>
      </c>
      <c r="S663" s="630">
        <f t="shared" si="33"/>
        <v>0</v>
      </c>
      <c r="T663" s="631">
        <f>'Раздел 1'!R693</f>
        <v>0</v>
      </c>
      <c r="U663" s="632">
        <v>0</v>
      </c>
      <c r="V663" s="633">
        <f t="shared" si="34"/>
        <v>0</v>
      </c>
      <c r="W663" s="142"/>
      <c r="X663" s="634"/>
      <c r="Y663" s="635"/>
    </row>
    <row r="664" spans="1:25" s="636" customFormat="1" ht="24.75" customHeight="1">
      <c r="A664" s="622" t="str">
        <f>'Раздел 1'!C694</f>
        <v>925</v>
      </c>
      <c r="B664" s="623" t="str">
        <f>'Раздел 1'!D694</f>
        <v>07</v>
      </c>
      <c r="C664" s="623" t="str">
        <f>'Раздел 1'!E694</f>
        <v>02</v>
      </c>
      <c r="D664" s="623">
        <f>'Раздел 1'!F694</f>
        <v>0</v>
      </c>
      <c r="E664" s="623">
        <f>'Раздел 1'!G694</f>
        <v>0</v>
      </c>
      <c r="F664" s="623">
        <f>'Раздел 1'!H694</f>
        <v>0</v>
      </c>
      <c r="G664" s="623">
        <f>'Раздел 1'!I694</f>
        <v>0</v>
      </c>
      <c r="H664" s="624" t="str">
        <f>'Раздел 1'!J694</f>
        <v>244</v>
      </c>
      <c r="I664" s="625" t="str">
        <f>'Раздел 1'!K694</f>
        <v>345.00.00</v>
      </c>
      <c r="J664" s="625" t="str">
        <f>'Раздел 1'!L694</f>
        <v>000</v>
      </c>
      <c r="K664" s="625" t="str">
        <f>'Раздел 1'!M694</f>
        <v>00.00.00</v>
      </c>
      <c r="L664" s="625" t="str">
        <f>'Раздел 1'!N694</f>
        <v>020.00.ХХХ</v>
      </c>
      <c r="M664" s="625" t="str">
        <f>'Раздел 1'!O694</f>
        <v>60.01.00</v>
      </c>
      <c r="N664" s="626">
        <f>'Раздел 1'!P694</f>
        <v>0</v>
      </c>
      <c r="O664" s="626">
        <v>0</v>
      </c>
      <c r="P664" s="627">
        <f t="shared" si="32"/>
        <v>0</v>
      </c>
      <c r="Q664" s="628">
        <f>'Раздел 1'!Q694</f>
        <v>0</v>
      </c>
      <c r="R664" s="629">
        <v>0</v>
      </c>
      <c r="S664" s="630">
        <f t="shared" si="33"/>
        <v>0</v>
      </c>
      <c r="T664" s="631">
        <f>'Раздел 1'!R694</f>
        <v>0</v>
      </c>
      <c r="U664" s="632">
        <v>0</v>
      </c>
      <c r="V664" s="633">
        <f t="shared" si="34"/>
        <v>0</v>
      </c>
      <c r="W664" s="142"/>
      <c r="X664" s="634"/>
      <c r="Y664" s="635"/>
    </row>
    <row r="665" spans="1:25" s="636" customFormat="1" ht="24.75" customHeight="1">
      <c r="A665" s="622" t="str">
        <f>'Раздел 1'!C695</f>
        <v>925</v>
      </c>
      <c r="B665" s="623" t="str">
        <f>'Раздел 1'!D695</f>
        <v>07</v>
      </c>
      <c r="C665" s="623" t="str">
        <f>'Раздел 1'!E695</f>
        <v>02</v>
      </c>
      <c r="D665" s="623">
        <f>'Раздел 1'!F695</f>
        <v>0</v>
      </c>
      <c r="E665" s="623">
        <f>'Раздел 1'!G695</f>
        <v>0</v>
      </c>
      <c r="F665" s="623">
        <f>'Раздел 1'!H695</f>
        <v>0</v>
      </c>
      <c r="G665" s="623">
        <f>'Раздел 1'!I695</f>
        <v>0</v>
      </c>
      <c r="H665" s="624" t="str">
        <f>'Раздел 1'!J695</f>
        <v>244</v>
      </c>
      <c r="I665" s="625" t="str">
        <f>'Раздел 1'!K695</f>
        <v>345.00.00</v>
      </c>
      <c r="J665" s="625" t="str">
        <f>'Раздел 1'!L695</f>
        <v>000</v>
      </c>
      <c r="K665" s="625" t="str">
        <f>'Раздел 1'!M695</f>
        <v>00.00.00</v>
      </c>
      <c r="L665" s="625" t="str">
        <f>'Раздел 1'!N695</f>
        <v>020.00.ХХХ</v>
      </c>
      <c r="M665" s="625" t="str">
        <f>'Раздел 1'!O695</f>
        <v>60.01.00</v>
      </c>
      <c r="N665" s="626">
        <f>'Раздел 1'!P695</f>
        <v>0</v>
      </c>
      <c r="O665" s="626">
        <v>0</v>
      </c>
      <c r="P665" s="627">
        <f t="shared" si="32"/>
        <v>0</v>
      </c>
      <c r="Q665" s="628">
        <f>'Раздел 1'!Q695</f>
        <v>0</v>
      </c>
      <c r="R665" s="629">
        <v>0</v>
      </c>
      <c r="S665" s="630">
        <f t="shared" si="33"/>
        <v>0</v>
      </c>
      <c r="T665" s="631">
        <f>'Раздел 1'!R695</f>
        <v>0</v>
      </c>
      <c r="U665" s="632">
        <v>0</v>
      </c>
      <c r="V665" s="633">
        <f t="shared" si="34"/>
        <v>0</v>
      </c>
      <c r="W665" s="142"/>
      <c r="X665" s="634"/>
      <c r="Y665" s="635"/>
    </row>
    <row r="666" spans="1:25" s="636" customFormat="1" ht="24.75" customHeight="1">
      <c r="A666" s="622" t="str">
        <f>'Раздел 1'!C696</f>
        <v>925</v>
      </c>
      <c r="B666" s="623" t="str">
        <f>'Раздел 1'!D696</f>
        <v>07</v>
      </c>
      <c r="C666" s="623" t="str">
        <f>'Раздел 1'!E696</f>
        <v>02</v>
      </c>
      <c r="D666" s="623">
        <f>'Раздел 1'!F696</f>
        <v>0</v>
      </c>
      <c r="E666" s="623">
        <f>'Раздел 1'!G696</f>
        <v>0</v>
      </c>
      <c r="F666" s="623">
        <f>'Раздел 1'!H696</f>
        <v>0</v>
      </c>
      <c r="G666" s="623">
        <f>'Раздел 1'!I696</f>
        <v>0</v>
      </c>
      <c r="H666" s="624" t="str">
        <f>'Раздел 1'!J696</f>
        <v>244</v>
      </c>
      <c r="I666" s="625" t="str">
        <f>'Раздел 1'!K696</f>
        <v>345.00.00</v>
      </c>
      <c r="J666" s="625" t="str">
        <f>'Раздел 1'!L696</f>
        <v>000</v>
      </c>
      <c r="K666" s="625" t="str">
        <f>'Раздел 1'!M696</f>
        <v>00.00.00</v>
      </c>
      <c r="L666" s="625" t="str">
        <f>'Раздел 1'!N696</f>
        <v>020.00.ХХХ</v>
      </c>
      <c r="M666" s="625" t="str">
        <f>'Раздел 1'!O696</f>
        <v>60.01.00</v>
      </c>
      <c r="N666" s="626">
        <f>'Раздел 1'!P696</f>
        <v>0</v>
      </c>
      <c r="O666" s="626">
        <v>0</v>
      </c>
      <c r="P666" s="627">
        <f t="shared" si="32"/>
        <v>0</v>
      </c>
      <c r="Q666" s="628">
        <f>'Раздел 1'!Q696</f>
        <v>0</v>
      </c>
      <c r="R666" s="629">
        <v>0</v>
      </c>
      <c r="S666" s="630">
        <f t="shared" si="33"/>
        <v>0</v>
      </c>
      <c r="T666" s="631">
        <f>'Раздел 1'!R696</f>
        <v>0</v>
      </c>
      <c r="U666" s="632">
        <v>0</v>
      </c>
      <c r="V666" s="633">
        <f t="shared" si="34"/>
        <v>0</v>
      </c>
      <c r="W666" s="142"/>
      <c r="X666" s="634"/>
      <c r="Y666" s="635"/>
    </row>
    <row r="667" spans="1:25" s="636" customFormat="1" ht="24.75" customHeight="1">
      <c r="A667" s="622" t="str">
        <f>'Раздел 1'!C697</f>
        <v>925</v>
      </c>
      <c r="B667" s="623" t="str">
        <f>'Раздел 1'!D697</f>
        <v>07</v>
      </c>
      <c r="C667" s="623" t="str">
        <f>'Раздел 1'!E697</f>
        <v>02</v>
      </c>
      <c r="D667" s="623">
        <f>'Раздел 1'!F697</f>
        <v>0</v>
      </c>
      <c r="E667" s="623">
        <f>'Раздел 1'!G697</f>
        <v>0</v>
      </c>
      <c r="F667" s="623">
        <f>'Раздел 1'!H697</f>
        <v>0</v>
      </c>
      <c r="G667" s="623">
        <f>'Раздел 1'!I697</f>
        <v>0</v>
      </c>
      <c r="H667" s="624" t="str">
        <f>'Раздел 1'!J697</f>
        <v>244</v>
      </c>
      <c r="I667" s="625" t="str">
        <f>'Раздел 1'!K697</f>
        <v>345.00.00</v>
      </c>
      <c r="J667" s="625" t="str">
        <f>'Раздел 1'!L697</f>
        <v>000</v>
      </c>
      <c r="K667" s="625" t="str">
        <f>'Раздел 1'!M697</f>
        <v>00.00.00</v>
      </c>
      <c r="L667" s="625" t="str">
        <f>'Раздел 1'!N697</f>
        <v>020.00.ХХХ</v>
      </c>
      <c r="M667" s="625" t="str">
        <f>'Раздел 1'!O697</f>
        <v>60.01.00</v>
      </c>
      <c r="N667" s="626">
        <f>'Раздел 1'!P697</f>
        <v>0</v>
      </c>
      <c r="O667" s="626">
        <v>0</v>
      </c>
      <c r="P667" s="627">
        <f t="shared" si="32"/>
        <v>0</v>
      </c>
      <c r="Q667" s="628">
        <f>'Раздел 1'!Q697</f>
        <v>0</v>
      </c>
      <c r="R667" s="629">
        <v>0</v>
      </c>
      <c r="S667" s="630">
        <f t="shared" si="33"/>
        <v>0</v>
      </c>
      <c r="T667" s="631">
        <f>'Раздел 1'!R697</f>
        <v>0</v>
      </c>
      <c r="U667" s="632">
        <v>0</v>
      </c>
      <c r="V667" s="633">
        <f t="shared" si="34"/>
        <v>0</v>
      </c>
      <c r="W667" s="142"/>
      <c r="X667" s="634"/>
      <c r="Y667" s="635"/>
    </row>
    <row r="668" spans="1:25" s="636" customFormat="1" ht="24.75" customHeight="1">
      <c r="A668" s="622" t="str">
        <f>'Раздел 1'!C698</f>
        <v>925</v>
      </c>
      <c r="B668" s="623" t="str">
        <f>'Раздел 1'!D698</f>
        <v>07</v>
      </c>
      <c r="C668" s="623" t="str">
        <f>'Раздел 1'!E698</f>
        <v>02</v>
      </c>
      <c r="D668" s="623" t="str">
        <f>'Раздел 1'!F698</f>
        <v>02</v>
      </c>
      <c r="E668" s="623" t="str">
        <f>'Раздел 1'!G698</f>
        <v>1</v>
      </c>
      <c r="F668" s="623" t="str">
        <f>'Раздел 1'!H698</f>
        <v>E1</v>
      </c>
      <c r="G668" s="623" t="str">
        <f>'Раздел 1'!I698</f>
        <v>51690</v>
      </c>
      <c r="H668" s="624" t="str">
        <f>'Раздел 1'!J698</f>
        <v>244</v>
      </c>
      <c r="I668" s="625" t="str">
        <f>'Раздел 1'!K698</f>
        <v>345.00.00</v>
      </c>
      <c r="J668" s="625" t="str">
        <f>'Раздел 1'!L698</f>
        <v>000</v>
      </c>
      <c r="K668" s="625" t="str">
        <f>'Раздел 1'!M698</f>
        <v>00.00.00</v>
      </c>
      <c r="L668" s="625" t="str">
        <f>'Раздел 1'!N698</f>
        <v>500.02.0002</v>
      </c>
      <c r="M668" s="625" t="str">
        <f>'Раздел 1'!O698</f>
        <v>60.02.00</v>
      </c>
      <c r="N668" s="626">
        <f>'Раздел 1'!P698</f>
        <v>0</v>
      </c>
      <c r="O668" s="626">
        <v>0</v>
      </c>
      <c r="P668" s="627">
        <f t="shared" si="32"/>
        <v>0</v>
      </c>
      <c r="Q668" s="628">
        <f>'Раздел 1'!Q698</f>
        <v>0</v>
      </c>
      <c r="R668" s="629">
        <v>0</v>
      </c>
      <c r="S668" s="630">
        <f t="shared" si="33"/>
        <v>0</v>
      </c>
      <c r="T668" s="631">
        <f>'Раздел 1'!R698</f>
        <v>0</v>
      </c>
      <c r="U668" s="632">
        <v>0</v>
      </c>
      <c r="V668" s="633">
        <f t="shared" si="34"/>
        <v>0</v>
      </c>
      <c r="W668" s="142"/>
      <c r="X668" s="634"/>
      <c r="Y668" s="635"/>
    </row>
    <row r="669" spans="1:25" s="636" customFormat="1" ht="24.75" customHeight="1">
      <c r="A669" s="622" t="str">
        <f>'Раздел 1'!C699</f>
        <v>925</v>
      </c>
      <c r="B669" s="623" t="str">
        <f>'Раздел 1'!D699</f>
        <v>07</v>
      </c>
      <c r="C669" s="623" t="str">
        <f>'Раздел 1'!E699</f>
        <v>02</v>
      </c>
      <c r="D669" s="623" t="str">
        <f>'Раздел 1'!F699</f>
        <v>02</v>
      </c>
      <c r="E669" s="623" t="str">
        <f>'Раздел 1'!G699</f>
        <v>1</v>
      </c>
      <c r="F669" s="623" t="str">
        <f>'Раздел 1'!H699</f>
        <v>E1</v>
      </c>
      <c r="G669" s="623" t="str">
        <f>'Раздел 1'!I699</f>
        <v>51690</v>
      </c>
      <c r="H669" s="624" t="str">
        <f>'Раздел 1'!J699</f>
        <v>244</v>
      </c>
      <c r="I669" s="625" t="str">
        <f>'Раздел 1'!K699</f>
        <v>345.00.00</v>
      </c>
      <c r="J669" s="625" t="str">
        <f>'Раздел 1'!L699</f>
        <v>000</v>
      </c>
      <c r="K669" s="625" t="str">
        <f>'Раздел 1'!M699</f>
        <v>00.00.00</v>
      </c>
      <c r="L669" s="625" t="str">
        <f>'Раздел 1'!N699</f>
        <v>500.02.0002</v>
      </c>
      <c r="M669" s="625" t="str">
        <f>'Раздел 1'!O699</f>
        <v>60.03.00</v>
      </c>
      <c r="N669" s="626">
        <f>'Раздел 1'!P699</f>
        <v>0</v>
      </c>
      <c r="O669" s="626">
        <v>0</v>
      </c>
      <c r="P669" s="627">
        <f t="shared" si="32"/>
        <v>0</v>
      </c>
      <c r="Q669" s="628">
        <f>'Раздел 1'!Q699</f>
        <v>0</v>
      </c>
      <c r="R669" s="629">
        <v>0</v>
      </c>
      <c r="S669" s="630">
        <f t="shared" si="33"/>
        <v>0</v>
      </c>
      <c r="T669" s="631">
        <f>'Раздел 1'!R699</f>
        <v>0</v>
      </c>
      <c r="U669" s="632">
        <v>0</v>
      </c>
      <c r="V669" s="633">
        <f t="shared" si="34"/>
        <v>0</v>
      </c>
      <c r="W669" s="142"/>
      <c r="X669" s="634"/>
      <c r="Y669" s="635"/>
    </row>
    <row r="670" spans="1:25" s="636" customFormat="1" ht="24.75" customHeight="1">
      <c r="A670" s="622" t="str">
        <f>'Раздел 1'!C700</f>
        <v>925</v>
      </c>
      <c r="B670" s="623" t="str">
        <f>'Раздел 1'!D700</f>
        <v>07</v>
      </c>
      <c r="C670" s="623" t="str">
        <f>'Раздел 1'!E700</f>
        <v>02</v>
      </c>
      <c r="D670" s="623">
        <f>'Раздел 1'!F700</f>
        <v>0</v>
      </c>
      <c r="E670" s="623">
        <f>'Раздел 1'!G700</f>
        <v>0</v>
      </c>
      <c r="F670" s="623">
        <f>'Раздел 1'!H700</f>
        <v>0</v>
      </c>
      <c r="G670" s="623">
        <f>'Раздел 1'!I700</f>
        <v>0</v>
      </c>
      <c r="H670" s="624" t="str">
        <f>'Раздел 1'!J700</f>
        <v>244</v>
      </c>
      <c r="I670" s="625" t="str">
        <f>'Раздел 1'!K700</f>
        <v>345.00.00</v>
      </c>
      <c r="J670" s="625" t="str">
        <f>'Раздел 1'!L700</f>
        <v>000</v>
      </c>
      <c r="K670" s="625" t="str">
        <f>'Раздел 1'!M700</f>
        <v>00.00.00</v>
      </c>
      <c r="L670" s="625" t="str">
        <f>'Раздел 1'!N700</f>
        <v>500.02.хххх</v>
      </c>
      <c r="M670" s="625" t="str">
        <f>'Раздел 1'!O700</f>
        <v>60.03.00</v>
      </c>
      <c r="N670" s="626">
        <f>'Раздел 1'!P700</f>
        <v>0</v>
      </c>
      <c r="O670" s="626">
        <v>0</v>
      </c>
      <c r="P670" s="627">
        <f t="shared" si="32"/>
        <v>0</v>
      </c>
      <c r="Q670" s="628">
        <f>'Раздел 1'!Q700</f>
        <v>0</v>
      </c>
      <c r="R670" s="629">
        <v>0</v>
      </c>
      <c r="S670" s="630">
        <f t="shared" si="33"/>
        <v>0</v>
      </c>
      <c r="T670" s="631">
        <f>'Раздел 1'!R700</f>
        <v>0</v>
      </c>
      <c r="U670" s="632">
        <v>0</v>
      </c>
      <c r="V670" s="633">
        <f t="shared" si="34"/>
        <v>0</v>
      </c>
      <c r="W670" s="142"/>
      <c r="X670" s="634"/>
      <c r="Y670" s="635"/>
    </row>
    <row r="671" spans="1:25" s="636" customFormat="1" ht="24.75" customHeight="1">
      <c r="A671" s="622" t="str">
        <f>'Раздел 1'!C701</f>
        <v>925</v>
      </c>
      <c r="B671" s="623" t="str">
        <f>'Раздел 1'!D701</f>
        <v>07</v>
      </c>
      <c r="C671" s="623" t="str">
        <f>'Раздел 1'!E701</f>
        <v>02</v>
      </c>
      <c r="D671" s="623">
        <f>'Раздел 1'!F701</f>
        <v>0</v>
      </c>
      <c r="E671" s="623">
        <f>'Раздел 1'!G701</f>
        <v>0</v>
      </c>
      <c r="F671" s="623">
        <f>'Раздел 1'!H701</f>
        <v>0</v>
      </c>
      <c r="G671" s="623">
        <f>'Раздел 1'!I701</f>
        <v>0</v>
      </c>
      <c r="H671" s="624" t="str">
        <f>'Раздел 1'!J701</f>
        <v>244</v>
      </c>
      <c r="I671" s="625" t="str">
        <f>'Раздел 1'!K701</f>
        <v>345.00.00</v>
      </c>
      <c r="J671" s="625" t="str">
        <f>'Раздел 1'!L701</f>
        <v>000</v>
      </c>
      <c r="K671" s="625" t="str">
        <f>'Раздел 1'!M701</f>
        <v>00.00.00</v>
      </c>
      <c r="L671" s="625" t="str">
        <f>'Раздел 1'!N701</f>
        <v>500.02.ХХХ</v>
      </c>
      <c r="M671" s="625" t="str">
        <f>'Раздел 1'!O701</f>
        <v>60.03.00</v>
      </c>
      <c r="N671" s="626">
        <f>'Раздел 1'!P701</f>
        <v>0</v>
      </c>
      <c r="O671" s="626">
        <v>0</v>
      </c>
      <c r="P671" s="627">
        <f t="shared" si="32"/>
        <v>0</v>
      </c>
      <c r="Q671" s="628">
        <f>'Раздел 1'!Q701</f>
        <v>0</v>
      </c>
      <c r="R671" s="629">
        <v>0</v>
      </c>
      <c r="S671" s="630">
        <f t="shared" si="33"/>
        <v>0</v>
      </c>
      <c r="T671" s="631">
        <f>'Раздел 1'!R701</f>
        <v>0</v>
      </c>
      <c r="U671" s="632">
        <v>0</v>
      </c>
      <c r="V671" s="633">
        <f t="shared" si="34"/>
        <v>0</v>
      </c>
      <c r="W671" s="142"/>
      <c r="X671" s="634"/>
      <c r="Y671" s="635"/>
    </row>
    <row r="672" spans="1:25" s="636" customFormat="1" ht="24.75" customHeight="1">
      <c r="A672" s="622" t="str">
        <f>'Раздел 1'!C702</f>
        <v>925</v>
      </c>
      <c r="B672" s="623" t="str">
        <f>'Раздел 1'!D702</f>
        <v>07</v>
      </c>
      <c r="C672" s="623" t="str">
        <f>'Раздел 1'!E702</f>
        <v>02</v>
      </c>
      <c r="D672" s="623">
        <f>'Раздел 1'!F702</f>
        <v>0</v>
      </c>
      <c r="E672" s="623">
        <f>'Раздел 1'!G702</f>
        <v>0</v>
      </c>
      <c r="F672" s="623">
        <f>'Раздел 1'!H702</f>
        <v>0</v>
      </c>
      <c r="G672" s="623">
        <f>'Раздел 1'!I702</f>
        <v>0</v>
      </c>
      <c r="H672" s="624" t="str">
        <f>'Раздел 1'!J702</f>
        <v>244</v>
      </c>
      <c r="I672" s="625" t="str">
        <f>'Раздел 1'!K702</f>
        <v>345.00.00</v>
      </c>
      <c r="J672" s="625" t="str">
        <f>'Раздел 1'!L702</f>
        <v>000</v>
      </c>
      <c r="K672" s="625" t="str">
        <f>'Раздел 1'!M702</f>
        <v>00.00.00</v>
      </c>
      <c r="L672" s="625" t="str">
        <f>'Раздел 1'!N702</f>
        <v>500.02.ХХХ</v>
      </c>
      <c r="M672" s="625" t="str">
        <f>'Раздел 1'!O702</f>
        <v>60.03.00</v>
      </c>
      <c r="N672" s="626">
        <f>'Раздел 1'!P702</f>
        <v>0</v>
      </c>
      <c r="O672" s="626">
        <v>0</v>
      </c>
      <c r="P672" s="627">
        <f t="shared" si="32"/>
        <v>0</v>
      </c>
      <c r="Q672" s="628">
        <f>'Раздел 1'!Q702</f>
        <v>0</v>
      </c>
      <c r="R672" s="629">
        <v>0</v>
      </c>
      <c r="S672" s="630">
        <f t="shared" si="33"/>
        <v>0</v>
      </c>
      <c r="T672" s="631">
        <f>'Раздел 1'!R702</f>
        <v>0</v>
      </c>
      <c r="U672" s="632">
        <v>0</v>
      </c>
      <c r="V672" s="633">
        <f t="shared" si="34"/>
        <v>0</v>
      </c>
      <c r="W672" s="142"/>
      <c r="X672" s="634"/>
      <c r="Y672" s="635"/>
    </row>
    <row r="673" spans="1:25" s="636" customFormat="1" ht="24.75" customHeight="1">
      <c r="A673" s="622" t="str">
        <f>'Раздел 1'!C703</f>
        <v>925</v>
      </c>
      <c r="B673" s="623" t="str">
        <f>'Раздел 1'!D703</f>
        <v>07</v>
      </c>
      <c r="C673" s="623" t="str">
        <f>'Раздел 1'!E703</f>
        <v>02</v>
      </c>
      <c r="D673" s="623">
        <f>'Раздел 1'!F703</f>
        <v>0</v>
      </c>
      <c r="E673" s="623">
        <f>'Раздел 1'!G703</f>
        <v>0</v>
      </c>
      <c r="F673" s="623">
        <f>'Раздел 1'!H703</f>
        <v>0</v>
      </c>
      <c r="G673" s="623">
        <f>'Раздел 1'!I703</f>
        <v>0</v>
      </c>
      <c r="H673" s="624" t="str">
        <f>'Раздел 1'!J703</f>
        <v>244</v>
      </c>
      <c r="I673" s="625" t="str">
        <f>'Раздел 1'!K703</f>
        <v>345.00.00</v>
      </c>
      <c r="J673" s="625" t="str">
        <f>'Раздел 1'!L703</f>
        <v>000</v>
      </c>
      <c r="K673" s="625" t="str">
        <f>'Раздел 1'!M703</f>
        <v>00.00.00</v>
      </c>
      <c r="L673" s="625" t="str">
        <f>'Раздел 1'!N703</f>
        <v>500.02.ХХХ</v>
      </c>
      <c r="M673" s="625" t="str">
        <f>'Раздел 1'!O703</f>
        <v>60.03.00</v>
      </c>
      <c r="N673" s="626">
        <f>'Раздел 1'!P703</f>
        <v>0</v>
      </c>
      <c r="O673" s="626">
        <v>0</v>
      </c>
      <c r="P673" s="627">
        <f t="shared" si="32"/>
        <v>0</v>
      </c>
      <c r="Q673" s="628">
        <f>'Раздел 1'!Q703</f>
        <v>0</v>
      </c>
      <c r="R673" s="629">
        <v>0</v>
      </c>
      <c r="S673" s="630">
        <f t="shared" si="33"/>
        <v>0</v>
      </c>
      <c r="T673" s="631">
        <f>'Раздел 1'!R703</f>
        <v>0</v>
      </c>
      <c r="U673" s="632">
        <v>0</v>
      </c>
      <c r="V673" s="633">
        <f t="shared" si="34"/>
        <v>0</v>
      </c>
      <c r="W673" s="142"/>
      <c r="X673" s="634"/>
      <c r="Y673" s="635"/>
    </row>
    <row r="674" spans="1:25" s="636" customFormat="1" ht="24.75" customHeight="1">
      <c r="A674" s="622" t="str">
        <f>'Раздел 1'!C704</f>
        <v>925</v>
      </c>
      <c r="B674" s="623" t="str">
        <f>'Раздел 1'!D704</f>
        <v>07</v>
      </c>
      <c r="C674" s="623" t="str">
        <f>'Раздел 1'!E704</f>
        <v>02</v>
      </c>
      <c r="D674" s="623">
        <f>'Раздел 1'!F704</f>
        <v>0</v>
      </c>
      <c r="E674" s="623">
        <f>'Раздел 1'!G704</f>
        <v>0</v>
      </c>
      <c r="F674" s="623">
        <f>'Раздел 1'!H704</f>
        <v>0</v>
      </c>
      <c r="G674" s="623">
        <f>'Раздел 1'!I704</f>
        <v>0</v>
      </c>
      <c r="H674" s="624" t="str">
        <f>'Раздел 1'!J704</f>
        <v>244</v>
      </c>
      <c r="I674" s="625" t="str">
        <f>'Раздел 1'!K704</f>
        <v>345.00.00</v>
      </c>
      <c r="J674" s="625" t="str">
        <f>'Раздел 1'!L704</f>
        <v>000</v>
      </c>
      <c r="K674" s="625" t="str">
        <f>'Раздел 1'!M704</f>
        <v>00.00.00</v>
      </c>
      <c r="L674" s="625" t="str">
        <f>'Раздел 1'!N704</f>
        <v>500.03.ХХХ</v>
      </c>
      <c r="M674" s="625" t="str">
        <f>'Раздел 1'!O704</f>
        <v>60.03.00</v>
      </c>
      <c r="N674" s="626">
        <f>'Раздел 1'!P704</f>
        <v>0</v>
      </c>
      <c r="O674" s="626">
        <v>0</v>
      </c>
      <c r="P674" s="627">
        <f t="shared" si="32"/>
        <v>0</v>
      </c>
      <c r="Q674" s="628">
        <f>'Раздел 1'!Q704</f>
        <v>0</v>
      </c>
      <c r="R674" s="629">
        <v>0</v>
      </c>
      <c r="S674" s="630">
        <f t="shared" si="33"/>
        <v>0</v>
      </c>
      <c r="T674" s="631">
        <f>'Раздел 1'!R704</f>
        <v>0</v>
      </c>
      <c r="U674" s="632">
        <v>0</v>
      </c>
      <c r="V674" s="633">
        <f t="shared" si="34"/>
        <v>0</v>
      </c>
      <c r="W674" s="142"/>
      <c r="X674" s="634"/>
      <c r="Y674" s="635"/>
    </row>
    <row r="675" spans="1:25" s="636" customFormat="1" ht="24.75" customHeight="1">
      <c r="A675" s="622" t="str">
        <f>'Раздел 1'!C705</f>
        <v>925</v>
      </c>
      <c r="B675" s="623" t="str">
        <f>'Раздел 1'!D705</f>
        <v>07</v>
      </c>
      <c r="C675" s="623" t="str">
        <f>'Раздел 1'!E705</f>
        <v>02</v>
      </c>
      <c r="D675" s="623" t="str">
        <f>'Раздел 1'!F705</f>
        <v>02</v>
      </c>
      <c r="E675" s="623" t="str">
        <f>'Раздел 1'!G705</f>
        <v>1</v>
      </c>
      <c r="F675" s="623" t="str">
        <f>'Раздел 1'!H705</f>
        <v>02</v>
      </c>
      <c r="G675" s="623" t="str">
        <f>'Раздел 1'!I705</f>
        <v>00590</v>
      </c>
      <c r="H675" s="624" t="str">
        <f>'Раздел 1'!J705</f>
        <v>244</v>
      </c>
      <c r="I675" s="625" t="str">
        <f>'Раздел 1'!K705</f>
        <v>346.00.00</v>
      </c>
      <c r="J675" s="625" t="str">
        <f>'Раздел 1'!L705</f>
        <v>000</v>
      </c>
      <c r="K675" s="625" t="str">
        <f>'Раздел 1'!M705</f>
        <v>00.00.00</v>
      </c>
      <c r="L675" s="625" t="str">
        <f>'Раздел 1'!N705</f>
        <v>х</v>
      </c>
      <c r="M675" s="625" t="str">
        <f>'Раздел 1'!O705</f>
        <v>20.00.02</v>
      </c>
      <c r="N675" s="626">
        <f>'Раздел 1'!P705</f>
        <v>0</v>
      </c>
      <c r="O675" s="626">
        <v>0</v>
      </c>
      <c r="P675" s="627">
        <f t="shared" si="32"/>
        <v>0</v>
      </c>
      <c r="Q675" s="628">
        <f>'Раздел 1'!Q705</f>
        <v>0</v>
      </c>
      <c r="R675" s="629">
        <v>0</v>
      </c>
      <c r="S675" s="630">
        <f t="shared" si="33"/>
        <v>0</v>
      </c>
      <c r="T675" s="631">
        <f>'Раздел 1'!R705</f>
        <v>0</v>
      </c>
      <c r="U675" s="632">
        <v>0</v>
      </c>
      <c r="V675" s="633">
        <f t="shared" si="34"/>
        <v>0</v>
      </c>
      <c r="W675" s="142"/>
      <c r="X675" s="634"/>
      <c r="Y675" s="635"/>
    </row>
    <row r="676" spans="1:25" s="636" customFormat="1" ht="24.75" customHeight="1">
      <c r="A676" s="622" t="str">
        <f>'Раздел 1'!C706</f>
        <v>925</v>
      </c>
      <c r="B676" s="623" t="str">
        <f>'Раздел 1'!D706</f>
        <v>07</v>
      </c>
      <c r="C676" s="623" t="str">
        <f>'Раздел 1'!E706</f>
        <v>02</v>
      </c>
      <c r="D676" s="623" t="str">
        <f>'Раздел 1'!F706</f>
        <v>02</v>
      </c>
      <c r="E676" s="623" t="str">
        <f>'Раздел 1'!G706</f>
        <v>1</v>
      </c>
      <c r="F676" s="623" t="str">
        <f>'Раздел 1'!H706</f>
        <v>02</v>
      </c>
      <c r="G676" s="623" t="str">
        <f>'Раздел 1'!I706</f>
        <v>00590</v>
      </c>
      <c r="H676" s="624" t="str">
        <f>'Раздел 1'!J706</f>
        <v>244</v>
      </c>
      <c r="I676" s="625" t="str">
        <f>'Раздел 1'!K706</f>
        <v>346.00.00</v>
      </c>
      <c r="J676" s="625" t="str">
        <f>'Раздел 1'!L706</f>
        <v>001</v>
      </c>
      <c r="K676" s="625" t="str">
        <f>'Раздел 1'!M706</f>
        <v>00.00.00</v>
      </c>
      <c r="L676" s="625" t="str">
        <f>'Раздел 1'!N706</f>
        <v>х</v>
      </c>
      <c r="M676" s="625" t="str">
        <f>'Раздел 1'!O706</f>
        <v>20.00.02</v>
      </c>
      <c r="N676" s="626">
        <f>'Раздел 1'!P706</f>
        <v>0</v>
      </c>
      <c r="O676" s="626">
        <v>0</v>
      </c>
      <c r="P676" s="627">
        <f t="shared" si="32"/>
        <v>0</v>
      </c>
      <c r="Q676" s="628">
        <f>'Раздел 1'!Q706</f>
        <v>0</v>
      </c>
      <c r="R676" s="629">
        <v>0</v>
      </c>
      <c r="S676" s="630">
        <f t="shared" si="33"/>
        <v>0</v>
      </c>
      <c r="T676" s="631">
        <f>'Раздел 1'!R706</f>
        <v>0</v>
      </c>
      <c r="U676" s="632">
        <v>0</v>
      </c>
      <c r="V676" s="633">
        <f t="shared" si="34"/>
        <v>0</v>
      </c>
      <c r="W676" s="142"/>
      <c r="X676" s="634"/>
      <c r="Y676" s="635"/>
    </row>
    <row r="677" spans="1:25" s="636" customFormat="1" ht="24.75" customHeight="1">
      <c r="A677" s="622" t="str">
        <f>'Раздел 1'!C707</f>
        <v>925</v>
      </c>
      <c r="B677" s="623" t="str">
        <f>'Раздел 1'!D707</f>
        <v>07</v>
      </c>
      <c r="C677" s="623" t="str">
        <f>'Раздел 1'!E707</f>
        <v>02</v>
      </c>
      <c r="D677" s="623" t="str">
        <f>'Раздел 1'!F707</f>
        <v>02</v>
      </c>
      <c r="E677" s="623" t="str">
        <f>'Раздел 1'!G707</f>
        <v>1</v>
      </c>
      <c r="F677" s="623" t="str">
        <f>'Раздел 1'!H707</f>
        <v>02</v>
      </c>
      <c r="G677" s="623" t="str">
        <f>'Раздел 1'!I707</f>
        <v>00590</v>
      </c>
      <c r="H677" s="624" t="str">
        <f>'Раздел 1'!J707</f>
        <v>244</v>
      </c>
      <c r="I677" s="625" t="str">
        <f>'Раздел 1'!K707</f>
        <v>346.00.00</v>
      </c>
      <c r="J677" s="625" t="str">
        <f>'Раздел 1'!L707</f>
        <v>000</v>
      </c>
      <c r="K677" s="625" t="str">
        <f>'Раздел 1'!M707</f>
        <v>00.00.00</v>
      </c>
      <c r="L677" s="625" t="str">
        <f>'Раздел 1'!N707</f>
        <v>х</v>
      </c>
      <c r="M677" s="625" t="str">
        <f>'Раздел 1'!O707</f>
        <v>20.00.03</v>
      </c>
      <c r="N677" s="626">
        <f>'Раздел 1'!P707</f>
        <v>0</v>
      </c>
      <c r="O677" s="626">
        <v>0</v>
      </c>
      <c r="P677" s="627">
        <f t="shared" si="32"/>
        <v>0</v>
      </c>
      <c r="Q677" s="628">
        <f>'Раздел 1'!Q707</f>
        <v>0</v>
      </c>
      <c r="R677" s="629">
        <v>0</v>
      </c>
      <c r="S677" s="630">
        <f t="shared" si="33"/>
        <v>0</v>
      </c>
      <c r="T677" s="631">
        <f>'Раздел 1'!R707</f>
        <v>0</v>
      </c>
      <c r="U677" s="632">
        <v>0</v>
      </c>
      <c r="V677" s="633">
        <f t="shared" si="34"/>
        <v>0</v>
      </c>
      <c r="W677" s="142"/>
      <c r="X677" s="634"/>
      <c r="Y677" s="635"/>
    </row>
    <row r="678" spans="1:25" s="636" customFormat="1" ht="24.75" customHeight="1">
      <c r="A678" s="622" t="str">
        <f>'Раздел 1'!C708</f>
        <v>925</v>
      </c>
      <c r="B678" s="623" t="str">
        <f>'Раздел 1'!D708</f>
        <v>07</v>
      </c>
      <c r="C678" s="623" t="str">
        <f>'Раздел 1'!E708</f>
        <v>02</v>
      </c>
      <c r="D678" s="623" t="str">
        <f>'Раздел 1'!F708</f>
        <v>02</v>
      </c>
      <c r="E678" s="623" t="str">
        <f>'Раздел 1'!G708</f>
        <v>1</v>
      </c>
      <c r="F678" s="623" t="str">
        <f>'Раздел 1'!H708</f>
        <v>02</v>
      </c>
      <c r="G678" s="623" t="str">
        <f>'Раздел 1'!I708</f>
        <v>00590</v>
      </c>
      <c r="H678" s="624" t="str">
        <f>'Раздел 1'!J708</f>
        <v>244</v>
      </c>
      <c r="I678" s="625" t="str">
        <f>'Раздел 1'!K708</f>
        <v>346.00.00</v>
      </c>
      <c r="J678" s="625" t="str">
        <f>'Раздел 1'!L708</f>
        <v>001</v>
      </c>
      <c r="K678" s="625" t="str">
        <f>'Раздел 1'!M708</f>
        <v>00.00.00</v>
      </c>
      <c r="L678" s="625" t="str">
        <f>'Раздел 1'!N708</f>
        <v>х</v>
      </c>
      <c r="M678" s="625" t="str">
        <f>'Раздел 1'!O708</f>
        <v>20.00.03</v>
      </c>
      <c r="N678" s="626">
        <f>'Раздел 1'!P708</f>
        <v>0</v>
      </c>
      <c r="O678" s="626">
        <v>0</v>
      </c>
      <c r="P678" s="627">
        <f t="shared" si="32"/>
        <v>0</v>
      </c>
      <c r="Q678" s="628">
        <f>'Раздел 1'!Q708</f>
        <v>0</v>
      </c>
      <c r="R678" s="629">
        <v>0</v>
      </c>
      <c r="S678" s="630">
        <f t="shared" si="33"/>
        <v>0</v>
      </c>
      <c r="T678" s="631">
        <f>'Раздел 1'!R708</f>
        <v>0</v>
      </c>
      <c r="U678" s="632">
        <v>0</v>
      </c>
      <c r="V678" s="633">
        <f t="shared" si="34"/>
        <v>0</v>
      </c>
      <c r="W678" s="142"/>
      <c r="X678" s="634"/>
      <c r="Y678" s="635"/>
    </row>
    <row r="679" spans="1:25" s="636" customFormat="1" ht="24.75" customHeight="1">
      <c r="A679" s="622" t="str">
        <f>'Раздел 1'!C709</f>
        <v>925</v>
      </c>
      <c r="B679" s="623" t="str">
        <f>'Раздел 1'!D709</f>
        <v>07</v>
      </c>
      <c r="C679" s="623" t="str">
        <f>'Раздел 1'!E709</f>
        <v>02</v>
      </c>
      <c r="D679" s="623" t="str">
        <f>'Раздел 1'!F709</f>
        <v>02</v>
      </c>
      <c r="E679" s="623" t="str">
        <f>'Раздел 1'!G709</f>
        <v>1</v>
      </c>
      <c r="F679" s="623" t="str">
        <f>'Раздел 1'!H709</f>
        <v>02</v>
      </c>
      <c r="G679" s="623" t="str">
        <f>'Раздел 1'!I709</f>
        <v>00590</v>
      </c>
      <c r="H679" s="624" t="str">
        <f>'Раздел 1'!J709</f>
        <v>244</v>
      </c>
      <c r="I679" s="625" t="str">
        <f>'Раздел 1'!K709</f>
        <v>346.00.00</v>
      </c>
      <c r="J679" s="625" t="str">
        <f>'Раздел 1'!L709</f>
        <v>000</v>
      </c>
      <c r="K679" s="625" t="str">
        <f>'Раздел 1'!M709</f>
        <v>00.00.00</v>
      </c>
      <c r="L679" s="625" t="str">
        <f>'Раздел 1'!N709</f>
        <v>х</v>
      </c>
      <c r="M679" s="625" t="str">
        <f>'Раздел 1'!O709</f>
        <v>20.00.04</v>
      </c>
      <c r="N679" s="626">
        <f>'Раздел 1'!P709</f>
        <v>0</v>
      </c>
      <c r="O679" s="626">
        <v>0</v>
      </c>
      <c r="P679" s="627">
        <f t="shared" si="32"/>
        <v>0</v>
      </c>
      <c r="Q679" s="628">
        <f>'Раздел 1'!Q709</f>
        <v>0</v>
      </c>
      <c r="R679" s="629">
        <v>0</v>
      </c>
      <c r="S679" s="630">
        <f t="shared" si="33"/>
        <v>0</v>
      </c>
      <c r="T679" s="631">
        <f>'Раздел 1'!R709</f>
        <v>0</v>
      </c>
      <c r="U679" s="632">
        <v>0</v>
      </c>
      <c r="V679" s="633">
        <f t="shared" si="34"/>
        <v>0</v>
      </c>
      <c r="W679" s="142"/>
      <c r="X679" s="634"/>
      <c r="Y679" s="635"/>
    </row>
    <row r="680" spans="1:25" s="636" customFormat="1" ht="24.75" customHeight="1">
      <c r="A680" s="622" t="str">
        <f>'Раздел 1'!C710</f>
        <v>925</v>
      </c>
      <c r="B680" s="623" t="str">
        <f>'Раздел 1'!D710</f>
        <v>07</v>
      </c>
      <c r="C680" s="623" t="str">
        <f>'Раздел 1'!E710</f>
        <v>02</v>
      </c>
      <c r="D680" s="623" t="str">
        <f>'Раздел 1'!F710</f>
        <v>02</v>
      </c>
      <c r="E680" s="623" t="str">
        <f>'Раздел 1'!G710</f>
        <v>1</v>
      </c>
      <c r="F680" s="623" t="str">
        <f>'Раздел 1'!H710</f>
        <v>02</v>
      </c>
      <c r="G680" s="623" t="str">
        <f>'Раздел 1'!I710</f>
        <v>00590</v>
      </c>
      <c r="H680" s="624" t="str">
        <f>'Раздел 1'!J710</f>
        <v>244</v>
      </c>
      <c r="I680" s="625" t="str">
        <f>'Раздел 1'!K710</f>
        <v>346.00.00</v>
      </c>
      <c r="J680" s="625" t="str">
        <f>'Раздел 1'!L710</f>
        <v>001</v>
      </c>
      <c r="K680" s="625" t="str">
        <f>'Раздел 1'!M710</f>
        <v>00.00.00</v>
      </c>
      <c r="L680" s="625" t="str">
        <f>'Раздел 1'!N710</f>
        <v>х</v>
      </c>
      <c r="M680" s="625" t="str">
        <f>'Раздел 1'!O710</f>
        <v>20.00.04</v>
      </c>
      <c r="N680" s="626">
        <f>'Раздел 1'!P710</f>
        <v>0</v>
      </c>
      <c r="O680" s="626">
        <v>0</v>
      </c>
      <c r="P680" s="627">
        <f t="shared" si="32"/>
        <v>0</v>
      </c>
      <c r="Q680" s="628">
        <f>'Раздел 1'!Q710</f>
        <v>0</v>
      </c>
      <c r="R680" s="629">
        <v>0</v>
      </c>
      <c r="S680" s="630">
        <f t="shared" si="33"/>
        <v>0</v>
      </c>
      <c r="T680" s="631">
        <f>'Раздел 1'!R710</f>
        <v>0</v>
      </c>
      <c r="U680" s="632">
        <v>0</v>
      </c>
      <c r="V680" s="633">
        <f t="shared" si="34"/>
        <v>0</v>
      </c>
      <c r="W680" s="142"/>
      <c r="X680" s="634"/>
      <c r="Y680" s="635"/>
    </row>
    <row r="681" spans="1:25" s="636" customFormat="1" ht="24.75" customHeight="1">
      <c r="A681" s="622" t="str">
        <f>'Раздел 1'!C711</f>
        <v>925</v>
      </c>
      <c r="B681" s="623" t="str">
        <f>'Раздел 1'!D711</f>
        <v>07</v>
      </c>
      <c r="C681" s="623" t="str">
        <f>'Раздел 1'!E711</f>
        <v>02</v>
      </c>
      <c r="D681" s="623" t="str">
        <f>'Раздел 1'!F711</f>
        <v>02</v>
      </c>
      <c r="E681" s="623" t="str">
        <f>'Раздел 1'!G711</f>
        <v>1</v>
      </c>
      <c r="F681" s="623" t="str">
        <f>'Раздел 1'!H711</f>
        <v>02</v>
      </c>
      <c r="G681" s="623" t="str">
        <f>'Раздел 1'!I711</f>
        <v>00590</v>
      </c>
      <c r="H681" s="624" t="str">
        <f>'Раздел 1'!J711</f>
        <v>244</v>
      </c>
      <c r="I681" s="625" t="str">
        <f>'Раздел 1'!K711</f>
        <v>346.00.00</v>
      </c>
      <c r="J681" s="625" t="str">
        <f>'Раздел 1'!L711</f>
        <v>000</v>
      </c>
      <c r="K681" s="625" t="str">
        <f>'Раздел 1'!M711</f>
        <v>00.00.00</v>
      </c>
      <c r="L681" s="625" t="str">
        <f>'Раздел 1'!N711</f>
        <v>001.99.0001</v>
      </c>
      <c r="M681" s="625" t="str">
        <f>'Раздел 1'!O711</f>
        <v>50.01.00</v>
      </c>
      <c r="N681" s="626">
        <f>'Раздел 1'!P711</f>
        <v>12338</v>
      </c>
      <c r="O681" s="626">
        <v>12338</v>
      </c>
      <c r="P681" s="627">
        <f t="shared" si="32"/>
        <v>0</v>
      </c>
      <c r="Q681" s="628">
        <f>'Раздел 1'!Q711</f>
        <v>0</v>
      </c>
      <c r="R681" s="629">
        <v>0</v>
      </c>
      <c r="S681" s="630">
        <f t="shared" si="33"/>
        <v>0</v>
      </c>
      <c r="T681" s="631">
        <f>'Раздел 1'!R711</f>
        <v>0</v>
      </c>
      <c r="U681" s="632">
        <v>0</v>
      </c>
      <c r="V681" s="633">
        <f t="shared" si="34"/>
        <v>0</v>
      </c>
      <c r="W681" s="142"/>
      <c r="X681" s="634"/>
      <c r="Y681" s="635"/>
    </row>
    <row r="682" spans="1:25" s="636" customFormat="1" ht="24.75" customHeight="1">
      <c r="A682" s="622" t="str">
        <f>'Раздел 1'!C712</f>
        <v>925</v>
      </c>
      <c r="B682" s="623" t="str">
        <f>'Раздел 1'!D712</f>
        <v>07</v>
      </c>
      <c r="C682" s="623" t="str">
        <f>'Раздел 1'!E712</f>
        <v>02</v>
      </c>
      <c r="D682" s="623" t="str">
        <f>'Раздел 1'!F712</f>
        <v>02</v>
      </c>
      <c r="E682" s="623" t="str">
        <f>'Раздел 1'!G712</f>
        <v>1</v>
      </c>
      <c r="F682" s="623" t="str">
        <f>'Раздел 1'!H712</f>
        <v>02</v>
      </c>
      <c r="G682" s="623" t="str">
        <f>'Раздел 1'!I712</f>
        <v>00590</v>
      </c>
      <c r="H682" s="624" t="str">
        <f>'Раздел 1'!J712</f>
        <v>244</v>
      </c>
      <c r="I682" s="625" t="str">
        <f>'Раздел 1'!K712</f>
        <v>346.00.00</v>
      </c>
      <c r="J682" s="625" t="str">
        <f>'Раздел 1'!L712</f>
        <v>001</v>
      </c>
      <c r="K682" s="625" t="str">
        <f>'Раздел 1'!M712</f>
        <v>00.00.00</v>
      </c>
      <c r="L682" s="625" t="str">
        <f>'Раздел 1'!N712</f>
        <v>х</v>
      </c>
      <c r="M682" s="625" t="str">
        <f>'Раздел 1'!O712</f>
        <v>50.01.00</v>
      </c>
      <c r="N682" s="626">
        <f>'Раздел 1'!P712</f>
        <v>11700</v>
      </c>
      <c r="O682" s="626">
        <v>11700</v>
      </c>
      <c r="P682" s="627">
        <f t="shared" si="32"/>
        <v>0</v>
      </c>
      <c r="Q682" s="628">
        <f>'Раздел 1'!Q712</f>
        <v>0</v>
      </c>
      <c r="R682" s="629">
        <v>0</v>
      </c>
      <c r="S682" s="630">
        <f t="shared" si="33"/>
        <v>0</v>
      </c>
      <c r="T682" s="631">
        <f>'Раздел 1'!R712</f>
        <v>0</v>
      </c>
      <c r="U682" s="632">
        <v>0</v>
      </c>
      <c r="V682" s="633">
        <f t="shared" si="34"/>
        <v>0</v>
      </c>
      <c r="W682" s="142"/>
      <c r="X682" s="634"/>
      <c r="Y682" s="635"/>
    </row>
    <row r="683" spans="1:25" s="636" customFormat="1" ht="24.75" customHeight="1">
      <c r="A683" s="622" t="str">
        <f>'Раздел 1'!C713</f>
        <v>925</v>
      </c>
      <c r="B683" s="623" t="str">
        <f>'Раздел 1'!D713</f>
        <v>07</v>
      </c>
      <c r="C683" s="623" t="str">
        <f>'Раздел 1'!E713</f>
        <v>02</v>
      </c>
      <c r="D683" s="623" t="str">
        <f>'Раздел 1'!F713</f>
        <v>02</v>
      </c>
      <c r="E683" s="623" t="str">
        <f>'Раздел 1'!G713</f>
        <v>1</v>
      </c>
      <c r="F683" s="623" t="str">
        <f>'Раздел 1'!H713</f>
        <v>02</v>
      </c>
      <c r="G683" s="623" t="str">
        <f>'Раздел 1'!I713</f>
        <v>60860</v>
      </c>
      <c r="H683" s="624" t="str">
        <f>'Раздел 1'!J713</f>
        <v>244</v>
      </c>
      <c r="I683" s="625" t="str">
        <f>'Раздел 1'!K713</f>
        <v>346.00.00</v>
      </c>
      <c r="J683" s="625" t="str">
        <f>'Раздел 1'!L713</f>
        <v>000</v>
      </c>
      <c r="K683" s="625" t="str">
        <f>'Раздел 1'!M713</f>
        <v>00.00.00</v>
      </c>
      <c r="L683" s="625" t="str">
        <f>'Раздел 1'!N713</f>
        <v>001.07.0002</v>
      </c>
      <c r="M683" s="625" t="str">
        <f>'Раздел 1'!O713</f>
        <v>50.03.00</v>
      </c>
      <c r="N683" s="626">
        <f>'Раздел 1'!P713</f>
        <v>45390</v>
      </c>
      <c r="O683" s="626">
        <v>45390</v>
      </c>
      <c r="P683" s="627">
        <f t="shared" si="32"/>
        <v>0</v>
      </c>
      <c r="Q683" s="628">
        <f>'Раздел 1'!Q713</f>
        <v>35600</v>
      </c>
      <c r="R683" s="629">
        <v>35600</v>
      </c>
      <c r="S683" s="630">
        <f t="shared" si="33"/>
        <v>0</v>
      </c>
      <c r="T683" s="631">
        <f>'Раздел 1'!R713</f>
        <v>35600</v>
      </c>
      <c r="U683" s="632">
        <v>35600</v>
      </c>
      <c r="V683" s="633">
        <f t="shared" si="34"/>
        <v>0</v>
      </c>
      <c r="W683" s="142"/>
      <c r="X683" s="634"/>
      <c r="Y683" s="635"/>
    </row>
    <row r="684" spans="1:25" s="636" customFormat="1" ht="24.75" customHeight="1">
      <c r="A684" s="622" t="str">
        <f>'Раздел 1'!C714</f>
        <v>925</v>
      </c>
      <c r="B684" s="623" t="str">
        <f>'Раздел 1'!D714</f>
        <v>07</v>
      </c>
      <c r="C684" s="623" t="str">
        <f>'Раздел 1'!E714</f>
        <v>02</v>
      </c>
      <c r="D684" s="623" t="str">
        <f>'Раздел 1'!F714</f>
        <v>02</v>
      </c>
      <c r="E684" s="623" t="str">
        <f>'Раздел 1'!G714</f>
        <v>1</v>
      </c>
      <c r="F684" s="623" t="str">
        <f>'Раздел 1'!H714</f>
        <v>02</v>
      </c>
      <c r="G684" s="623" t="str">
        <f>'Раздел 1'!I714</f>
        <v>60860</v>
      </c>
      <c r="H684" s="624" t="str">
        <f>'Раздел 1'!J714</f>
        <v>244</v>
      </c>
      <c r="I684" s="625" t="str">
        <f>'Раздел 1'!K714</f>
        <v>346.00.00</v>
      </c>
      <c r="J684" s="625" t="str">
        <f>'Раздел 1'!L714</f>
        <v>001</v>
      </c>
      <c r="K684" s="625" t="str">
        <f>'Раздел 1'!M714</f>
        <v>00.00.00</v>
      </c>
      <c r="L684" s="625" t="str">
        <f>'Раздел 1'!N714</f>
        <v>х</v>
      </c>
      <c r="M684" s="625" t="str">
        <f>'Раздел 1'!O714</f>
        <v>50.03.00</v>
      </c>
      <c r="N684" s="626">
        <f>'Раздел 1'!P714</f>
        <v>0</v>
      </c>
      <c r="O684" s="626">
        <v>0</v>
      </c>
      <c r="P684" s="627">
        <f t="shared" si="32"/>
        <v>0</v>
      </c>
      <c r="Q684" s="628">
        <f>'Раздел 1'!Q714</f>
        <v>0</v>
      </c>
      <c r="R684" s="629">
        <v>0</v>
      </c>
      <c r="S684" s="630">
        <f t="shared" si="33"/>
        <v>0</v>
      </c>
      <c r="T684" s="631">
        <f>'Раздел 1'!R714</f>
        <v>0</v>
      </c>
      <c r="U684" s="632">
        <v>0</v>
      </c>
      <c r="V684" s="633">
        <f t="shared" si="34"/>
        <v>0</v>
      </c>
      <c r="W684" s="142"/>
      <c r="X684" s="634"/>
      <c r="Y684" s="635"/>
    </row>
    <row r="685" spans="1:25" s="636" customFormat="1" ht="24.75" customHeight="1">
      <c r="A685" s="622" t="str">
        <f>'Раздел 1'!C715</f>
        <v>925</v>
      </c>
      <c r="B685" s="623" t="str">
        <f>'Раздел 1'!D715</f>
        <v>07</v>
      </c>
      <c r="C685" s="623" t="str">
        <f>'Раздел 1'!E715</f>
        <v>02</v>
      </c>
      <c r="D685" s="623" t="str">
        <f>'Раздел 1'!F715</f>
        <v>02</v>
      </c>
      <c r="E685" s="623" t="str">
        <f>'Раздел 1'!G715</f>
        <v>1</v>
      </c>
      <c r="F685" s="623" t="str">
        <f>'Раздел 1'!H715</f>
        <v>02</v>
      </c>
      <c r="G685" s="623" t="str">
        <f>'Раздел 1'!I715</f>
        <v>62980</v>
      </c>
      <c r="H685" s="624" t="str">
        <f>'Раздел 1'!J715</f>
        <v>244</v>
      </c>
      <c r="I685" s="625" t="str">
        <f>'Раздел 1'!K715</f>
        <v>346.00.00</v>
      </c>
      <c r="J685" s="625" t="str">
        <f>'Раздел 1'!L715</f>
        <v>000</v>
      </c>
      <c r="K685" s="625" t="str">
        <f>'Раздел 1'!M715</f>
        <v>00.00.00</v>
      </c>
      <c r="L685" s="625" t="str">
        <f>'Раздел 1'!N715</f>
        <v>005.00.0000</v>
      </c>
      <c r="M685" s="625" t="str">
        <f>'Раздел 1'!O715</f>
        <v>60.03.00</v>
      </c>
      <c r="N685" s="626">
        <f>'Раздел 1'!P715</f>
        <v>0</v>
      </c>
      <c r="O685" s="626">
        <v>0</v>
      </c>
      <c r="P685" s="627">
        <f t="shared" si="32"/>
        <v>0</v>
      </c>
      <c r="Q685" s="628">
        <f>'Раздел 1'!Q715</f>
        <v>0</v>
      </c>
      <c r="R685" s="629">
        <v>0</v>
      </c>
      <c r="S685" s="630">
        <f t="shared" si="33"/>
        <v>0</v>
      </c>
      <c r="T685" s="631">
        <f>'Раздел 1'!R715</f>
        <v>0</v>
      </c>
      <c r="U685" s="632">
        <v>0</v>
      </c>
      <c r="V685" s="633">
        <f t="shared" si="34"/>
        <v>0</v>
      </c>
      <c r="W685" s="142"/>
      <c r="X685" s="634"/>
      <c r="Y685" s="635"/>
    </row>
    <row r="686" spans="1:25" s="636" customFormat="1" ht="24.75" customHeight="1">
      <c r="A686" s="622" t="str">
        <f>'Раздел 1'!C716</f>
        <v>925</v>
      </c>
      <c r="B686" s="623" t="str">
        <f>'Раздел 1'!D716</f>
        <v>07</v>
      </c>
      <c r="C686" s="623" t="str">
        <f>'Раздел 1'!E716</f>
        <v>02</v>
      </c>
      <c r="D686" s="623">
        <f>'Раздел 1'!F716</f>
        <v>0</v>
      </c>
      <c r="E686" s="623">
        <f>'Раздел 1'!G716</f>
        <v>0</v>
      </c>
      <c r="F686" s="623">
        <f>'Раздел 1'!H716</f>
        <v>0</v>
      </c>
      <c r="G686" s="623">
        <f>'Раздел 1'!I716</f>
        <v>0</v>
      </c>
      <c r="H686" s="624" t="str">
        <f>'Раздел 1'!J716</f>
        <v>244</v>
      </c>
      <c r="I686" s="625" t="str">
        <f>'Раздел 1'!K716</f>
        <v>346.00.00</v>
      </c>
      <c r="J686" s="625" t="str">
        <f>'Раздел 1'!L716</f>
        <v>000</v>
      </c>
      <c r="K686" s="625" t="str">
        <f>'Раздел 1'!M716</f>
        <v>00.00.00</v>
      </c>
      <c r="L686" s="625" t="str">
        <f>'Раздел 1'!N716</f>
        <v>020.00.00хх</v>
      </c>
      <c r="M686" s="625" t="str">
        <f>'Раздел 1'!O716</f>
        <v>60.01.00</v>
      </c>
      <c r="N686" s="626">
        <f>'Раздел 1'!P716</f>
        <v>0</v>
      </c>
      <c r="O686" s="626">
        <v>0</v>
      </c>
      <c r="P686" s="627">
        <f t="shared" si="32"/>
        <v>0</v>
      </c>
      <c r="Q686" s="628">
        <f>'Раздел 1'!Q716</f>
        <v>0</v>
      </c>
      <c r="R686" s="629">
        <v>0</v>
      </c>
      <c r="S686" s="630">
        <f t="shared" si="33"/>
        <v>0</v>
      </c>
      <c r="T686" s="631">
        <f>'Раздел 1'!R716</f>
        <v>0</v>
      </c>
      <c r="U686" s="632">
        <v>0</v>
      </c>
      <c r="V686" s="633">
        <f t="shared" si="34"/>
        <v>0</v>
      </c>
      <c r="W686" s="142"/>
      <c r="X686" s="634"/>
      <c r="Y686" s="635"/>
    </row>
    <row r="687" spans="1:25" s="636" customFormat="1" ht="24.75" customHeight="1">
      <c r="A687" s="622" t="str">
        <f>'Раздел 1'!C717</f>
        <v>925</v>
      </c>
      <c r="B687" s="623" t="str">
        <f>'Раздел 1'!D717</f>
        <v>07</v>
      </c>
      <c r="C687" s="623" t="str">
        <f>'Раздел 1'!E717</f>
        <v>02</v>
      </c>
      <c r="D687" s="623" t="str">
        <f>'Раздел 1'!F717</f>
        <v>02</v>
      </c>
      <c r="E687" s="623" t="str">
        <f>'Раздел 1'!G717</f>
        <v>1</v>
      </c>
      <c r="F687" s="623" t="str">
        <f>'Раздел 1'!H717</f>
        <v>02</v>
      </c>
      <c r="G687" s="623" t="str">
        <f>'Раздел 1'!I717</f>
        <v>10210</v>
      </c>
      <c r="H687" s="624" t="str">
        <f>'Раздел 1'!J717</f>
        <v>244</v>
      </c>
      <c r="I687" s="625" t="str">
        <f>'Раздел 1'!K717</f>
        <v>346.00.00</v>
      </c>
      <c r="J687" s="625" t="str">
        <f>'Раздел 1'!L717</f>
        <v>000</v>
      </c>
      <c r="K687" s="625" t="str">
        <f>'Раздел 1'!M717</f>
        <v>00.00.00</v>
      </c>
      <c r="L687" s="625" t="str">
        <f>'Раздел 1'!N717</f>
        <v>020.00.0010</v>
      </c>
      <c r="M687" s="625" t="str">
        <f>'Раздел 1'!O717</f>
        <v>60.01.00</v>
      </c>
      <c r="N687" s="626">
        <f>'Раздел 1'!P717</f>
        <v>0</v>
      </c>
      <c r="O687" s="626">
        <v>0</v>
      </c>
      <c r="P687" s="627">
        <f t="shared" si="32"/>
        <v>0</v>
      </c>
      <c r="Q687" s="628">
        <f>'Раздел 1'!Q717</f>
        <v>0</v>
      </c>
      <c r="R687" s="629">
        <v>0</v>
      </c>
      <c r="S687" s="630">
        <f t="shared" si="33"/>
        <v>0</v>
      </c>
      <c r="T687" s="631">
        <f>'Раздел 1'!R717</f>
        <v>0</v>
      </c>
      <c r="U687" s="632">
        <v>0</v>
      </c>
      <c r="V687" s="633">
        <f t="shared" si="34"/>
        <v>0</v>
      </c>
      <c r="W687" s="142"/>
      <c r="X687" s="634"/>
      <c r="Y687" s="635"/>
    </row>
    <row r="688" spans="1:25" s="636" customFormat="1" ht="24.75" customHeight="1">
      <c r="A688" s="622" t="str">
        <f>'Раздел 1'!C718</f>
        <v>925</v>
      </c>
      <c r="B688" s="623" t="str">
        <f>'Раздел 1'!D718</f>
        <v>07</v>
      </c>
      <c r="C688" s="623" t="str">
        <f>'Раздел 1'!E718</f>
        <v>02</v>
      </c>
      <c r="D688" s="623" t="str">
        <f>'Раздел 1'!F718</f>
        <v>02</v>
      </c>
      <c r="E688" s="623" t="str">
        <f>'Раздел 1'!G718</f>
        <v>1</v>
      </c>
      <c r="F688" s="623" t="str">
        <f>'Раздел 1'!H718</f>
        <v>02</v>
      </c>
      <c r="G688" s="623" t="str">
        <f>'Раздел 1'!I718</f>
        <v>10210</v>
      </c>
      <c r="H688" s="624" t="str">
        <f>'Раздел 1'!J718</f>
        <v>244</v>
      </c>
      <c r="I688" s="625" t="str">
        <f>'Раздел 1'!K718</f>
        <v>346.00.00</v>
      </c>
      <c r="J688" s="625" t="str">
        <f>'Раздел 1'!L718</f>
        <v>000</v>
      </c>
      <c r="K688" s="625" t="str">
        <f>'Раздел 1'!M718</f>
        <v>00.00.00</v>
      </c>
      <c r="L688" s="625" t="str">
        <f>'Раздел 1'!N718</f>
        <v>020.00.0011</v>
      </c>
      <c r="M688" s="625" t="str">
        <f>'Раздел 1'!O718</f>
        <v>60.01.00</v>
      </c>
      <c r="N688" s="626">
        <f>'Раздел 1'!P718</f>
        <v>0</v>
      </c>
      <c r="O688" s="626">
        <v>0</v>
      </c>
      <c r="P688" s="627">
        <f t="shared" si="32"/>
        <v>0</v>
      </c>
      <c r="Q688" s="628">
        <f>'Раздел 1'!Q718</f>
        <v>0</v>
      </c>
      <c r="R688" s="629">
        <v>0</v>
      </c>
      <c r="S688" s="630">
        <f t="shared" si="33"/>
        <v>0</v>
      </c>
      <c r="T688" s="631">
        <f>'Раздел 1'!R718</f>
        <v>0</v>
      </c>
      <c r="U688" s="632">
        <v>0</v>
      </c>
      <c r="V688" s="633">
        <f t="shared" si="34"/>
        <v>0</v>
      </c>
      <c r="W688" s="142"/>
      <c r="X688" s="634"/>
      <c r="Y688" s="635"/>
    </row>
    <row r="689" spans="1:25" s="636" customFormat="1" ht="24.75" customHeight="1">
      <c r="A689" s="622" t="str">
        <f>'Раздел 1'!C719</f>
        <v>925</v>
      </c>
      <c r="B689" s="623" t="str">
        <f>'Раздел 1'!D719</f>
        <v>07</v>
      </c>
      <c r="C689" s="623" t="str">
        <f>'Раздел 1'!E719</f>
        <v>02</v>
      </c>
      <c r="D689" s="623">
        <f>'Раздел 1'!F719</f>
        <v>0</v>
      </c>
      <c r="E689" s="623">
        <f>'Раздел 1'!G719</f>
        <v>0</v>
      </c>
      <c r="F689" s="623">
        <f>'Раздел 1'!H719</f>
        <v>0</v>
      </c>
      <c r="G689" s="623">
        <f>'Раздел 1'!I719</f>
        <v>0</v>
      </c>
      <c r="H689" s="624" t="str">
        <f>'Раздел 1'!J719</f>
        <v>244</v>
      </c>
      <c r="I689" s="625" t="str">
        <f>'Раздел 1'!K719</f>
        <v>346.00.00</v>
      </c>
      <c r="J689" s="625" t="str">
        <f>'Раздел 1'!L719</f>
        <v>000</v>
      </c>
      <c r="K689" s="625" t="str">
        <f>'Раздел 1'!M719</f>
        <v>00.00.00</v>
      </c>
      <c r="L689" s="625" t="str">
        <f>'Раздел 1'!N719</f>
        <v>020.00.00хх</v>
      </c>
      <c r="M689" s="625" t="str">
        <f>'Раздел 1'!O719</f>
        <v>60.01.00</v>
      </c>
      <c r="N689" s="626">
        <f>'Раздел 1'!P719</f>
        <v>0</v>
      </c>
      <c r="O689" s="626">
        <v>0</v>
      </c>
      <c r="P689" s="627">
        <f t="shared" si="32"/>
        <v>0</v>
      </c>
      <c r="Q689" s="628">
        <f>'Раздел 1'!Q719</f>
        <v>0</v>
      </c>
      <c r="R689" s="629">
        <v>0</v>
      </c>
      <c r="S689" s="630">
        <f t="shared" si="33"/>
        <v>0</v>
      </c>
      <c r="T689" s="631">
        <f>'Раздел 1'!R719</f>
        <v>0</v>
      </c>
      <c r="U689" s="632">
        <v>0</v>
      </c>
      <c r="V689" s="633">
        <f t="shared" si="34"/>
        <v>0</v>
      </c>
      <c r="W689" s="142"/>
      <c r="X689" s="634"/>
      <c r="Y689" s="635"/>
    </row>
    <row r="690" spans="1:25" s="636" customFormat="1" ht="24.75" customHeight="1">
      <c r="A690" s="622" t="str">
        <f>'Раздел 1'!C720</f>
        <v>925</v>
      </c>
      <c r="B690" s="623" t="str">
        <f>'Раздел 1'!D720</f>
        <v>07</v>
      </c>
      <c r="C690" s="623" t="str">
        <f>'Раздел 1'!E720</f>
        <v>02</v>
      </c>
      <c r="D690" s="623" t="str">
        <f>'Раздел 1'!F720</f>
        <v>02</v>
      </c>
      <c r="E690" s="623" t="str">
        <f>'Раздел 1'!G720</f>
        <v>1</v>
      </c>
      <c r="F690" s="623" t="str">
        <f>'Раздел 1'!H720</f>
        <v>02</v>
      </c>
      <c r="G690" s="623" t="str">
        <f>'Раздел 1'!I720</f>
        <v>10200</v>
      </c>
      <c r="H690" s="624" t="str">
        <f>'Раздел 1'!J720</f>
        <v>244</v>
      </c>
      <c r="I690" s="625" t="str">
        <f>'Раздел 1'!K720</f>
        <v>346.00.00</v>
      </c>
      <c r="J690" s="625" t="str">
        <f>'Раздел 1'!L720</f>
        <v>000</v>
      </c>
      <c r="K690" s="625" t="str">
        <f>'Раздел 1'!M720</f>
        <v>00.00.00</v>
      </c>
      <c r="L690" s="625" t="str">
        <f>'Раздел 1'!N720</f>
        <v>020.00.0019</v>
      </c>
      <c r="M690" s="625" t="str">
        <f>'Раздел 1'!O720</f>
        <v>60.01.00</v>
      </c>
      <c r="N690" s="626">
        <f>'Раздел 1'!P720</f>
        <v>19600</v>
      </c>
      <c r="O690" s="626">
        <v>19600</v>
      </c>
      <c r="P690" s="627">
        <f t="shared" si="32"/>
        <v>0</v>
      </c>
      <c r="Q690" s="628">
        <f>'Раздел 1'!Q720</f>
        <v>0</v>
      </c>
      <c r="R690" s="629">
        <v>0</v>
      </c>
      <c r="S690" s="630">
        <f t="shared" si="33"/>
        <v>0</v>
      </c>
      <c r="T690" s="631">
        <f>'Раздел 1'!R720</f>
        <v>0</v>
      </c>
      <c r="U690" s="632">
        <v>0</v>
      </c>
      <c r="V690" s="633">
        <f t="shared" si="34"/>
        <v>0</v>
      </c>
      <c r="W690" s="142"/>
      <c r="X690" s="634"/>
      <c r="Y690" s="635"/>
    </row>
    <row r="691" spans="1:25" s="636" customFormat="1" ht="24.75" customHeight="1">
      <c r="A691" s="622" t="str">
        <f>'Раздел 1'!C721</f>
        <v>925</v>
      </c>
      <c r="B691" s="623" t="str">
        <f>'Раздел 1'!D721</f>
        <v>07</v>
      </c>
      <c r="C691" s="623" t="str">
        <f>'Раздел 1'!E721</f>
        <v>02</v>
      </c>
      <c r="D691" s="623">
        <f>'Раздел 1'!F721</f>
        <v>0</v>
      </c>
      <c r="E691" s="623">
        <f>'Раздел 1'!G721</f>
        <v>0</v>
      </c>
      <c r="F691" s="623">
        <f>'Раздел 1'!H721</f>
        <v>0</v>
      </c>
      <c r="G691" s="623">
        <f>'Раздел 1'!I721</f>
        <v>0</v>
      </c>
      <c r="H691" s="624" t="str">
        <f>'Раздел 1'!J721</f>
        <v>244</v>
      </c>
      <c r="I691" s="625" t="str">
        <f>'Раздел 1'!K721</f>
        <v>346.00.00</v>
      </c>
      <c r="J691" s="625" t="str">
        <f>'Раздел 1'!L721</f>
        <v>000</v>
      </c>
      <c r="K691" s="625" t="str">
        <f>'Раздел 1'!M721</f>
        <v>00.00.00</v>
      </c>
      <c r="L691" s="625" t="str">
        <f>'Раздел 1'!N721</f>
        <v>020.00.ХХХ</v>
      </c>
      <c r="M691" s="625" t="str">
        <f>'Раздел 1'!O721</f>
        <v>60.01.00</v>
      </c>
      <c r="N691" s="626">
        <f>'Раздел 1'!P721</f>
        <v>0</v>
      </c>
      <c r="O691" s="626">
        <v>0</v>
      </c>
      <c r="P691" s="627">
        <f t="shared" si="32"/>
        <v>0</v>
      </c>
      <c r="Q691" s="628">
        <f>'Раздел 1'!Q721</f>
        <v>0</v>
      </c>
      <c r="R691" s="629">
        <v>0</v>
      </c>
      <c r="S691" s="630">
        <f t="shared" si="33"/>
        <v>0</v>
      </c>
      <c r="T691" s="631">
        <f>'Раздел 1'!R721</f>
        <v>0</v>
      </c>
      <c r="U691" s="632">
        <v>0</v>
      </c>
      <c r="V691" s="633">
        <f t="shared" si="34"/>
        <v>0</v>
      </c>
      <c r="W691" s="142"/>
      <c r="X691" s="634"/>
      <c r="Y691" s="635"/>
    </row>
    <row r="692" spans="1:25" s="636" customFormat="1" ht="24.75" customHeight="1">
      <c r="A692" s="622" t="str">
        <f>'Раздел 1'!C722</f>
        <v>925</v>
      </c>
      <c r="B692" s="623" t="str">
        <f>'Раздел 1'!D722</f>
        <v>07</v>
      </c>
      <c r="C692" s="623" t="str">
        <f>'Раздел 1'!E722</f>
        <v>02</v>
      </c>
      <c r="D692" s="623">
        <f>'Раздел 1'!F722</f>
        <v>0</v>
      </c>
      <c r="E692" s="623">
        <f>'Раздел 1'!G722</f>
        <v>0</v>
      </c>
      <c r="F692" s="623">
        <f>'Раздел 1'!H722</f>
        <v>0</v>
      </c>
      <c r="G692" s="623">
        <f>'Раздел 1'!I722</f>
        <v>0</v>
      </c>
      <c r="H692" s="624" t="str">
        <f>'Раздел 1'!J722</f>
        <v>244</v>
      </c>
      <c r="I692" s="625" t="str">
        <f>'Раздел 1'!K722</f>
        <v>346.00.00</v>
      </c>
      <c r="J692" s="625" t="str">
        <f>'Раздел 1'!L722</f>
        <v>000</v>
      </c>
      <c r="K692" s="625" t="str">
        <f>'Раздел 1'!M722</f>
        <v>00.00.00</v>
      </c>
      <c r="L692" s="625" t="str">
        <f>'Раздел 1'!N722</f>
        <v>020.00.ХХХ</v>
      </c>
      <c r="M692" s="625" t="str">
        <f>'Раздел 1'!O722</f>
        <v>60.01.00</v>
      </c>
      <c r="N692" s="626">
        <f>'Раздел 1'!P722</f>
        <v>0</v>
      </c>
      <c r="O692" s="626">
        <v>0</v>
      </c>
      <c r="P692" s="627">
        <f t="shared" si="32"/>
        <v>0</v>
      </c>
      <c r="Q692" s="628">
        <f>'Раздел 1'!Q722</f>
        <v>0</v>
      </c>
      <c r="R692" s="629">
        <v>0</v>
      </c>
      <c r="S692" s="630">
        <f t="shared" si="33"/>
        <v>0</v>
      </c>
      <c r="T692" s="631">
        <f>'Раздел 1'!R722</f>
        <v>0</v>
      </c>
      <c r="U692" s="632">
        <v>0</v>
      </c>
      <c r="V692" s="633">
        <f t="shared" si="34"/>
        <v>0</v>
      </c>
      <c r="W692" s="142"/>
      <c r="X692" s="634"/>
      <c r="Y692" s="635"/>
    </row>
    <row r="693" spans="1:25" s="636" customFormat="1" ht="24.75" customHeight="1">
      <c r="A693" s="622" t="str">
        <f>'Раздел 1'!C723</f>
        <v>925</v>
      </c>
      <c r="B693" s="623" t="str">
        <f>'Раздел 1'!D723</f>
        <v>07</v>
      </c>
      <c r="C693" s="623" t="str">
        <f>'Раздел 1'!E723</f>
        <v>02</v>
      </c>
      <c r="D693" s="623">
        <f>'Раздел 1'!F723</f>
        <v>0</v>
      </c>
      <c r="E693" s="623">
        <f>'Раздел 1'!G723</f>
        <v>0</v>
      </c>
      <c r="F693" s="623">
        <f>'Раздел 1'!H723</f>
        <v>0</v>
      </c>
      <c r="G693" s="623">
        <f>'Раздел 1'!I723</f>
        <v>0</v>
      </c>
      <c r="H693" s="624" t="str">
        <f>'Раздел 1'!J723</f>
        <v>244</v>
      </c>
      <c r="I693" s="625" t="str">
        <f>'Раздел 1'!K723</f>
        <v>346.00.00</v>
      </c>
      <c r="J693" s="625" t="str">
        <f>'Раздел 1'!L723</f>
        <v>000</v>
      </c>
      <c r="K693" s="625" t="str">
        <f>'Раздел 1'!M723</f>
        <v>00.00.00</v>
      </c>
      <c r="L693" s="625" t="str">
        <f>'Раздел 1'!N723</f>
        <v>020.00.ХХХ</v>
      </c>
      <c r="M693" s="625" t="str">
        <f>'Раздел 1'!O723</f>
        <v>60.01.00</v>
      </c>
      <c r="N693" s="626">
        <f>'Раздел 1'!P723</f>
        <v>0</v>
      </c>
      <c r="O693" s="626">
        <v>0</v>
      </c>
      <c r="P693" s="627">
        <f t="shared" si="32"/>
        <v>0</v>
      </c>
      <c r="Q693" s="628">
        <f>'Раздел 1'!Q723</f>
        <v>0</v>
      </c>
      <c r="R693" s="629">
        <v>0</v>
      </c>
      <c r="S693" s="630">
        <f t="shared" si="33"/>
        <v>0</v>
      </c>
      <c r="T693" s="631">
        <f>'Раздел 1'!R723</f>
        <v>0</v>
      </c>
      <c r="U693" s="632">
        <v>0</v>
      </c>
      <c r="V693" s="633">
        <f t="shared" si="34"/>
        <v>0</v>
      </c>
      <c r="W693" s="142"/>
      <c r="X693" s="634"/>
      <c r="Y693" s="635"/>
    </row>
    <row r="694" spans="1:25" s="636" customFormat="1" ht="24.75" customHeight="1">
      <c r="A694" s="622" t="str">
        <f>'Раздел 1'!C724</f>
        <v>925</v>
      </c>
      <c r="B694" s="623" t="str">
        <f>'Раздел 1'!D724</f>
        <v>07</v>
      </c>
      <c r="C694" s="623" t="str">
        <f>'Раздел 1'!E724</f>
        <v>02</v>
      </c>
      <c r="D694" s="623" t="str">
        <f>'Раздел 1'!F724</f>
        <v>02</v>
      </c>
      <c r="E694" s="623" t="str">
        <f>'Раздел 1'!G724</f>
        <v>1</v>
      </c>
      <c r="F694" s="623" t="str">
        <f>'Раздел 1'!H724</f>
        <v>E1</v>
      </c>
      <c r="G694" s="623" t="str">
        <f>'Раздел 1'!I724</f>
        <v>51690</v>
      </c>
      <c r="H694" s="624" t="str">
        <f>'Раздел 1'!J724</f>
        <v>244</v>
      </c>
      <c r="I694" s="625" t="str">
        <f>'Раздел 1'!K724</f>
        <v>346.00.00</v>
      </c>
      <c r="J694" s="625" t="str">
        <f>'Раздел 1'!L724</f>
        <v>000</v>
      </c>
      <c r="K694" s="625" t="str">
        <f>'Раздел 1'!M724</f>
        <v>00.00.00</v>
      </c>
      <c r="L694" s="625" t="str">
        <f>'Раздел 1'!N724</f>
        <v>500.02.0002</v>
      </c>
      <c r="M694" s="625" t="str">
        <f>'Раздел 1'!O724</f>
        <v>60.02.00</v>
      </c>
      <c r="N694" s="626">
        <f>'Раздел 1'!P724</f>
        <v>0</v>
      </c>
      <c r="O694" s="626">
        <v>0</v>
      </c>
      <c r="P694" s="627">
        <f t="shared" si="32"/>
        <v>0</v>
      </c>
      <c r="Q694" s="628">
        <f>'Раздел 1'!Q724</f>
        <v>0</v>
      </c>
      <c r="R694" s="629">
        <v>0</v>
      </c>
      <c r="S694" s="630">
        <f t="shared" si="33"/>
        <v>0</v>
      </c>
      <c r="T694" s="631">
        <f>'Раздел 1'!R724</f>
        <v>0</v>
      </c>
      <c r="U694" s="632">
        <v>0</v>
      </c>
      <c r="V694" s="633">
        <f t="shared" si="34"/>
        <v>0</v>
      </c>
      <c r="W694" s="142"/>
      <c r="X694" s="634"/>
      <c r="Y694" s="635"/>
    </row>
    <row r="695" spans="1:25" s="636" customFormat="1" ht="24.75" customHeight="1">
      <c r="A695" s="622" t="str">
        <f>'Раздел 1'!C725</f>
        <v>925</v>
      </c>
      <c r="B695" s="623" t="str">
        <f>'Раздел 1'!D725</f>
        <v>07</v>
      </c>
      <c r="C695" s="623" t="str">
        <f>'Раздел 1'!E725</f>
        <v>02</v>
      </c>
      <c r="D695" s="623" t="str">
        <f>'Раздел 1'!F725</f>
        <v>02</v>
      </c>
      <c r="E695" s="623" t="str">
        <f>'Раздел 1'!G725</f>
        <v>1</v>
      </c>
      <c r="F695" s="623" t="str">
        <f>'Раздел 1'!H725</f>
        <v>E1</v>
      </c>
      <c r="G695" s="623" t="str">
        <f>'Раздел 1'!I725</f>
        <v>51690</v>
      </c>
      <c r="H695" s="624" t="str">
        <f>'Раздел 1'!J725</f>
        <v>244</v>
      </c>
      <c r="I695" s="625" t="str">
        <f>'Раздел 1'!K725</f>
        <v>346.00.00</v>
      </c>
      <c r="J695" s="625" t="str">
        <f>'Раздел 1'!L725</f>
        <v>000</v>
      </c>
      <c r="K695" s="625" t="str">
        <f>'Раздел 1'!M725</f>
        <v>00.00.00</v>
      </c>
      <c r="L695" s="625" t="str">
        <f>'Раздел 1'!N725</f>
        <v>500.02.0002</v>
      </c>
      <c r="M695" s="625" t="str">
        <f>'Раздел 1'!O725</f>
        <v>60.03.00</v>
      </c>
      <c r="N695" s="626">
        <f>'Раздел 1'!P725</f>
        <v>0</v>
      </c>
      <c r="O695" s="626">
        <v>0</v>
      </c>
      <c r="P695" s="627">
        <f t="shared" si="32"/>
        <v>0</v>
      </c>
      <c r="Q695" s="628">
        <f>'Раздел 1'!Q725</f>
        <v>0</v>
      </c>
      <c r="R695" s="629">
        <v>0</v>
      </c>
      <c r="S695" s="630">
        <f t="shared" si="33"/>
        <v>0</v>
      </c>
      <c r="T695" s="631">
        <f>'Раздел 1'!R725</f>
        <v>0</v>
      </c>
      <c r="U695" s="632">
        <v>0</v>
      </c>
      <c r="V695" s="633">
        <f t="shared" si="34"/>
        <v>0</v>
      </c>
      <c r="W695" s="142"/>
      <c r="X695" s="634"/>
      <c r="Y695" s="635"/>
    </row>
    <row r="696" spans="1:25" s="636" customFormat="1" ht="24.75" customHeight="1">
      <c r="A696" s="622" t="str">
        <f>'Раздел 1'!C726</f>
        <v>925</v>
      </c>
      <c r="B696" s="623" t="str">
        <f>'Раздел 1'!D726</f>
        <v>07</v>
      </c>
      <c r="C696" s="623" t="str">
        <f>'Раздел 1'!E726</f>
        <v>02</v>
      </c>
      <c r="D696" s="623" t="str">
        <f>'Раздел 1'!F726</f>
        <v>02</v>
      </c>
      <c r="E696" s="623" t="str">
        <f>'Раздел 1'!G726</f>
        <v>3</v>
      </c>
      <c r="F696" s="623" t="str">
        <f>'Раздел 1'!H726</f>
        <v>01</v>
      </c>
      <c r="G696" s="623" t="str">
        <f>'Раздел 1'!I726</f>
        <v>62500</v>
      </c>
      <c r="H696" s="624" t="str">
        <f>'Раздел 1'!J726</f>
        <v>244</v>
      </c>
      <c r="I696" s="625" t="str">
        <f>'Раздел 1'!K726</f>
        <v>346.00.00</v>
      </c>
      <c r="J696" s="625" t="str">
        <f>'Раздел 1'!L726</f>
        <v>000</v>
      </c>
      <c r="K696" s="625" t="str">
        <f>'Раздел 1'!M726</f>
        <v>00.00.00</v>
      </c>
      <c r="L696" s="625" t="str">
        <f>'Раздел 1'!N726</f>
        <v>500.02.0003</v>
      </c>
      <c r="M696" s="625" t="str">
        <f>'Раздел 1'!O726</f>
        <v>60.03.00</v>
      </c>
      <c r="N696" s="626">
        <f>'Раздел 1'!P726</f>
        <v>0</v>
      </c>
      <c r="O696" s="626">
        <v>0</v>
      </c>
      <c r="P696" s="627">
        <f t="shared" si="32"/>
        <v>0</v>
      </c>
      <c r="Q696" s="628">
        <f>'Раздел 1'!Q726</f>
        <v>0</v>
      </c>
      <c r="R696" s="629">
        <v>0</v>
      </c>
      <c r="S696" s="630">
        <f t="shared" si="33"/>
        <v>0</v>
      </c>
      <c r="T696" s="631">
        <f>'Раздел 1'!R726</f>
        <v>0</v>
      </c>
      <c r="U696" s="632">
        <v>0</v>
      </c>
      <c r="V696" s="633">
        <f t="shared" si="34"/>
        <v>0</v>
      </c>
      <c r="W696" s="142"/>
      <c r="X696" s="634"/>
      <c r="Y696" s="635"/>
    </row>
    <row r="697" spans="1:25" s="636" customFormat="1" ht="24.75" customHeight="1">
      <c r="A697" s="622" t="str">
        <f>'Раздел 1'!C727</f>
        <v>925</v>
      </c>
      <c r="B697" s="623" t="str">
        <f>'Раздел 1'!D727</f>
        <v>07</v>
      </c>
      <c r="C697" s="623" t="str">
        <f>'Раздел 1'!E727</f>
        <v>02</v>
      </c>
      <c r="D697" s="623">
        <f>'Раздел 1'!F727</f>
        <v>0</v>
      </c>
      <c r="E697" s="623">
        <f>'Раздел 1'!G727</f>
        <v>0</v>
      </c>
      <c r="F697" s="623">
        <f>'Раздел 1'!H727</f>
        <v>0</v>
      </c>
      <c r="G697" s="623">
        <f>'Раздел 1'!I727</f>
        <v>0</v>
      </c>
      <c r="H697" s="624" t="str">
        <f>'Раздел 1'!J727</f>
        <v>244</v>
      </c>
      <c r="I697" s="625" t="str">
        <f>'Раздел 1'!K727</f>
        <v>346.00.00</v>
      </c>
      <c r="J697" s="625" t="str">
        <f>'Раздел 1'!L727</f>
        <v>000</v>
      </c>
      <c r="K697" s="625" t="str">
        <f>'Раздел 1'!M727</f>
        <v>00.00.00</v>
      </c>
      <c r="L697" s="625" t="str">
        <f>'Раздел 1'!N727</f>
        <v>500.02.хххх</v>
      </c>
      <c r="M697" s="625" t="str">
        <f>'Раздел 1'!O727</f>
        <v>60.03.00</v>
      </c>
      <c r="N697" s="626">
        <f>'Раздел 1'!P727</f>
        <v>0</v>
      </c>
      <c r="O697" s="626">
        <v>0</v>
      </c>
      <c r="P697" s="627">
        <f t="shared" si="32"/>
        <v>0</v>
      </c>
      <c r="Q697" s="628">
        <f>'Раздел 1'!Q727</f>
        <v>0</v>
      </c>
      <c r="R697" s="629">
        <v>0</v>
      </c>
      <c r="S697" s="630">
        <f t="shared" si="33"/>
        <v>0</v>
      </c>
      <c r="T697" s="631">
        <f>'Раздел 1'!R727</f>
        <v>0</v>
      </c>
      <c r="U697" s="632">
        <v>0</v>
      </c>
      <c r="V697" s="633">
        <f t="shared" si="34"/>
        <v>0</v>
      </c>
      <c r="W697" s="142"/>
      <c r="X697" s="634"/>
      <c r="Y697" s="635"/>
    </row>
    <row r="698" spans="1:25" s="636" customFormat="1" ht="24.75" customHeight="1">
      <c r="A698" s="622" t="str">
        <f>'Раздел 1'!C728</f>
        <v>925</v>
      </c>
      <c r="B698" s="623" t="str">
        <f>'Раздел 1'!D728</f>
        <v>07</v>
      </c>
      <c r="C698" s="623" t="str">
        <f>'Раздел 1'!E728</f>
        <v>02</v>
      </c>
      <c r="D698" s="623">
        <f>'Раздел 1'!F728</f>
        <v>0</v>
      </c>
      <c r="E698" s="623">
        <f>'Раздел 1'!G728</f>
        <v>0</v>
      </c>
      <c r="F698" s="623">
        <f>'Раздел 1'!H728</f>
        <v>0</v>
      </c>
      <c r="G698" s="623">
        <f>'Раздел 1'!I728</f>
        <v>0</v>
      </c>
      <c r="H698" s="624" t="str">
        <f>'Раздел 1'!J728</f>
        <v>244</v>
      </c>
      <c r="I698" s="625" t="str">
        <f>'Раздел 1'!K728</f>
        <v>346.00.00</v>
      </c>
      <c r="J698" s="625" t="str">
        <f>'Раздел 1'!L728</f>
        <v>000</v>
      </c>
      <c r="K698" s="625" t="str">
        <f>'Раздел 1'!M728</f>
        <v>00.00.00</v>
      </c>
      <c r="L698" s="625" t="str">
        <f>'Раздел 1'!N728</f>
        <v>500.02.ХХХ</v>
      </c>
      <c r="M698" s="625" t="str">
        <f>'Раздел 1'!O728</f>
        <v>60.03.00</v>
      </c>
      <c r="N698" s="626">
        <f>'Раздел 1'!P728</f>
        <v>0</v>
      </c>
      <c r="O698" s="626">
        <v>0</v>
      </c>
      <c r="P698" s="627">
        <f t="shared" si="32"/>
        <v>0</v>
      </c>
      <c r="Q698" s="628">
        <f>'Раздел 1'!Q728</f>
        <v>0</v>
      </c>
      <c r="R698" s="629">
        <v>0</v>
      </c>
      <c r="S698" s="630">
        <f t="shared" si="33"/>
        <v>0</v>
      </c>
      <c r="T698" s="631">
        <f>'Раздел 1'!R728</f>
        <v>0</v>
      </c>
      <c r="U698" s="632">
        <v>0</v>
      </c>
      <c r="V698" s="633">
        <f t="shared" si="34"/>
        <v>0</v>
      </c>
      <c r="W698" s="142"/>
      <c r="X698" s="634"/>
      <c r="Y698" s="635"/>
    </row>
    <row r="699" spans="1:25" s="636" customFormat="1" ht="24.75" customHeight="1">
      <c r="A699" s="622" t="str">
        <f>'Раздел 1'!C729</f>
        <v>925</v>
      </c>
      <c r="B699" s="623" t="str">
        <f>'Раздел 1'!D729</f>
        <v>07</v>
      </c>
      <c r="C699" s="623" t="str">
        <f>'Раздел 1'!E729</f>
        <v>02</v>
      </c>
      <c r="D699" s="623">
        <f>'Раздел 1'!F729</f>
        <v>0</v>
      </c>
      <c r="E699" s="623">
        <f>'Раздел 1'!G729</f>
        <v>0</v>
      </c>
      <c r="F699" s="623">
        <f>'Раздел 1'!H729</f>
        <v>0</v>
      </c>
      <c r="G699" s="623">
        <f>'Раздел 1'!I729</f>
        <v>0</v>
      </c>
      <c r="H699" s="624" t="str">
        <f>'Раздел 1'!J729</f>
        <v>244</v>
      </c>
      <c r="I699" s="625" t="str">
        <f>'Раздел 1'!K729</f>
        <v>346.00.00</v>
      </c>
      <c r="J699" s="625" t="str">
        <f>'Раздел 1'!L729</f>
        <v>000</v>
      </c>
      <c r="K699" s="625" t="str">
        <f>'Раздел 1'!M729</f>
        <v>00.00.00</v>
      </c>
      <c r="L699" s="625" t="str">
        <f>'Раздел 1'!N729</f>
        <v>500.02.ХХХ</v>
      </c>
      <c r="M699" s="625" t="str">
        <f>'Раздел 1'!O729</f>
        <v>60.03.00</v>
      </c>
      <c r="N699" s="626">
        <f>'Раздел 1'!P729</f>
        <v>0</v>
      </c>
      <c r="O699" s="626">
        <v>0</v>
      </c>
      <c r="P699" s="627">
        <f t="shared" si="32"/>
        <v>0</v>
      </c>
      <c r="Q699" s="628">
        <f>'Раздел 1'!Q729</f>
        <v>0</v>
      </c>
      <c r="R699" s="629">
        <v>0</v>
      </c>
      <c r="S699" s="630">
        <f t="shared" si="33"/>
        <v>0</v>
      </c>
      <c r="T699" s="631">
        <f>'Раздел 1'!R729</f>
        <v>0</v>
      </c>
      <c r="U699" s="632">
        <v>0</v>
      </c>
      <c r="V699" s="633">
        <f t="shared" si="34"/>
        <v>0</v>
      </c>
      <c r="W699" s="142"/>
      <c r="X699" s="634"/>
      <c r="Y699" s="635"/>
    </row>
    <row r="700" spans="1:25" s="636" customFormat="1" ht="24.75" customHeight="1">
      <c r="A700" s="622" t="str">
        <f>'Раздел 1'!C730</f>
        <v>925</v>
      </c>
      <c r="B700" s="623" t="str">
        <f>'Раздел 1'!D730</f>
        <v>07</v>
      </c>
      <c r="C700" s="623" t="str">
        <f>'Раздел 1'!E730</f>
        <v>02</v>
      </c>
      <c r="D700" s="623">
        <f>'Раздел 1'!F730</f>
        <v>0</v>
      </c>
      <c r="E700" s="623">
        <f>'Раздел 1'!G730</f>
        <v>0</v>
      </c>
      <c r="F700" s="623">
        <f>'Раздел 1'!H730</f>
        <v>0</v>
      </c>
      <c r="G700" s="623">
        <f>'Раздел 1'!I730</f>
        <v>0</v>
      </c>
      <c r="H700" s="624" t="str">
        <f>'Раздел 1'!J730</f>
        <v>244</v>
      </c>
      <c r="I700" s="625" t="str">
        <f>'Раздел 1'!K730</f>
        <v>346.00.00</v>
      </c>
      <c r="J700" s="625" t="str">
        <f>'Раздел 1'!L730</f>
        <v>000</v>
      </c>
      <c r="K700" s="625" t="str">
        <f>'Раздел 1'!M730</f>
        <v>00.00.00</v>
      </c>
      <c r="L700" s="625" t="str">
        <f>'Раздел 1'!N730</f>
        <v>500.02.ХХХ</v>
      </c>
      <c r="M700" s="625" t="str">
        <f>'Раздел 1'!O730</f>
        <v>60.03.00</v>
      </c>
      <c r="N700" s="626">
        <f>'Раздел 1'!P730</f>
        <v>0</v>
      </c>
      <c r="O700" s="626">
        <v>0</v>
      </c>
      <c r="P700" s="627">
        <f t="shared" si="32"/>
        <v>0</v>
      </c>
      <c r="Q700" s="628">
        <f>'Раздел 1'!Q730</f>
        <v>0</v>
      </c>
      <c r="R700" s="629">
        <v>0</v>
      </c>
      <c r="S700" s="630">
        <f t="shared" si="33"/>
        <v>0</v>
      </c>
      <c r="T700" s="631">
        <f>'Раздел 1'!R730</f>
        <v>0</v>
      </c>
      <c r="U700" s="632">
        <v>0</v>
      </c>
      <c r="V700" s="633">
        <f t="shared" si="34"/>
        <v>0</v>
      </c>
      <c r="W700" s="142"/>
      <c r="X700" s="634"/>
      <c r="Y700" s="635"/>
    </row>
    <row r="701" spans="1:25" s="636" customFormat="1" ht="24.75" customHeight="1">
      <c r="A701" s="622" t="str">
        <f>'Раздел 1'!C731</f>
        <v>925</v>
      </c>
      <c r="B701" s="623" t="str">
        <f>'Раздел 1'!D731</f>
        <v>07</v>
      </c>
      <c r="C701" s="623" t="str">
        <f>'Раздел 1'!E731</f>
        <v>02</v>
      </c>
      <c r="D701" s="623">
        <f>'Раздел 1'!F731</f>
        <v>0</v>
      </c>
      <c r="E701" s="623">
        <f>'Раздел 1'!G731</f>
        <v>0</v>
      </c>
      <c r="F701" s="623">
        <f>'Раздел 1'!H731</f>
        <v>0</v>
      </c>
      <c r="G701" s="623">
        <f>'Раздел 1'!I731</f>
        <v>0</v>
      </c>
      <c r="H701" s="624" t="str">
        <f>'Раздел 1'!J731</f>
        <v>244</v>
      </c>
      <c r="I701" s="625" t="str">
        <f>'Раздел 1'!K731</f>
        <v>346.00.00</v>
      </c>
      <c r="J701" s="625" t="str">
        <f>'Раздел 1'!L731</f>
        <v>000</v>
      </c>
      <c r="K701" s="625" t="str">
        <f>'Раздел 1'!M731</f>
        <v>00.00.00</v>
      </c>
      <c r="L701" s="625" t="str">
        <f>'Раздел 1'!N731</f>
        <v>500.03.ХХХ</v>
      </c>
      <c r="M701" s="625" t="str">
        <f>'Раздел 1'!O731</f>
        <v>60.03.00</v>
      </c>
      <c r="N701" s="626">
        <f>'Раздел 1'!P731</f>
        <v>0</v>
      </c>
      <c r="O701" s="626">
        <v>0</v>
      </c>
      <c r="P701" s="627">
        <f t="shared" si="32"/>
        <v>0</v>
      </c>
      <c r="Q701" s="628">
        <f>'Раздел 1'!Q731</f>
        <v>0</v>
      </c>
      <c r="R701" s="629">
        <v>0</v>
      </c>
      <c r="S701" s="630">
        <f t="shared" si="33"/>
        <v>0</v>
      </c>
      <c r="T701" s="631">
        <f>'Раздел 1'!R731</f>
        <v>0</v>
      </c>
      <c r="U701" s="632">
        <v>0</v>
      </c>
      <c r="V701" s="633">
        <f t="shared" si="34"/>
        <v>0</v>
      </c>
      <c r="W701" s="142"/>
      <c r="X701" s="634"/>
      <c r="Y701" s="635"/>
    </row>
    <row r="702" spans="1:25" s="636" customFormat="1" ht="24.75" customHeight="1">
      <c r="A702" s="622" t="str">
        <f>'Раздел 1'!C732</f>
        <v>925</v>
      </c>
      <c r="B702" s="623" t="str">
        <f>'Раздел 1'!D732</f>
        <v>07</v>
      </c>
      <c r="C702" s="623" t="str">
        <f>'Раздел 1'!E732</f>
        <v>02</v>
      </c>
      <c r="D702" s="623" t="str">
        <f>'Раздел 1'!F732</f>
        <v>02</v>
      </c>
      <c r="E702" s="623" t="str">
        <f>'Раздел 1'!G732</f>
        <v>1</v>
      </c>
      <c r="F702" s="623" t="str">
        <f>'Раздел 1'!H732</f>
        <v>02</v>
      </c>
      <c r="G702" s="623" t="str">
        <f>'Раздел 1'!I732</f>
        <v>00590</v>
      </c>
      <c r="H702" s="624" t="str">
        <f>'Раздел 1'!J732</f>
        <v>244</v>
      </c>
      <c r="I702" s="625" t="str">
        <f>'Раздел 1'!K732</f>
        <v>347.00.00</v>
      </c>
      <c r="J702" s="625" t="str">
        <f>'Раздел 1'!L732</f>
        <v>000</v>
      </c>
      <c r="K702" s="625" t="str">
        <f>'Раздел 1'!M732</f>
        <v>00.00.00</v>
      </c>
      <c r="L702" s="625" t="str">
        <f>'Раздел 1'!N732</f>
        <v>х</v>
      </c>
      <c r="M702" s="625" t="str">
        <f>'Раздел 1'!O732</f>
        <v>20.00.02</v>
      </c>
      <c r="N702" s="626">
        <f>'Раздел 1'!P732</f>
        <v>0</v>
      </c>
      <c r="O702" s="626">
        <v>0</v>
      </c>
      <c r="P702" s="627">
        <f t="shared" si="32"/>
        <v>0</v>
      </c>
      <c r="Q702" s="628">
        <f>'Раздел 1'!Q732</f>
        <v>0</v>
      </c>
      <c r="R702" s="629">
        <v>0</v>
      </c>
      <c r="S702" s="630">
        <f t="shared" si="33"/>
        <v>0</v>
      </c>
      <c r="T702" s="631">
        <f>'Раздел 1'!R732</f>
        <v>0</v>
      </c>
      <c r="U702" s="632">
        <v>0</v>
      </c>
      <c r="V702" s="633">
        <f t="shared" si="34"/>
        <v>0</v>
      </c>
      <c r="W702" s="142"/>
      <c r="X702" s="634"/>
      <c r="Y702" s="635"/>
    </row>
    <row r="703" spans="1:25" s="636" customFormat="1" ht="24.75" customHeight="1">
      <c r="A703" s="622" t="str">
        <f>'Раздел 1'!C733</f>
        <v>925</v>
      </c>
      <c r="B703" s="623" t="str">
        <f>'Раздел 1'!D733</f>
        <v>07</v>
      </c>
      <c r="C703" s="623" t="str">
        <f>'Раздел 1'!E733</f>
        <v>02</v>
      </c>
      <c r="D703" s="623" t="str">
        <f>'Раздел 1'!F733</f>
        <v>02</v>
      </c>
      <c r="E703" s="623" t="str">
        <f>'Раздел 1'!G733</f>
        <v>1</v>
      </c>
      <c r="F703" s="623" t="str">
        <f>'Раздел 1'!H733</f>
        <v>02</v>
      </c>
      <c r="G703" s="623" t="str">
        <f>'Раздел 1'!I733</f>
        <v>00590</v>
      </c>
      <c r="H703" s="624" t="str">
        <f>'Раздел 1'!J733</f>
        <v>244</v>
      </c>
      <c r="I703" s="625" t="str">
        <f>'Раздел 1'!K733</f>
        <v>347.00.00</v>
      </c>
      <c r="J703" s="625" t="str">
        <f>'Раздел 1'!L733</f>
        <v>001</v>
      </c>
      <c r="K703" s="625" t="str">
        <f>'Раздел 1'!M733</f>
        <v>00.00.00</v>
      </c>
      <c r="L703" s="625" t="str">
        <f>'Раздел 1'!N733</f>
        <v>х</v>
      </c>
      <c r="M703" s="625" t="str">
        <f>'Раздел 1'!O733</f>
        <v>20.00.02</v>
      </c>
      <c r="N703" s="626">
        <f>'Раздел 1'!P733</f>
        <v>0</v>
      </c>
      <c r="O703" s="626">
        <v>0</v>
      </c>
      <c r="P703" s="627">
        <f t="shared" si="32"/>
        <v>0</v>
      </c>
      <c r="Q703" s="628">
        <f>'Раздел 1'!Q733</f>
        <v>0</v>
      </c>
      <c r="R703" s="629">
        <v>0</v>
      </c>
      <c r="S703" s="630">
        <f t="shared" si="33"/>
        <v>0</v>
      </c>
      <c r="T703" s="631">
        <f>'Раздел 1'!R733</f>
        <v>0</v>
      </c>
      <c r="U703" s="632">
        <v>0</v>
      </c>
      <c r="V703" s="633">
        <f t="shared" si="34"/>
        <v>0</v>
      </c>
      <c r="W703" s="142"/>
      <c r="X703" s="634"/>
      <c r="Y703" s="635"/>
    </row>
    <row r="704" spans="1:25" s="636" customFormat="1" ht="24.75" customHeight="1">
      <c r="A704" s="622" t="str">
        <f>'Раздел 1'!C734</f>
        <v>925</v>
      </c>
      <c r="B704" s="623" t="str">
        <f>'Раздел 1'!D734</f>
        <v>07</v>
      </c>
      <c r="C704" s="623" t="str">
        <f>'Раздел 1'!E734</f>
        <v>02</v>
      </c>
      <c r="D704" s="623" t="str">
        <f>'Раздел 1'!F734</f>
        <v>02</v>
      </c>
      <c r="E704" s="623" t="str">
        <f>'Раздел 1'!G734</f>
        <v>1</v>
      </c>
      <c r="F704" s="623" t="str">
        <f>'Раздел 1'!H734</f>
        <v>02</v>
      </c>
      <c r="G704" s="623" t="str">
        <f>'Раздел 1'!I734</f>
        <v>00590</v>
      </c>
      <c r="H704" s="624" t="str">
        <f>'Раздел 1'!J734</f>
        <v>244</v>
      </c>
      <c r="I704" s="625" t="str">
        <f>'Раздел 1'!K734</f>
        <v>347.00.00</v>
      </c>
      <c r="J704" s="625" t="str">
        <f>'Раздел 1'!L734</f>
        <v>000</v>
      </c>
      <c r="K704" s="625" t="str">
        <f>'Раздел 1'!M734</f>
        <v>00.00.00</v>
      </c>
      <c r="L704" s="625" t="str">
        <f>'Раздел 1'!N734</f>
        <v>х</v>
      </c>
      <c r="M704" s="625" t="str">
        <f>'Раздел 1'!O734</f>
        <v>20.00.03</v>
      </c>
      <c r="N704" s="626">
        <f>'Раздел 1'!P734</f>
        <v>0</v>
      </c>
      <c r="O704" s="626">
        <v>0</v>
      </c>
      <c r="P704" s="627">
        <f t="shared" si="32"/>
        <v>0</v>
      </c>
      <c r="Q704" s="628">
        <f>'Раздел 1'!Q734</f>
        <v>0</v>
      </c>
      <c r="R704" s="629">
        <v>0</v>
      </c>
      <c r="S704" s="630">
        <f t="shared" si="33"/>
        <v>0</v>
      </c>
      <c r="T704" s="631">
        <f>'Раздел 1'!R734</f>
        <v>0</v>
      </c>
      <c r="U704" s="632">
        <v>0</v>
      </c>
      <c r="V704" s="633">
        <f t="shared" si="34"/>
        <v>0</v>
      </c>
      <c r="W704" s="142"/>
      <c r="X704" s="634"/>
      <c r="Y704" s="635"/>
    </row>
    <row r="705" spans="1:25" s="636" customFormat="1" ht="24.75" customHeight="1">
      <c r="A705" s="622" t="str">
        <f>'Раздел 1'!C735</f>
        <v>925</v>
      </c>
      <c r="B705" s="623" t="str">
        <f>'Раздел 1'!D735</f>
        <v>07</v>
      </c>
      <c r="C705" s="623" t="str">
        <f>'Раздел 1'!E735</f>
        <v>02</v>
      </c>
      <c r="D705" s="623" t="str">
        <f>'Раздел 1'!F735</f>
        <v>02</v>
      </c>
      <c r="E705" s="623" t="str">
        <f>'Раздел 1'!G735</f>
        <v>1</v>
      </c>
      <c r="F705" s="623" t="str">
        <f>'Раздел 1'!H735</f>
        <v>02</v>
      </c>
      <c r="G705" s="623" t="str">
        <f>'Раздел 1'!I735</f>
        <v>00590</v>
      </c>
      <c r="H705" s="624" t="str">
        <f>'Раздел 1'!J735</f>
        <v>244</v>
      </c>
      <c r="I705" s="625" t="str">
        <f>'Раздел 1'!K735</f>
        <v>347.00.00</v>
      </c>
      <c r="J705" s="625" t="str">
        <f>'Раздел 1'!L735</f>
        <v>001</v>
      </c>
      <c r="K705" s="625" t="str">
        <f>'Раздел 1'!M735</f>
        <v>00.00.00</v>
      </c>
      <c r="L705" s="625" t="str">
        <f>'Раздел 1'!N735</f>
        <v>х</v>
      </c>
      <c r="M705" s="625" t="str">
        <f>'Раздел 1'!O735</f>
        <v>20.00.03</v>
      </c>
      <c r="N705" s="626">
        <f>'Раздел 1'!P735</f>
        <v>0</v>
      </c>
      <c r="O705" s="626">
        <v>0</v>
      </c>
      <c r="P705" s="627">
        <f t="shared" si="32"/>
        <v>0</v>
      </c>
      <c r="Q705" s="628">
        <f>'Раздел 1'!Q735</f>
        <v>0</v>
      </c>
      <c r="R705" s="629">
        <v>0</v>
      </c>
      <c r="S705" s="630">
        <f t="shared" si="33"/>
        <v>0</v>
      </c>
      <c r="T705" s="631">
        <f>'Раздел 1'!R735</f>
        <v>0</v>
      </c>
      <c r="U705" s="632">
        <v>0</v>
      </c>
      <c r="V705" s="633">
        <f t="shared" si="34"/>
        <v>0</v>
      </c>
      <c r="W705" s="142"/>
      <c r="X705" s="634"/>
      <c r="Y705" s="635"/>
    </row>
    <row r="706" spans="1:25" s="636" customFormat="1" ht="24.75" customHeight="1">
      <c r="A706" s="622" t="str">
        <f>'Раздел 1'!C736</f>
        <v>925</v>
      </c>
      <c r="B706" s="623" t="str">
        <f>'Раздел 1'!D736</f>
        <v>07</v>
      </c>
      <c r="C706" s="623" t="str">
        <f>'Раздел 1'!E736</f>
        <v>02</v>
      </c>
      <c r="D706" s="623" t="str">
        <f>'Раздел 1'!F736</f>
        <v>02</v>
      </c>
      <c r="E706" s="623" t="str">
        <f>'Раздел 1'!G736</f>
        <v>1</v>
      </c>
      <c r="F706" s="623" t="str">
        <f>'Раздел 1'!H736</f>
        <v>02</v>
      </c>
      <c r="G706" s="623" t="str">
        <f>'Раздел 1'!I736</f>
        <v>00590</v>
      </c>
      <c r="H706" s="624" t="str">
        <f>'Раздел 1'!J736</f>
        <v>244</v>
      </c>
      <c r="I706" s="625" t="str">
        <f>'Раздел 1'!K736</f>
        <v>347.00.00</v>
      </c>
      <c r="J706" s="625" t="str">
        <f>'Раздел 1'!L736</f>
        <v>000</v>
      </c>
      <c r="K706" s="625" t="str">
        <f>'Раздел 1'!M736</f>
        <v>00.00.00</v>
      </c>
      <c r="L706" s="625" t="str">
        <f>'Раздел 1'!N736</f>
        <v>001.99.0001</v>
      </c>
      <c r="M706" s="625" t="str">
        <f>'Раздел 1'!O736</f>
        <v>50.01.00</v>
      </c>
      <c r="N706" s="626">
        <f>'Раздел 1'!P736</f>
        <v>0</v>
      </c>
      <c r="O706" s="626">
        <v>0</v>
      </c>
      <c r="P706" s="627">
        <f t="shared" si="32"/>
        <v>0</v>
      </c>
      <c r="Q706" s="628">
        <f>'Раздел 1'!Q736</f>
        <v>0</v>
      </c>
      <c r="R706" s="629">
        <v>0</v>
      </c>
      <c r="S706" s="630">
        <f t="shared" si="33"/>
        <v>0</v>
      </c>
      <c r="T706" s="631">
        <f>'Раздел 1'!R736</f>
        <v>0</v>
      </c>
      <c r="U706" s="632">
        <v>0</v>
      </c>
      <c r="V706" s="633">
        <f t="shared" si="34"/>
        <v>0</v>
      </c>
      <c r="W706" s="142"/>
      <c r="X706" s="634"/>
      <c r="Y706" s="635"/>
    </row>
    <row r="707" spans="1:25" s="636" customFormat="1" ht="24.75" customHeight="1">
      <c r="A707" s="622" t="str">
        <f>'Раздел 1'!C737</f>
        <v>925</v>
      </c>
      <c r="B707" s="623" t="str">
        <f>'Раздел 1'!D737</f>
        <v>07</v>
      </c>
      <c r="C707" s="623" t="str">
        <f>'Раздел 1'!E737</f>
        <v>02</v>
      </c>
      <c r="D707" s="623" t="str">
        <f>'Раздел 1'!F737</f>
        <v>02</v>
      </c>
      <c r="E707" s="623" t="str">
        <f>'Раздел 1'!G737</f>
        <v>1</v>
      </c>
      <c r="F707" s="623" t="str">
        <f>'Раздел 1'!H737</f>
        <v>02</v>
      </c>
      <c r="G707" s="623" t="str">
        <f>'Раздел 1'!I737</f>
        <v>00590</v>
      </c>
      <c r="H707" s="624" t="str">
        <f>'Раздел 1'!J737</f>
        <v>244</v>
      </c>
      <c r="I707" s="625" t="str">
        <f>'Раздел 1'!K737</f>
        <v>347.00.00</v>
      </c>
      <c r="J707" s="625" t="str">
        <f>'Раздел 1'!L737</f>
        <v>001</v>
      </c>
      <c r="K707" s="625" t="str">
        <f>'Раздел 1'!M737</f>
        <v>00.00.00</v>
      </c>
      <c r="L707" s="625" t="str">
        <f>'Раздел 1'!N737</f>
        <v>х</v>
      </c>
      <c r="M707" s="625" t="str">
        <f>'Раздел 1'!O737</f>
        <v>50.01.00</v>
      </c>
      <c r="N707" s="626">
        <f>'Раздел 1'!P737</f>
        <v>0</v>
      </c>
      <c r="O707" s="626">
        <v>0</v>
      </c>
      <c r="P707" s="627">
        <f t="shared" si="32"/>
        <v>0</v>
      </c>
      <c r="Q707" s="628">
        <f>'Раздел 1'!Q737</f>
        <v>0</v>
      </c>
      <c r="R707" s="629">
        <v>0</v>
      </c>
      <c r="S707" s="630">
        <f t="shared" si="33"/>
        <v>0</v>
      </c>
      <c r="T707" s="631">
        <f>'Раздел 1'!R737</f>
        <v>0</v>
      </c>
      <c r="U707" s="632">
        <v>0</v>
      </c>
      <c r="V707" s="633">
        <f t="shared" si="34"/>
        <v>0</v>
      </c>
      <c r="W707" s="142"/>
      <c r="X707" s="634"/>
      <c r="Y707" s="635"/>
    </row>
    <row r="708" spans="1:25" s="636" customFormat="1" ht="24.75" customHeight="1">
      <c r="A708" s="622" t="str">
        <f>'Раздел 1'!C738</f>
        <v>925</v>
      </c>
      <c r="B708" s="623" t="str">
        <f>'Раздел 1'!D738</f>
        <v>07</v>
      </c>
      <c r="C708" s="623" t="str">
        <f>'Раздел 1'!E738</f>
        <v>02</v>
      </c>
      <c r="D708" s="623" t="str">
        <f>'Раздел 1'!F738</f>
        <v>02</v>
      </c>
      <c r="E708" s="623" t="str">
        <f>'Раздел 1'!G738</f>
        <v>1</v>
      </c>
      <c r="F708" s="623" t="str">
        <f>'Раздел 1'!H738</f>
        <v>02</v>
      </c>
      <c r="G708" s="623" t="str">
        <f>'Раздел 1'!I738</f>
        <v>62980</v>
      </c>
      <c r="H708" s="624" t="str">
        <f>'Раздел 1'!J738</f>
        <v>244</v>
      </c>
      <c r="I708" s="625" t="str">
        <f>'Раздел 1'!K738</f>
        <v>347.00.00</v>
      </c>
      <c r="J708" s="625" t="str">
        <f>'Раздел 1'!L738</f>
        <v>000</v>
      </c>
      <c r="K708" s="625" t="str">
        <f>'Раздел 1'!M738</f>
        <v>00.00.00</v>
      </c>
      <c r="L708" s="625" t="str">
        <f>'Раздел 1'!N738</f>
        <v>005.00.0000</v>
      </c>
      <c r="M708" s="625" t="str">
        <f>'Раздел 1'!O738</f>
        <v>60.03.00</v>
      </c>
      <c r="N708" s="626">
        <f>'Раздел 1'!P738</f>
        <v>0</v>
      </c>
      <c r="O708" s="626">
        <v>0</v>
      </c>
      <c r="P708" s="627">
        <f t="shared" si="32"/>
        <v>0</v>
      </c>
      <c r="Q708" s="628">
        <f>'Раздел 1'!Q738</f>
        <v>0</v>
      </c>
      <c r="R708" s="629">
        <v>0</v>
      </c>
      <c r="S708" s="630">
        <f t="shared" si="33"/>
        <v>0</v>
      </c>
      <c r="T708" s="631">
        <f>'Раздел 1'!R738</f>
        <v>0</v>
      </c>
      <c r="U708" s="632">
        <v>0</v>
      </c>
      <c r="V708" s="633">
        <f t="shared" si="34"/>
        <v>0</v>
      </c>
      <c r="W708" s="142"/>
      <c r="X708" s="634"/>
      <c r="Y708" s="635"/>
    </row>
    <row r="709" spans="1:25" s="636" customFormat="1" ht="24.75" customHeight="1">
      <c r="A709" s="622" t="str">
        <f>'Раздел 1'!C739</f>
        <v>925</v>
      </c>
      <c r="B709" s="623" t="str">
        <f>'Раздел 1'!D739</f>
        <v>07</v>
      </c>
      <c r="C709" s="623" t="str">
        <f>'Раздел 1'!E739</f>
        <v>02</v>
      </c>
      <c r="D709" s="623">
        <f>'Раздел 1'!F739</f>
        <v>0</v>
      </c>
      <c r="E709" s="623">
        <f>'Раздел 1'!G739</f>
        <v>0</v>
      </c>
      <c r="F709" s="623">
        <f>'Раздел 1'!H739</f>
        <v>0</v>
      </c>
      <c r="G709" s="623">
        <f>'Раздел 1'!I739</f>
        <v>0</v>
      </c>
      <c r="H709" s="624" t="str">
        <f>'Раздел 1'!J739</f>
        <v>244</v>
      </c>
      <c r="I709" s="625" t="str">
        <f>'Раздел 1'!K739</f>
        <v>347.00.00</v>
      </c>
      <c r="J709" s="625" t="str">
        <f>'Раздел 1'!L739</f>
        <v>000</v>
      </c>
      <c r="K709" s="625" t="str">
        <f>'Раздел 1'!M739</f>
        <v>00.00.00</v>
      </c>
      <c r="L709" s="625" t="str">
        <f>'Раздел 1'!N739</f>
        <v>020.00.ХХХ</v>
      </c>
      <c r="M709" s="625" t="str">
        <f>'Раздел 1'!O739</f>
        <v>60.01.00</v>
      </c>
      <c r="N709" s="626">
        <f>'Раздел 1'!P739</f>
        <v>0</v>
      </c>
      <c r="O709" s="626">
        <v>0</v>
      </c>
      <c r="P709" s="627">
        <f t="shared" si="32"/>
        <v>0</v>
      </c>
      <c r="Q709" s="628">
        <f>'Раздел 1'!Q739</f>
        <v>0</v>
      </c>
      <c r="R709" s="629">
        <v>0</v>
      </c>
      <c r="S709" s="630">
        <f t="shared" si="33"/>
        <v>0</v>
      </c>
      <c r="T709" s="631">
        <f>'Раздел 1'!R739</f>
        <v>0</v>
      </c>
      <c r="U709" s="632">
        <v>0</v>
      </c>
      <c r="V709" s="633">
        <f t="shared" si="34"/>
        <v>0</v>
      </c>
      <c r="W709" s="142"/>
      <c r="X709" s="634"/>
      <c r="Y709" s="635"/>
    </row>
    <row r="710" spans="1:25" s="636" customFormat="1" ht="24.75" customHeight="1">
      <c r="A710" s="622" t="str">
        <f>'Раздел 1'!C740</f>
        <v>925</v>
      </c>
      <c r="B710" s="623" t="str">
        <f>'Раздел 1'!D740</f>
        <v>07</v>
      </c>
      <c r="C710" s="623" t="str">
        <f>'Раздел 1'!E740</f>
        <v>02</v>
      </c>
      <c r="D710" s="623">
        <f>'Раздел 1'!F740</f>
        <v>0</v>
      </c>
      <c r="E710" s="623">
        <f>'Раздел 1'!G740</f>
        <v>0</v>
      </c>
      <c r="F710" s="623">
        <f>'Раздел 1'!H740</f>
        <v>0</v>
      </c>
      <c r="G710" s="623">
        <f>'Раздел 1'!I740</f>
        <v>0</v>
      </c>
      <c r="H710" s="624" t="str">
        <f>'Раздел 1'!J740</f>
        <v>244</v>
      </c>
      <c r="I710" s="625" t="str">
        <f>'Раздел 1'!K740</f>
        <v>347.00.00</v>
      </c>
      <c r="J710" s="625" t="str">
        <f>'Раздел 1'!L740</f>
        <v>000</v>
      </c>
      <c r="K710" s="625" t="str">
        <f>'Раздел 1'!M740</f>
        <v>00.00.00</v>
      </c>
      <c r="L710" s="625" t="str">
        <f>'Раздел 1'!N740</f>
        <v>020.00.ХХХ</v>
      </c>
      <c r="M710" s="625" t="str">
        <f>'Раздел 1'!O740</f>
        <v>60.01.00</v>
      </c>
      <c r="N710" s="626">
        <f>'Раздел 1'!P740</f>
        <v>0</v>
      </c>
      <c r="O710" s="626">
        <v>0</v>
      </c>
      <c r="P710" s="627">
        <f t="shared" si="32"/>
        <v>0</v>
      </c>
      <c r="Q710" s="628">
        <f>'Раздел 1'!Q740</f>
        <v>0</v>
      </c>
      <c r="R710" s="629">
        <v>0</v>
      </c>
      <c r="S710" s="630">
        <f t="shared" si="33"/>
        <v>0</v>
      </c>
      <c r="T710" s="631">
        <f>'Раздел 1'!R740</f>
        <v>0</v>
      </c>
      <c r="U710" s="632">
        <v>0</v>
      </c>
      <c r="V710" s="633">
        <f t="shared" si="34"/>
        <v>0</v>
      </c>
      <c r="W710" s="142"/>
      <c r="X710" s="634"/>
      <c r="Y710" s="635"/>
    </row>
    <row r="711" spans="1:25" s="636" customFormat="1" ht="24.75" customHeight="1">
      <c r="A711" s="622" t="str">
        <f>'Раздел 1'!C741</f>
        <v>925</v>
      </c>
      <c r="B711" s="623" t="str">
        <f>'Раздел 1'!D741</f>
        <v>07</v>
      </c>
      <c r="C711" s="623" t="str">
        <f>'Раздел 1'!E741</f>
        <v>02</v>
      </c>
      <c r="D711" s="623">
        <f>'Раздел 1'!F741</f>
        <v>0</v>
      </c>
      <c r="E711" s="623">
        <f>'Раздел 1'!G741</f>
        <v>0</v>
      </c>
      <c r="F711" s="623">
        <f>'Раздел 1'!H741</f>
        <v>0</v>
      </c>
      <c r="G711" s="623">
        <f>'Раздел 1'!I741</f>
        <v>0</v>
      </c>
      <c r="H711" s="624" t="str">
        <f>'Раздел 1'!J741</f>
        <v>244</v>
      </c>
      <c r="I711" s="625" t="str">
        <f>'Раздел 1'!K741</f>
        <v>347.00.00</v>
      </c>
      <c r="J711" s="625" t="str">
        <f>'Раздел 1'!L741</f>
        <v>000</v>
      </c>
      <c r="K711" s="625" t="str">
        <f>'Раздел 1'!M741</f>
        <v>00.00.00</v>
      </c>
      <c r="L711" s="625" t="str">
        <f>'Раздел 1'!N741</f>
        <v>020.00.ХХХ</v>
      </c>
      <c r="M711" s="625" t="str">
        <f>'Раздел 1'!O741</f>
        <v>60.01.00</v>
      </c>
      <c r="N711" s="626">
        <f>'Раздел 1'!P741</f>
        <v>0</v>
      </c>
      <c r="O711" s="626">
        <v>0</v>
      </c>
      <c r="P711" s="627">
        <f t="shared" si="32"/>
        <v>0</v>
      </c>
      <c r="Q711" s="628">
        <f>'Раздел 1'!Q741</f>
        <v>0</v>
      </c>
      <c r="R711" s="629">
        <v>0</v>
      </c>
      <c r="S711" s="630">
        <f t="shared" si="33"/>
        <v>0</v>
      </c>
      <c r="T711" s="631">
        <f>'Раздел 1'!R741</f>
        <v>0</v>
      </c>
      <c r="U711" s="632">
        <v>0</v>
      </c>
      <c r="V711" s="633">
        <f t="shared" si="34"/>
        <v>0</v>
      </c>
      <c r="W711" s="142"/>
      <c r="X711" s="634"/>
      <c r="Y711" s="635"/>
    </row>
    <row r="712" spans="1:25" s="636" customFormat="1" ht="24.75" customHeight="1">
      <c r="A712" s="622" t="str">
        <f>'Раздел 1'!C742</f>
        <v>925</v>
      </c>
      <c r="B712" s="623" t="str">
        <f>'Раздел 1'!D742</f>
        <v>07</v>
      </c>
      <c r="C712" s="623" t="str">
        <f>'Раздел 1'!E742</f>
        <v>02</v>
      </c>
      <c r="D712" s="623">
        <f>'Раздел 1'!F742</f>
        <v>0</v>
      </c>
      <c r="E712" s="623">
        <f>'Раздел 1'!G742</f>
        <v>0</v>
      </c>
      <c r="F712" s="623">
        <f>'Раздел 1'!H742</f>
        <v>0</v>
      </c>
      <c r="G712" s="623">
        <f>'Раздел 1'!I742</f>
        <v>0</v>
      </c>
      <c r="H712" s="624" t="str">
        <f>'Раздел 1'!J742</f>
        <v>244</v>
      </c>
      <c r="I712" s="625" t="str">
        <f>'Раздел 1'!K742</f>
        <v>347.00.00</v>
      </c>
      <c r="J712" s="625" t="str">
        <f>'Раздел 1'!L742</f>
        <v>000</v>
      </c>
      <c r="K712" s="625" t="str">
        <f>'Раздел 1'!M742</f>
        <v>00.00.00</v>
      </c>
      <c r="L712" s="625" t="str">
        <f>'Раздел 1'!N742</f>
        <v>500.Х.ХХХ</v>
      </c>
      <c r="M712" s="625" t="str">
        <f>'Раздел 1'!O742</f>
        <v>60.03.00</v>
      </c>
      <c r="N712" s="626">
        <f>'Раздел 1'!P742</f>
        <v>0</v>
      </c>
      <c r="O712" s="626">
        <v>0</v>
      </c>
      <c r="P712" s="627">
        <f t="shared" si="32"/>
        <v>0</v>
      </c>
      <c r="Q712" s="628">
        <f>'Раздел 1'!Q742</f>
        <v>0</v>
      </c>
      <c r="R712" s="629">
        <v>0</v>
      </c>
      <c r="S712" s="630">
        <f t="shared" si="33"/>
        <v>0</v>
      </c>
      <c r="T712" s="631">
        <f>'Раздел 1'!R742</f>
        <v>0</v>
      </c>
      <c r="U712" s="632">
        <v>0</v>
      </c>
      <c r="V712" s="633">
        <f t="shared" si="34"/>
        <v>0</v>
      </c>
      <c r="W712" s="142"/>
      <c r="X712" s="634"/>
      <c r="Y712" s="635"/>
    </row>
    <row r="713" spans="1:25" s="636" customFormat="1" ht="24.75" customHeight="1">
      <c r="A713" s="622" t="str">
        <f>'Раздел 1'!C743</f>
        <v>925</v>
      </c>
      <c r="B713" s="623" t="str">
        <f>'Раздел 1'!D743</f>
        <v>07</v>
      </c>
      <c r="C713" s="623" t="str">
        <f>'Раздел 1'!E743</f>
        <v>02</v>
      </c>
      <c r="D713" s="623">
        <f>'Раздел 1'!F743</f>
        <v>0</v>
      </c>
      <c r="E713" s="623">
        <f>'Раздел 1'!G743</f>
        <v>0</v>
      </c>
      <c r="F713" s="623">
        <f>'Раздел 1'!H743</f>
        <v>0</v>
      </c>
      <c r="G713" s="623">
        <f>'Раздел 1'!I743</f>
        <v>0</v>
      </c>
      <c r="H713" s="624" t="str">
        <f>'Раздел 1'!J743</f>
        <v>244</v>
      </c>
      <c r="I713" s="625" t="str">
        <f>'Раздел 1'!K743</f>
        <v>347.00.00</v>
      </c>
      <c r="J713" s="625" t="str">
        <f>'Раздел 1'!L743</f>
        <v>000</v>
      </c>
      <c r="K713" s="625" t="str">
        <f>'Раздел 1'!M743</f>
        <v>00.00.00</v>
      </c>
      <c r="L713" s="625" t="str">
        <f>'Раздел 1'!N743</f>
        <v>500.Х.ХХХ</v>
      </c>
      <c r="M713" s="625" t="str">
        <f>'Раздел 1'!O743</f>
        <v>60.03.00</v>
      </c>
      <c r="N713" s="626">
        <f>'Раздел 1'!P743</f>
        <v>0</v>
      </c>
      <c r="O713" s="626">
        <v>0</v>
      </c>
      <c r="P713" s="627">
        <f t="shared" si="32"/>
        <v>0</v>
      </c>
      <c r="Q713" s="628">
        <f>'Раздел 1'!Q743</f>
        <v>0</v>
      </c>
      <c r="R713" s="629">
        <v>0</v>
      </c>
      <c r="S713" s="630">
        <f t="shared" si="33"/>
        <v>0</v>
      </c>
      <c r="T713" s="631">
        <f>'Раздел 1'!R743</f>
        <v>0</v>
      </c>
      <c r="U713" s="632">
        <v>0</v>
      </c>
      <c r="V713" s="633">
        <f t="shared" si="34"/>
        <v>0</v>
      </c>
      <c r="W713" s="142"/>
      <c r="X713" s="634"/>
      <c r="Y713" s="635"/>
    </row>
    <row r="714" spans="1:25" s="636" customFormat="1" ht="24.75" customHeight="1">
      <c r="A714" s="622" t="str">
        <f>'Раздел 1'!C744</f>
        <v>925</v>
      </c>
      <c r="B714" s="623" t="str">
        <f>'Раздел 1'!D744</f>
        <v>07</v>
      </c>
      <c r="C714" s="623" t="str">
        <f>'Раздел 1'!E744</f>
        <v>02</v>
      </c>
      <c r="D714" s="623" t="str">
        <f>'Раздел 1'!F744</f>
        <v>02</v>
      </c>
      <c r="E714" s="623" t="str">
        <f>'Раздел 1'!G744</f>
        <v>1</v>
      </c>
      <c r="F714" s="623" t="str">
        <f>'Раздел 1'!H744</f>
        <v>02</v>
      </c>
      <c r="G714" s="623" t="str">
        <f>'Раздел 1'!I744</f>
        <v>00590</v>
      </c>
      <c r="H714" s="624" t="str">
        <f>'Раздел 1'!J744</f>
        <v>244</v>
      </c>
      <c r="I714" s="625" t="str">
        <f>'Раздел 1'!K744</f>
        <v>349.00.00</v>
      </c>
      <c r="J714" s="625" t="str">
        <f>'Раздел 1'!L744</f>
        <v>000</v>
      </c>
      <c r="K714" s="625" t="str">
        <f>'Раздел 1'!M744</f>
        <v>00.00.00</v>
      </c>
      <c r="L714" s="625" t="str">
        <f>'Раздел 1'!N744</f>
        <v>х</v>
      </c>
      <c r="M714" s="625" t="str">
        <f>'Раздел 1'!O744</f>
        <v>20.00.02</v>
      </c>
      <c r="N714" s="626">
        <f>'Раздел 1'!P744</f>
        <v>0</v>
      </c>
      <c r="O714" s="626">
        <v>0</v>
      </c>
      <c r="P714" s="627">
        <f t="shared" ref="P714:P755" si="35">N714-O714</f>
        <v>0</v>
      </c>
      <c r="Q714" s="628">
        <f>'Раздел 1'!Q744</f>
        <v>0</v>
      </c>
      <c r="R714" s="629">
        <v>0</v>
      </c>
      <c r="S714" s="630">
        <f t="shared" ref="S714:S755" si="36">Q714-R714</f>
        <v>0</v>
      </c>
      <c r="T714" s="631">
        <f>'Раздел 1'!R744</f>
        <v>0</v>
      </c>
      <c r="U714" s="632">
        <v>0</v>
      </c>
      <c r="V714" s="633">
        <f t="shared" ref="V714:V755" si="37">T714-U714</f>
        <v>0</v>
      </c>
      <c r="W714" s="142"/>
      <c r="X714" s="634"/>
      <c r="Y714" s="635"/>
    </row>
    <row r="715" spans="1:25" s="636" customFormat="1" ht="24.75" customHeight="1">
      <c r="A715" s="622" t="str">
        <f>'Раздел 1'!C745</f>
        <v>925</v>
      </c>
      <c r="B715" s="623" t="str">
        <f>'Раздел 1'!D745</f>
        <v>07</v>
      </c>
      <c r="C715" s="623" t="str">
        <f>'Раздел 1'!E745</f>
        <v>02</v>
      </c>
      <c r="D715" s="623" t="str">
        <f>'Раздел 1'!F745</f>
        <v>02</v>
      </c>
      <c r="E715" s="623" t="str">
        <f>'Раздел 1'!G745</f>
        <v>1</v>
      </c>
      <c r="F715" s="623" t="str">
        <f>'Раздел 1'!H745</f>
        <v>02</v>
      </c>
      <c r="G715" s="623" t="str">
        <f>'Раздел 1'!I745</f>
        <v>00590</v>
      </c>
      <c r="H715" s="624" t="str">
        <f>'Раздел 1'!J745</f>
        <v>244</v>
      </c>
      <c r="I715" s="625" t="str">
        <f>'Раздел 1'!K745</f>
        <v>349.00.00</v>
      </c>
      <c r="J715" s="625" t="str">
        <f>'Раздел 1'!L745</f>
        <v>001</v>
      </c>
      <c r="K715" s="625" t="str">
        <f>'Раздел 1'!M745</f>
        <v>00.00.00</v>
      </c>
      <c r="L715" s="625" t="str">
        <f>'Раздел 1'!N745</f>
        <v>х</v>
      </c>
      <c r="M715" s="625" t="str">
        <f>'Раздел 1'!O745</f>
        <v>20.00.02</v>
      </c>
      <c r="N715" s="626">
        <f>'Раздел 1'!P745</f>
        <v>0</v>
      </c>
      <c r="O715" s="626">
        <v>0</v>
      </c>
      <c r="P715" s="627">
        <f t="shared" si="35"/>
        <v>0</v>
      </c>
      <c r="Q715" s="628">
        <f>'Раздел 1'!Q745</f>
        <v>0</v>
      </c>
      <c r="R715" s="629">
        <v>0</v>
      </c>
      <c r="S715" s="630">
        <f t="shared" si="36"/>
        <v>0</v>
      </c>
      <c r="T715" s="631">
        <f>'Раздел 1'!R745</f>
        <v>0</v>
      </c>
      <c r="U715" s="632">
        <v>0</v>
      </c>
      <c r="V715" s="633">
        <f t="shared" si="37"/>
        <v>0</v>
      </c>
      <c r="W715" s="142"/>
      <c r="X715" s="634"/>
      <c r="Y715" s="635"/>
    </row>
    <row r="716" spans="1:25" s="636" customFormat="1" ht="24.75" customHeight="1">
      <c r="A716" s="622" t="str">
        <f>'Раздел 1'!C746</f>
        <v>925</v>
      </c>
      <c r="B716" s="623" t="str">
        <f>'Раздел 1'!D746</f>
        <v>07</v>
      </c>
      <c r="C716" s="623" t="str">
        <f>'Раздел 1'!E746</f>
        <v>02</v>
      </c>
      <c r="D716" s="623" t="str">
        <f>'Раздел 1'!F746</f>
        <v>02</v>
      </c>
      <c r="E716" s="623" t="str">
        <f>'Раздел 1'!G746</f>
        <v>1</v>
      </c>
      <c r="F716" s="623" t="str">
        <f>'Раздел 1'!H746</f>
        <v>02</v>
      </c>
      <c r="G716" s="623" t="str">
        <f>'Раздел 1'!I746</f>
        <v>00590</v>
      </c>
      <c r="H716" s="624" t="str">
        <f>'Раздел 1'!J746</f>
        <v>244</v>
      </c>
      <c r="I716" s="625" t="str">
        <f>'Раздел 1'!K746</f>
        <v>349.00.00</v>
      </c>
      <c r="J716" s="625" t="str">
        <f>'Раздел 1'!L746</f>
        <v>000</v>
      </c>
      <c r="K716" s="625" t="str">
        <f>'Раздел 1'!M746</f>
        <v>00.00.00</v>
      </c>
      <c r="L716" s="625" t="str">
        <f>'Раздел 1'!N746</f>
        <v>001.99.0001</v>
      </c>
      <c r="M716" s="625" t="str">
        <f>'Раздел 1'!O746</f>
        <v>50.01.00</v>
      </c>
      <c r="N716" s="626">
        <f>'Раздел 1'!P746</f>
        <v>0</v>
      </c>
      <c r="O716" s="626">
        <v>0</v>
      </c>
      <c r="P716" s="627">
        <f t="shared" si="35"/>
        <v>0</v>
      </c>
      <c r="Q716" s="628">
        <f>'Раздел 1'!Q746</f>
        <v>0</v>
      </c>
      <c r="R716" s="629">
        <v>0</v>
      </c>
      <c r="S716" s="630">
        <f t="shared" si="36"/>
        <v>0</v>
      </c>
      <c r="T716" s="631">
        <f>'Раздел 1'!R746</f>
        <v>0</v>
      </c>
      <c r="U716" s="632">
        <v>0</v>
      </c>
      <c r="V716" s="633">
        <f t="shared" si="37"/>
        <v>0</v>
      </c>
      <c r="W716" s="142"/>
      <c r="X716" s="634"/>
      <c r="Y716" s="635"/>
    </row>
    <row r="717" spans="1:25" s="636" customFormat="1" ht="24.75" customHeight="1">
      <c r="A717" s="622" t="str">
        <f>'Раздел 1'!C747</f>
        <v>925</v>
      </c>
      <c r="B717" s="623" t="str">
        <f>'Раздел 1'!D747</f>
        <v>07</v>
      </c>
      <c r="C717" s="623" t="str">
        <f>'Раздел 1'!E747</f>
        <v>02</v>
      </c>
      <c r="D717" s="623" t="str">
        <f>'Раздел 1'!F747</f>
        <v>02</v>
      </c>
      <c r="E717" s="623" t="str">
        <f>'Раздел 1'!G747</f>
        <v>1</v>
      </c>
      <c r="F717" s="623" t="str">
        <f>'Раздел 1'!H747</f>
        <v>02</v>
      </c>
      <c r="G717" s="623" t="str">
        <f>'Раздел 1'!I747</f>
        <v>00590</v>
      </c>
      <c r="H717" s="624" t="str">
        <f>'Раздел 1'!J747</f>
        <v>244</v>
      </c>
      <c r="I717" s="625" t="str">
        <f>'Раздел 1'!K747</f>
        <v>349.00.00</v>
      </c>
      <c r="J717" s="625" t="str">
        <f>'Раздел 1'!L747</f>
        <v>001</v>
      </c>
      <c r="K717" s="625" t="str">
        <f>'Раздел 1'!M747</f>
        <v>00.00.00</v>
      </c>
      <c r="L717" s="625" t="str">
        <f>'Раздел 1'!N747</f>
        <v>х</v>
      </c>
      <c r="M717" s="625" t="str">
        <f>'Раздел 1'!O747</f>
        <v>50.01.00</v>
      </c>
      <c r="N717" s="626">
        <f>'Раздел 1'!P747</f>
        <v>0</v>
      </c>
      <c r="O717" s="626">
        <v>0</v>
      </c>
      <c r="P717" s="627">
        <f t="shared" si="35"/>
        <v>0</v>
      </c>
      <c r="Q717" s="628">
        <f>'Раздел 1'!Q747</f>
        <v>0</v>
      </c>
      <c r="R717" s="629">
        <v>0</v>
      </c>
      <c r="S717" s="630">
        <f t="shared" si="36"/>
        <v>0</v>
      </c>
      <c r="T717" s="631">
        <f>'Раздел 1'!R747</f>
        <v>0</v>
      </c>
      <c r="U717" s="632">
        <v>0</v>
      </c>
      <c r="V717" s="633">
        <f t="shared" si="37"/>
        <v>0</v>
      </c>
      <c r="W717" s="142"/>
      <c r="X717" s="634"/>
      <c r="Y717" s="635"/>
    </row>
    <row r="718" spans="1:25" s="636" customFormat="1" ht="24.75" customHeight="1">
      <c r="A718" s="622" t="str">
        <f>'Раздел 1'!C748</f>
        <v>925</v>
      </c>
      <c r="B718" s="623" t="str">
        <f>'Раздел 1'!D748</f>
        <v>07</v>
      </c>
      <c r="C718" s="623" t="str">
        <f>'Раздел 1'!E748</f>
        <v>02</v>
      </c>
      <c r="D718" s="623" t="str">
        <f>'Раздел 1'!F748</f>
        <v>02</v>
      </c>
      <c r="E718" s="623" t="str">
        <f>'Раздел 1'!G748</f>
        <v>1</v>
      </c>
      <c r="F718" s="623" t="str">
        <f>'Раздел 1'!H748</f>
        <v>02</v>
      </c>
      <c r="G718" s="623" t="str">
        <f>'Раздел 1'!I748</f>
        <v>60860</v>
      </c>
      <c r="H718" s="624" t="str">
        <f>'Раздел 1'!J748</f>
        <v>244</v>
      </c>
      <c r="I718" s="625" t="str">
        <f>'Раздел 1'!K748</f>
        <v>349.00.00</v>
      </c>
      <c r="J718" s="625" t="str">
        <f>'Раздел 1'!L748</f>
        <v>000</v>
      </c>
      <c r="K718" s="625" t="str">
        <f>'Раздел 1'!M748</f>
        <v>00.00.00</v>
      </c>
      <c r="L718" s="625" t="str">
        <f>'Раздел 1'!N748</f>
        <v>001.07.0002</v>
      </c>
      <c r="M718" s="625" t="str">
        <f>'Раздел 1'!O748</f>
        <v>50.03.00</v>
      </c>
      <c r="N718" s="626">
        <f>'Раздел 1'!P748</f>
        <v>12540</v>
      </c>
      <c r="O718" s="626">
        <v>12540</v>
      </c>
      <c r="P718" s="627">
        <f t="shared" si="35"/>
        <v>0</v>
      </c>
      <c r="Q718" s="628">
        <f>'Раздел 1'!Q748</f>
        <v>18000</v>
      </c>
      <c r="R718" s="629">
        <v>18000</v>
      </c>
      <c r="S718" s="630">
        <f t="shared" si="36"/>
        <v>0</v>
      </c>
      <c r="T718" s="631">
        <f>'Раздел 1'!R748</f>
        <v>18000</v>
      </c>
      <c r="U718" s="632">
        <v>18000</v>
      </c>
      <c r="V718" s="633">
        <f t="shared" si="37"/>
        <v>0</v>
      </c>
      <c r="W718" s="142"/>
      <c r="X718" s="634"/>
      <c r="Y718" s="635"/>
    </row>
    <row r="719" spans="1:25" s="636" customFormat="1" ht="24.75" customHeight="1">
      <c r="A719" s="622" t="str">
        <f>'Раздел 1'!C749</f>
        <v>925</v>
      </c>
      <c r="B719" s="623" t="str">
        <f>'Раздел 1'!D749</f>
        <v>07</v>
      </c>
      <c r="C719" s="623" t="str">
        <f>'Раздел 1'!E749</f>
        <v>02</v>
      </c>
      <c r="D719" s="623" t="str">
        <f>'Раздел 1'!F749</f>
        <v>02</v>
      </c>
      <c r="E719" s="623" t="str">
        <f>'Раздел 1'!G749</f>
        <v>1</v>
      </c>
      <c r="F719" s="623" t="str">
        <f>'Раздел 1'!H749</f>
        <v>02</v>
      </c>
      <c r="G719" s="623" t="str">
        <f>'Раздел 1'!I749</f>
        <v>60860</v>
      </c>
      <c r="H719" s="624" t="str">
        <f>'Раздел 1'!J749</f>
        <v>244</v>
      </c>
      <c r="I719" s="625" t="str">
        <f>'Раздел 1'!K749</f>
        <v>349.00.00</v>
      </c>
      <c r="J719" s="625" t="str">
        <f>'Раздел 1'!L749</f>
        <v>001</v>
      </c>
      <c r="K719" s="625" t="str">
        <f>'Раздел 1'!M749</f>
        <v>00.00.00</v>
      </c>
      <c r="L719" s="625" t="str">
        <f>'Раздел 1'!N749</f>
        <v>х</v>
      </c>
      <c r="M719" s="625" t="str">
        <f>'Раздел 1'!O749</f>
        <v>50.03.00</v>
      </c>
      <c r="N719" s="626">
        <f>'Раздел 1'!P749</f>
        <v>0</v>
      </c>
      <c r="O719" s="626">
        <v>0</v>
      </c>
      <c r="P719" s="627">
        <f t="shared" si="35"/>
        <v>0</v>
      </c>
      <c r="Q719" s="628">
        <f>'Раздел 1'!Q749</f>
        <v>0</v>
      </c>
      <c r="R719" s="629">
        <v>0</v>
      </c>
      <c r="S719" s="630">
        <f t="shared" si="36"/>
        <v>0</v>
      </c>
      <c r="T719" s="631">
        <f>'Раздел 1'!R749</f>
        <v>0</v>
      </c>
      <c r="U719" s="632">
        <v>0</v>
      </c>
      <c r="V719" s="633">
        <f t="shared" si="37"/>
        <v>0</v>
      </c>
      <c r="W719" s="142"/>
      <c r="X719" s="634"/>
      <c r="Y719" s="635"/>
    </row>
    <row r="720" spans="1:25" s="636" customFormat="1" ht="24.75" customHeight="1">
      <c r="A720" s="622" t="str">
        <f>'Раздел 1'!C750</f>
        <v>925</v>
      </c>
      <c r="B720" s="623" t="str">
        <f>'Раздел 1'!D750</f>
        <v>07</v>
      </c>
      <c r="C720" s="623" t="str">
        <f>'Раздел 1'!E750</f>
        <v>02</v>
      </c>
      <c r="D720" s="623" t="str">
        <f>'Раздел 1'!F750</f>
        <v>02</v>
      </c>
      <c r="E720" s="623" t="str">
        <f>'Раздел 1'!G750</f>
        <v>1</v>
      </c>
      <c r="F720" s="623" t="str">
        <f>'Раздел 1'!H750</f>
        <v>02</v>
      </c>
      <c r="G720" s="623" t="str">
        <f>'Раздел 1'!I750</f>
        <v>62980</v>
      </c>
      <c r="H720" s="624" t="str">
        <f>'Раздел 1'!J750</f>
        <v>244</v>
      </c>
      <c r="I720" s="625" t="str">
        <f>'Раздел 1'!K750</f>
        <v>349.00.00</v>
      </c>
      <c r="J720" s="625" t="str">
        <f>'Раздел 1'!L750</f>
        <v>000</v>
      </c>
      <c r="K720" s="625" t="str">
        <f>'Раздел 1'!M750</f>
        <v>00.00.00</v>
      </c>
      <c r="L720" s="625" t="str">
        <f>'Раздел 1'!N750</f>
        <v>005.00.0000</v>
      </c>
      <c r="M720" s="625" t="str">
        <f>'Раздел 1'!O750</f>
        <v>60.03.00</v>
      </c>
      <c r="N720" s="626">
        <f>'Раздел 1'!P750</f>
        <v>0</v>
      </c>
      <c r="O720" s="626">
        <v>0</v>
      </c>
      <c r="P720" s="627">
        <f t="shared" si="35"/>
        <v>0</v>
      </c>
      <c r="Q720" s="628">
        <f>'Раздел 1'!Q750</f>
        <v>0</v>
      </c>
      <c r="R720" s="629">
        <v>0</v>
      </c>
      <c r="S720" s="630">
        <f t="shared" si="36"/>
        <v>0</v>
      </c>
      <c r="T720" s="631">
        <f>'Раздел 1'!R750</f>
        <v>0</v>
      </c>
      <c r="U720" s="632">
        <v>0</v>
      </c>
      <c r="V720" s="633">
        <f t="shared" si="37"/>
        <v>0</v>
      </c>
      <c r="W720" s="142"/>
      <c r="X720" s="634"/>
      <c r="Y720" s="635"/>
    </row>
    <row r="721" spans="1:25" s="636" customFormat="1" ht="24.75" customHeight="1">
      <c r="A721" s="622" t="str">
        <f>'Раздел 1'!C751</f>
        <v>925</v>
      </c>
      <c r="B721" s="623" t="str">
        <f>'Раздел 1'!D751</f>
        <v>07</v>
      </c>
      <c r="C721" s="623" t="str">
        <f>'Раздел 1'!E751</f>
        <v>02</v>
      </c>
      <c r="D721" s="623">
        <f>'Раздел 1'!F751</f>
        <v>0</v>
      </c>
      <c r="E721" s="623">
        <f>'Раздел 1'!G751</f>
        <v>0</v>
      </c>
      <c r="F721" s="623">
        <f>'Раздел 1'!H751</f>
        <v>0</v>
      </c>
      <c r="G721" s="623">
        <f>'Раздел 1'!I751</f>
        <v>0</v>
      </c>
      <c r="H721" s="624" t="str">
        <f>'Раздел 1'!J751</f>
        <v>244</v>
      </c>
      <c r="I721" s="625" t="str">
        <f>'Раздел 1'!K751</f>
        <v>349.00.00</v>
      </c>
      <c r="J721" s="625" t="str">
        <f>'Раздел 1'!L751</f>
        <v>000</v>
      </c>
      <c r="K721" s="625" t="str">
        <f>'Раздел 1'!M751</f>
        <v>00.00.00</v>
      </c>
      <c r="L721" s="625" t="str">
        <f>'Раздел 1'!N751</f>
        <v>020.00.ХХХ</v>
      </c>
      <c r="M721" s="625" t="str">
        <f>'Раздел 1'!O751</f>
        <v>60.01.00</v>
      </c>
      <c r="N721" s="626">
        <f>'Раздел 1'!P751</f>
        <v>0</v>
      </c>
      <c r="O721" s="626">
        <v>0</v>
      </c>
      <c r="P721" s="627">
        <f t="shared" si="35"/>
        <v>0</v>
      </c>
      <c r="Q721" s="628">
        <f>'Раздел 1'!Q751</f>
        <v>0</v>
      </c>
      <c r="R721" s="629">
        <v>0</v>
      </c>
      <c r="S721" s="630">
        <f t="shared" si="36"/>
        <v>0</v>
      </c>
      <c r="T721" s="631">
        <f>'Раздел 1'!R751</f>
        <v>0</v>
      </c>
      <c r="U721" s="632">
        <v>0</v>
      </c>
      <c r="V721" s="633">
        <f t="shared" si="37"/>
        <v>0</v>
      </c>
      <c r="W721" s="142"/>
      <c r="X721" s="634"/>
      <c r="Y721" s="635"/>
    </row>
    <row r="722" spans="1:25" s="636" customFormat="1" ht="24.75" customHeight="1">
      <c r="A722" s="622" t="str">
        <f>'Раздел 1'!C752</f>
        <v>925</v>
      </c>
      <c r="B722" s="623" t="str">
        <f>'Раздел 1'!D752</f>
        <v>07</v>
      </c>
      <c r="C722" s="623" t="str">
        <f>'Раздел 1'!E752</f>
        <v>02</v>
      </c>
      <c r="D722" s="623">
        <f>'Раздел 1'!F752</f>
        <v>0</v>
      </c>
      <c r="E722" s="623">
        <f>'Раздел 1'!G752</f>
        <v>0</v>
      </c>
      <c r="F722" s="623">
        <f>'Раздел 1'!H752</f>
        <v>0</v>
      </c>
      <c r="G722" s="623">
        <f>'Раздел 1'!I752</f>
        <v>0</v>
      </c>
      <c r="H722" s="624" t="str">
        <f>'Раздел 1'!J752</f>
        <v>244</v>
      </c>
      <c r="I722" s="625" t="str">
        <f>'Раздел 1'!K752</f>
        <v>349.00.00</v>
      </c>
      <c r="J722" s="625" t="str">
        <f>'Раздел 1'!L752</f>
        <v>000</v>
      </c>
      <c r="K722" s="625" t="str">
        <f>'Раздел 1'!M752</f>
        <v>00.00.00</v>
      </c>
      <c r="L722" s="625" t="str">
        <f>'Раздел 1'!N752</f>
        <v>020.00.ХХХ</v>
      </c>
      <c r="M722" s="625" t="str">
        <f>'Раздел 1'!O752</f>
        <v>60.01.00</v>
      </c>
      <c r="N722" s="626">
        <f>'Раздел 1'!P752</f>
        <v>0</v>
      </c>
      <c r="O722" s="626">
        <v>0</v>
      </c>
      <c r="P722" s="627">
        <f t="shared" si="35"/>
        <v>0</v>
      </c>
      <c r="Q722" s="628">
        <f>'Раздел 1'!Q752</f>
        <v>0</v>
      </c>
      <c r="R722" s="629">
        <v>0</v>
      </c>
      <c r="S722" s="630">
        <f t="shared" si="36"/>
        <v>0</v>
      </c>
      <c r="T722" s="631">
        <f>'Раздел 1'!R752</f>
        <v>0</v>
      </c>
      <c r="U722" s="632">
        <v>0</v>
      </c>
      <c r="V722" s="633">
        <f t="shared" si="37"/>
        <v>0</v>
      </c>
      <c r="W722" s="142"/>
      <c r="X722" s="634"/>
      <c r="Y722" s="635"/>
    </row>
    <row r="723" spans="1:25" s="636" customFormat="1" ht="24.75" customHeight="1">
      <c r="A723" s="622" t="str">
        <f>'Раздел 1'!C753</f>
        <v>925</v>
      </c>
      <c r="B723" s="623" t="str">
        <f>'Раздел 1'!D753</f>
        <v>07</v>
      </c>
      <c r="C723" s="623" t="str">
        <f>'Раздел 1'!E753</f>
        <v>02</v>
      </c>
      <c r="D723" s="623">
        <f>'Раздел 1'!F753</f>
        <v>0</v>
      </c>
      <c r="E723" s="623">
        <f>'Раздел 1'!G753</f>
        <v>0</v>
      </c>
      <c r="F723" s="623">
        <f>'Раздел 1'!H753</f>
        <v>0</v>
      </c>
      <c r="G723" s="623">
        <f>'Раздел 1'!I753</f>
        <v>0</v>
      </c>
      <c r="H723" s="624" t="str">
        <f>'Раздел 1'!J753</f>
        <v>244</v>
      </c>
      <c r="I723" s="625" t="str">
        <f>'Раздел 1'!K753</f>
        <v>349.00.00</v>
      </c>
      <c r="J723" s="625" t="str">
        <f>'Раздел 1'!L753</f>
        <v>000</v>
      </c>
      <c r="K723" s="625" t="str">
        <f>'Раздел 1'!M753</f>
        <v>00.00.00</v>
      </c>
      <c r="L723" s="625" t="str">
        <f>'Раздел 1'!N753</f>
        <v>020.00.ХХХ</v>
      </c>
      <c r="M723" s="625" t="str">
        <f>'Раздел 1'!O753</f>
        <v>60.01.00</v>
      </c>
      <c r="N723" s="626">
        <f>'Раздел 1'!P753</f>
        <v>0</v>
      </c>
      <c r="O723" s="626">
        <v>0</v>
      </c>
      <c r="P723" s="627">
        <f t="shared" si="35"/>
        <v>0</v>
      </c>
      <c r="Q723" s="628">
        <f>'Раздел 1'!Q753</f>
        <v>0</v>
      </c>
      <c r="R723" s="629">
        <v>0</v>
      </c>
      <c r="S723" s="630">
        <f t="shared" si="36"/>
        <v>0</v>
      </c>
      <c r="T723" s="631">
        <f>'Раздел 1'!R753</f>
        <v>0</v>
      </c>
      <c r="U723" s="632">
        <v>0</v>
      </c>
      <c r="V723" s="633">
        <f t="shared" si="37"/>
        <v>0</v>
      </c>
      <c r="W723" s="142"/>
      <c r="X723" s="634"/>
      <c r="Y723" s="635"/>
    </row>
    <row r="724" spans="1:25" s="636" customFormat="1" ht="24.75" customHeight="1">
      <c r="A724" s="622" t="str">
        <f>'Раздел 1'!C754</f>
        <v>925</v>
      </c>
      <c r="B724" s="623" t="str">
        <f>'Раздел 1'!D754</f>
        <v>07</v>
      </c>
      <c r="C724" s="623" t="str">
        <f>'Раздел 1'!E754</f>
        <v>02</v>
      </c>
      <c r="D724" s="623">
        <f>'Раздел 1'!F754</f>
        <v>0</v>
      </c>
      <c r="E724" s="623">
        <f>'Раздел 1'!G754</f>
        <v>0</v>
      </c>
      <c r="F724" s="623">
        <f>'Раздел 1'!H754</f>
        <v>0</v>
      </c>
      <c r="G724" s="623">
        <f>'Раздел 1'!I754</f>
        <v>0</v>
      </c>
      <c r="H724" s="624" t="str">
        <f>'Раздел 1'!J754</f>
        <v>244</v>
      </c>
      <c r="I724" s="625" t="str">
        <f>'Раздел 1'!K754</f>
        <v>349.00.00</v>
      </c>
      <c r="J724" s="625" t="str">
        <f>'Раздел 1'!L754</f>
        <v>000</v>
      </c>
      <c r="K724" s="625" t="str">
        <f>'Раздел 1'!M754</f>
        <v>00.00.00</v>
      </c>
      <c r="L724" s="625" t="str">
        <f>'Раздел 1'!N754</f>
        <v>500.Х.ХХХ</v>
      </c>
      <c r="M724" s="625" t="str">
        <f>'Раздел 1'!O754</f>
        <v>60.03.00</v>
      </c>
      <c r="N724" s="626">
        <f>'Раздел 1'!P754</f>
        <v>0</v>
      </c>
      <c r="O724" s="626">
        <v>0</v>
      </c>
      <c r="P724" s="627">
        <f t="shared" si="35"/>
        <v>0</v>
      </c>
      <c r="Q724" s="628">
        <f>'Раздел 1'!Q754</f>
        <v>0</v>
      </c>
      <c r="R724" s="629">
        <v>0</v>
      </c>
      <c r="S724" s="630">
        <f t="shared" si="36"/>
        <v>0</v>
      </c>
      <c r="T724" s="631">
        <f>'Раздел 1'!R754</f>
        <v>0</v>
      </c>
      <c r="U724" s="632">
        <v>0</v>
      </c>
      <c r="V724" s="633">
        <f t="shared" si="37"/>
        <v>0</v>
      </c>
      <c r="W724" s="142"/>
      <c r="X724" s="634"/>
      <c r="Y724" s="635"/>
    </row>
    <row r="725" spans="1:25" s="636" customFormat="1" ht="24.75" customHeight="1">
      <c r="A725" s="622" t="str">
        <f>'Раздел 1'!C755</f>
        <v>х</v>
      </c>
      <c r="B725" s="623">
        <f>'Раздел 1'!D755</f>
        <v>0</v>
      </c>
      <c r="C725" s="623">
        <f>'Раздел 1'!E755</f>
        <v>0</v>
      </c>
      <c r="D725" s="623">
        <f>'Раздел 1'!F755</f>
        <v>0</v>
      </c>
      <c r="E725" s="623">
        <f>'Раздел 1'!G755</f>
        <v>0</v>
      </c>
      <c r="F725" s="623">
        <f>'Раздел 1'!H755</f>
        <v>0</v>
      </c>
      <c r="G725" s="623">
        <f>'Раздел 1'!I755</f>
        <v>0</v>
      </c>
      <c r="H725" s="624">
        <f>'Раздел 1'!J755</f>
        <v>0</v>
      </c>
      <c r="I725" s="625" t="str">
        <f>'Раздел 1'!K755</f>
        <v>х</v>
      </c>
      <c r="J725" s="625">
        <f>'Раздел 1'!L755</f>
        <v>0</v>
      </c>
      <c r="K725" s="625">
        <f>'Раздел 1'!M755</f>
        <v>0</v>
      </c>
      <c r="L725" s="625">
        <f>'Раздел 1'!N755</f>
        <v>0</v>
      </c>
      <c r="M725" s="625">
        <f>'Раздел 1'!O755</f>
        <v>0</v>
      </c>
      <c r="N725" s="626">
        <f>'Раздел 1'!P755</f>
        <v>2359703.9299999997</v>
      </c>
      <c r="O725" s="626">
        <v>2359703.9299999997</v>
      </c>
      <c r="P725" s="627">
        <f t="shared" si="35"/>
        <v>0</v>
      </c>
      <c r="Q725" s="628">
        <f>'Раздел 1'!Q755</f>
        <v>2006034.41</v>
      </c>
      <c r="R725" s="629">
        <v>2006034.41</v>
      </c>
      <c r="S725" s="630">
        <f t="shared" si="36"/>
        <v>0</v>
      </c>
      <c r="T725" s="631">
        <f>'Раздел 1'!R755</f>
        <v>2083091.66</v>
      </c>
      <c r="U725" s="632">
        <v>2083091.66</v>
      </c>
      <c r="V725" s="633">
        <f t="shared" si="37"/>
        <v>0</v>
      </c>
      <c r="W725" s="142"/>
      <c r="X725" s="634"/>
      <c r="Y725" s="635"/>
    </row>
    <row r="726" spans="1:25" s="636" customFormat="1" ht="24.75" customHeight="1">
      <c r="A726" s="622">
        <f>'Раздел 1'!C756</f>
        <v>0</v>
      </c>
      <c r="B726" s="623">
        <f>'Раздел 1'!D756</f>
        <v>0</v>
      </c>
      <c r="C726" s="623">
        <f>'Раздел 1'!E756</f>
        <v>0</v>
      </c>
      <c r="D726" s="623">
        <f>'Раздел 1'!F756</f>
        <v>0</v>
      </c>
      <c r="E726" s="623">
        <f>'Раздел 1'!G756</f>
        <v>0</v>
      </c>
      <c r="F726" s="623">
        <f>'Раздел 1'!H756</f>
        <v>0</v>
      </c>
      <c r="G726" s="623">
        <f>'Раздел 1'!I756</f>
        <v>0</v>
      </c>
      <c r="H726" s="624">
        <f>'Раздел 1'!J756</f>
        <v>0</v>
      </c>
      <c r="I726" s="625">
        <f>'Раздел 1'!K756</f>
        <v>0</v>
      </c>
      <c r="J726" s="625">
        <f>'Раздел 1'!L756</f>
        <v>0</v>
      </c>
      <c r="K726" s="625">
        <f>'Раздел 1'!M756</f>
        <v>0</v>
      </c>
      <c r="L726" s="625">
        <f>'Раздел 1'!N756</f>
        <v>0</v>
      </c>
      <c r="M726" s="625">
        <f>'Раздел 1'!O756</f>
        <v>0</v>
      </c>
      <c r="N726" s="626">
        <f>'Раздел 1'!P756</f>
        <v>0</v>
      </c>
      <c r="O726" s="626">
        <v>0</v>
      </c>
      <c r="P726" s="627">
        <f t="shared" si="35"/>
        <v>0</v>
      </c>
      <c r="Q726" s="628">
        <f>'Раздел 1'!Q756</f>
        <v>0</v>
      </c>
      <c r="R726" s="629">
        <v>0</v>
      </c>
      <c r="S726" s="630">
        <f t="shared" si="36"/>
        <v>0</v>
      </c>
      <c r="T726" s="631">
        <f>'Раздел 1'!R756</f>
        <v>0</v>
      </c>
      <c r="U726" s="632">
        <v>0</v>
      </c>
      <c r="V726" s="633">
        <f t="shared" si="37"/>
        <v>0</v>
      </c>
      <c r="W726" s="142"/>
      <c r="X726" s="634"/>
      <c r="Y726" s="635"/>
    </row>
    <row r="727" spans="1:25" s="636" customFormat="1" ht="24.75" customHeight="1">
      <c r="A727" s="622" t="str">
        <f>'Раздел 1'!C757</f>
        <v>925</v>
      </c>
      <c r="B727" s="623" t="str">
        <f>'Раздел 1'!D757</f>
        <v>07</v>
      </c>
      <c r="C727" s="623" t="str">
        <f>'Раздел 1'!E757</f>
        <v>02</v>
      </c>
      <c r="D727" s="623" t="str">
        <f>'Раздел 1'!F757</f>
        <v>02</v>
      </c>
      <c r="E727" s="623" t="str">
        <f>'Раздел 1'!G757</f>
        <v>1</v>
      </c>
      <c r="F727" s="623" t="str">
        <f>'Раздел 1'!H757</f>
        <v>02</v>
      </c>
      <c r="G727" s="623" t="str">
        <f>'Раздел 1'!I757</f>
        <v>00590</v>
      </c>
      <c r="H727" s="624" t="str">
        <f>'Раздел 1'!J757</f>
        <v>247</v>
      </c>
      <c r="I727" s="625" t="str">
        <f>'Раздел 1'!K757</f>
        <v>223.00.00</v>
      </c>
      <c r="J727" s="625" t="str">
        <f>'Раздел 1'!L757</f>
        <v>000</v>
      </c>
      <c r="K727" s="625" t="str">
        <f>'Раздел 1'!M757</f>
        <v>00.00.00</v>
      </c>
      <c r="L727" s="625" t="str">
        <f>'Раздел 1'!N757</f>
        <v>х</v>
      </c>
      <c r="M727" s="625" t="str">
        <f>'Раздел 1'!O757</f>
        <v>20.00.02</v>
      </c>
      <c r="N727" s="626">
        <f>'Раздел 1'!P757</f>
        <v>95000</v>
      </c>
      <c r="O727" s="626">
        <v>95000</v>
      </c>
      <c r="P727" s="627">
        <f t="shared" si="35"/>
        <v>0</v>
      </c>
      <c r="Q727" s="628">
        <f>'Раздел 1'!Q757</f>
        <v>95000</v>
      </c>
      <c r="R727" s="629">
        <v>95000</v>
      </c>
      <c r="S727" s="630">
        <f t="shared" si="36"/>
        <v>0</v>
      </c>
      <c r="T727" s="631">
        <f>'Раздел 1'!R757</f>
        <v>95000</v>
      </c>
      <c r="U727" s="632">
        <v>95000</v>
      </c>
      <c r="V727" s="633">
        <f t="shared" si="37"/>
        <v>0</v>
      </c>
      <c r="W727" s="142"/>
      <c r="X727" s="634"/>
      <c r="Y727" s="635"/>
    </row>
    <row r="728" spans="1:25" s="636" customFormat="1" ht="24.75" customHeight="1">
      <c r="A728" s="622" t="str">
        <f>'Раздел 1'!C758</f>
        <v>925</v>
      </c>
      <c r="B728" s="623" t="str">
        <f>'Раздел 1'!D758</f>
        <v>07</v>
      </c>
      <c r="C728" s="623" t="str">
        <f>'Раздел 1'!E758</f>
        <v>02</v>
      </c>
      <c r="D728" s="623" t="str">
        <f>'Раздел 1'!F758</f>
        <v>02</v>
      </c>
      <c r="E728" s="623" t="str">
        <f>'Раздел 1'!G758</f>
        <v>1</v>
      </c>
      <c r="F728" s="623" t="str">
        <f>'Раздел 1'!H758</f>
        <v>02</v>
      </c>
      <c r="G728" s="623" t="str">
        <f>'Раздел 1'!I758</f>
        <v>00590</v>
      </c>
      <c r="H728" s="624" t="str">
        <f>'Раздел 1'!J758</f>
        <v>247</v>
      </c>
      <c r="I728" s="625" t="str">
        <f>'Раздел 1'!K758</f>
        <v>223.00.00</v>
      </c>
      <c r="J728" s="625" t="str">
        <f>'Раздел 1'!L758</f>
        <v>001</v>
      </c>
      <c r="K728" s="625" t="str">
        <f>'Раздел 1'!M758</f>
        <v>00.00.00</v>
      </c>
      <c r="L728" s="625" t="str">
        <f>'Раздел 1'!N758</f>
        <v>х</v>
      </c>
      <c r="M728" s="625" t="str">
        <f>'Раздел 1'!O758</f>
        <v>20.00.02</v>
      </c>
      <c r="N728" s="626">
        <f>'Раздел 1'!P758</f>
        <v>0</v>
      </c>
      <c r="O728" s="626">
        <v>0</v>
      </c>
      <c r="P728" s="627">
        <f t="shared" si="35"/>
        <v>0</v>
      </c>
      <c r="Q728" s="628">
        <f>'Раздел 1'!Q758</f>
        <v>0</v>
      </c>
      <c r="R728" s="629">
        <v>0</v>
      </c>
      <c r="S728" s="630">
        <f t="shared" si="36"/>
        <v>0</v>
      </c>
      <c r="T728" s="631">
        <f>'Раздел 1'!R758</f>
        <v>0</v>
      </c>
      <c r="U728" s="632">
        <v>0</v>
      </c>
      <c r="V728" s="633">
        <f t="shared" si="37"/>
        <v>0</v>
      </c>
      <c r="W728" s="142"/>
      <c r="X728" s="634"/>
      <c r="Y728" s="635"/>
    </row>
    <row r="729" spans="1:25" s="636" customFormat="1" ht="24.75" customHeight="1">
      <c r="A729" s="622" t="str">
        <f>'Раздел 1'!C759</f>
        <v>925</v>
      </c>
      <c r="B729" s="623" t="str">
        <f>'Раздел 1'!D759</f>
        <v>07</v>
      </c>
      <c r="C729" s="623" t="str">
        <f>'Раздел 1'!E759</f>
        <v>02</v>
      </c>
      <c r="D729" s="623" t="str">
        <f>'Раздел 1'!F759</f>
        <v>02</v>
      </c>
      <c r="E729" s="623" t="str">
        <f>'Раздел 1'!G759</f>
        <v>1</v>
      </c>
      <c r="F729" s="623" t="str">
        <f>'Раздел 1'!H759</f>
        <v>02</v>
      </c>
      <c r="G729" s="623" t="str">
        <f>'Раздел 1'!I759</f>
        <v>00590</v>
      </c>
      <c r="H729" s="624" t="str">
        <f>'Раздел 1'!J759</f>
        <v>247</v>
      </c>
      <c r="I729" s="625" t="str">
        <f>'Раздел 1'!K759</f>
        <v>223.00.00</v>
      </c>
      <c r="J729" s="625" t="str">
        <f>'Раздел 1'!L759</f>
        <v>000</v>
      </c>
      <c r="K729" s="625" t="str">
        <f>'Раздел 1'!M759</f>
        <v>00.00.00</v>
      </c>
      <c r="L729" s="625" t="str">
        <f>'Раздел 1'!N759</f>
        <v>001.02.0001</v>
      </c>
      <c r="M729" s="625" t="str">
        <f>'Раздел 1'!O759</f>
        <v>50.01.00</v>
      </c>
      <c r="N729" s="626">
        <f>'Раздел 1'!P759</f>
        <v>2155385.0999999996</v>
      </c>
      <c r="O729" s="626">
        <v>2155385.0999999996</v>
      </c>
      <c r="P729" s="627">
        <f t="shared" si="35"/>
        <v>0</v>
      </c>
      <c r="Q729" s="628">
        <f>'Раздел 1'!Q759</f>
        <v>1911034.41</v>
      </c>
      <c r="R729" s="629">
        <v>1911034.41</v>
      </c>
      <c r="S729" s="630">
        <f t="shared" si="36"/>
        <v>0</v>
      </c>
      <c r="T729" s="631">
        <f>'Раздел 1'!R759</f>
        <v>1988091.66</v>
      </c>
      <c r="U729" s="632">
        <v>1988091.66</v>
      </c>
      <c r="V729" s="633">
        <f t="shared" si="37"/>
        <v>0</v>
      </c>
      <c r="W729" s="142"/>
      <c r="X729" s="634"/>
      <c r="Y729" s="635"/>
    </row>
    <row r="730" spans="1:25" s="636" customFormat="1" ht="24.75" customHeight="1">
      <c r="A730" s="622" t="str">
        <f>'Раздел 1'!C760</f>
        <v>925</v>
      </c>
      <c r="B730" s="623" t="str">
        <f>'Раздел 1'!D760</f>
        <v>07</v>
      </c>
      <c r="C730" s="623" t="str">
        <f>'Раздел 1'!E760</f>
        <v>02</v>
      </c>
      <c r="D730" s="623" t="str">
        <f>'Раздел 1'!F760</f>
        <v>02</v>
      </c>
      <c r="E730" s="623" t="str">
        <f>'Раздел 1'!G760</f>
        <v>1</v>
      </c>
      <c r="F730" s="623" t="str">
        <f>'Раздел 1'!H760</f>
        <v>02</v>
      </c>
      <c r="G730" s="623" t="str">
        <f>'Раздел 1'!I760</f>
        <v>00590</v>
      </c>
      <c r="H730" s="624" t="str">
        <f>'Раздел 1'!J760</f>
        <v>247</v>
      </c>
      <c r="I730" s="625" t="str">
        <f>'Раздел 1'!K760</f>
        <v>223.00.00</v>
      </c>
      <c r="J730" s="625" t="str">
        <f>'Раздел 1'!L760</f>
        <v>001</v>
      </c>
      <c r="K730" s="625" t="str">
        <f>'Раздел 1'!M760</f>
        <v>00.00.00</v>
      </c>
      <c r="L730" s="625" t="str">
        <f>'Раздел 1'!N760</f>
        <v>х</v>
      </c>
      <c r="M730" s="625" t="str">
        <f>'Раздел 1'!O760</f>
        <v>50.01.00</v>
      </c>
      <c r="N730" s="626">
        <f>'Раздел 1'!P760</f>
        <v>109318.83</v>
      </c>
      <c r="O730" s="626">
        <v>109318.83</v>
      </c>
      <c r="P730" s="627">
        <f t="shared" si="35"/>
        <v>0</v>
      </c>
      <c r="Q730" s="628">
        <f>'Раздел 1'!Q760</f>
        <v>0</v>
      </c>
      <c r="R730" s="629">
        <v>0</v>
      </c>
      <c r="S730" s="630">
        <f t="shared" si="36"/>
        <v>0</v>
      </c>
      <c r="T730" s="631">
        <f>'Раздел 1'!R760</f>
        <v>0</v>
      </c>
      <c r="U730" s="632">
        <v>0</v>
      </c>
      <c r="V730" s="633">
        <f t="shared" si="37"/>
        <v>0</v>
      </c>
      <c r="W730" s="142"/>
      <c r="X730" s="634"/>
      <c r="Y730" s="635"/>
    </row>
    <row r="731" spans="1:25" s="636" customFormat="1" ht="24.75" customHeight="1">
      <c r="A731" s="622" t="str">
        <f>'Раздел 1'!C761</f>
        <v>х</v>
      </c>
      <c r="B731" s="623">
        <f>'Раздел 1'!D761</f>
        <v>0</v>
      </c>
      <c r="C731" s="623">
        <f>'Раздел 1'!E761</f>
        <v>0</v>
      </c>
      <c r="D731" s="623">
        <f>'Раздел 1'!F761</f>
        <v>0</v>
      </c>
      <c r="E731" s="623">
        <f>'Раздел 1'!G761</f>
        <v>0</v>
      </c>
      <c r="F731" s="623">
        <f>'Раздел 1'!H761</f>
        <v>0</v>
      </c>
      <c r="G731" s="623">
        <f>'Раздел 1'!I761</f>
        <v>0</v>
      </c>
      <c r="H731" s="624">
        <f>'Раздел 1'!J761</f>
        <v>0</v>
      </c>
      <c r="I731" s="625" t="str">
        <f>'Раздел 1'!K761</f>
        <v>х</v>
      </c>
      <c r="J731" s="625">
        <f>'Раздел 1'!L761</f>
        <v>0</v>
      </c>
      <c r="K731" s="625">
        <f>'Раздел 1'!M761</f>
        <v>0</v>
      </c>
      <c r="L731" s="625">
        <f>'Раздел 1'!N761</f>
        <v>0</v>
      </c>
      <c r="M731" s="625">
        <f>'Раздел 1'!O761</f>
        <v>0</v>
      </c>
      <c r="N731" s="626">
        <f>'Раздел 1'!P761</f>
        <v>0</v>
      </c>
      <c r="O731" s="626">
        <v>0</v>
      </c>
      <c r="P731" s="627">
        <f t="shared" si="35"/>
        <v>0</v>
      </c>
      <c r="Q731" s="628">
        <f>'Раздел 1'!Q761</f>
        <v>0</v>
      </c>
      <c r="R731" s="629">
        <v>0</v>
      </c>
      <c r="S731" s="630">
        <f t="shared" si="36"/>
        <v>0</v>
      </c>
      <c r="T731" s="631">
        <f>'Раздел 1'!R761</f>
        <v>0</v>
      </c>
      <c r="U731" s="632">
        <v>0</v>
      </c>
      <c r="V731" s="633">
        <f t="shared" si="37"/>
        <v>0</v>
      </c>
      <c r="W731" s="142"/>
      <c r="X731" s="634"/>
      <c r="Y731" s="635"/>
    </row>
    <row r="732" spans="1:25" s="636" customFormat="1" ht="24.75" customHeight="1">
      <c r="A732" s="622" t="str">
        <f>'Раздел 1'!C762</f>
        <v>х</v>
      </c>
      <c r="B732" s="623">
        <f>'Раздел 1'!D762</f>
        <v>0</v>
      </c>
      <c r="C732" s="623">
        <f>'Раздел 1'!E762</f>
        <v>0</v>
      </c>
      <c r="D732" s="623">
        <f>'Раздел 1'!F762</f>
        <v>0</v>
      </c>
      <c r="E732" s="623">
        <f>'Раздел 1'!G762</f>
        <v>0</v>
      </c>
      <c r="F732" s="623">
        <f>'Раздел 1'!H762</f>
        <v>0</v>
      </c>
      <c r="G732" s="623">
        <f>'Раздел 1'!I762</f>
        <v>0</v>
      </c>
      <c r="H732" s="624">
        <f>'Раздел 1'!J762</f>
        <v>0</v>
      </c>
      <c r="I732" s="625" t="str">
        <f>'Раздел 1'!K762</f>
        <v>х</v>
      </c>
      <c r="J732" s="625">
        <f>'Раздел 1'!L762</f>
        <v>0</v>
      </c>
      <c r="K732" s="625">
        <f>'Раздел 1'!M762</f>
        <v>0</v>
      </c>
      <c r="L732" s="625">
        <f>'Раздел 1'!N762</f>
        <v>0</v>
      </c>
      <c r="M732" s="625">
        <f>'Раздел 1'!O762</f>
        <v>0</v>
      </c>
      <c r="N732" s="626">
        <f>'Раздел 1'!P762</f>
        <v>0</v>
      </c>
      <c r="O732" s="626">
        <v>0</v>
      </c>
      <c r="P732" s="627">
        <f t="shared" si="35"/>
        <v>0</v>
      </c>
      <c r="Q732" s="628">
        <f>'Раздел 1'!Q762</f>
        <v>0</v>
      </c>
      <c r="R732" s="629">
        <v>0</v>
      </c>
      <c r="S732" s="630">
        <f t="shared" si="36"/>
        <v>0</v>
      </c>
      <c r="T732" s="631">
        <f>'Раздел 1'!R762</f>
        <v>0</v>
      </c>
      <c r="U732" s="632">
        <v>0</v>
      </c>
      <c r="V732" s="633">
        <f t="shared" si="37"/>
        <v>0</v>
      </c>
      <c r="W732" s="142"/>
      <c r="X732" s="634"/>
      <c r="Y732" s="635"/>
    </row>
    <row r="733" spans="1:25" s="636" customFormat="1" ht="24.75" customHeight="1">
      <c r="A733" s="622">
        <f>'Раздел 1'!C763</f>
        <v>0</v>
      </c>
      <c r="B733" s="623">
        <f>'Раздел 1'!D763</f>
        <v>0</v>
      </c>
      <c r="C733" s="623">
        <f>'Раздел 1'!E763</f>
        <v>0</v>
      </c>
      <c r="D733" s="623">
        <f>'Раздел 1'!F763</f>
        <v>0</v>
      </c>
      <c r="E733" s="623">
        <f>'Раздел 1'!G763</f>
        <v>0</v>
      </c>
      <c r="F733" s="623">
        <f>'Раздел 1'!H763</f>
        <v>0</v>
      </c>
      <c r="G733" s="623">
        <f>'Раздел 1'!I763</f>
        <v>0</v>
      </c>
      <c r="H733" s="624">
        <f>'Раздел 1'!J763</f>
        <v>0</v>
      </c>
      <c r="I733" s="625">
        <f>'Раздел 1'!K763</f>
        <v>0</v>
      </c>
      <c r="J733" s="625">
        <f>'Раздел 1'!L763</f>
        <v>0</v>
      </c>
      <c r="K733" s="625">
        <f>'Раздел 1'!M763</f>
        <v>0</v>
      </c>
      <c r="L733" s="625">
        <f>'Раздел 1'!N763</f>
        <v>0</v>
      </c>
      <c r="M733" s="625">
        <f>'Раздел 1'!O763</f>
        <v>0</v>
      </c>
      <c r="N733" s="626">
        <f>'Раздел 1'!P763</f>
        <v>0</v>
      </c>
      <c r="O733" s="626">
        <v>0</v>
      </c>
      <c r="P733" s="627">
        <f t="shared" si="35"/>
        <v>0</v>
      </c>
      <c r="Q733" s="628">
        <f>'Раздел 1'!Q763</f>
        <v>0</v>
      </c>
      <c r="R733" s="629">
        <v>0</v>
      </c>
      <c r="S733" s="630">
        <f t="shared" si="36"/>
        <v>0</v>
      </c>
      <c r="T733" s="631">
        <f>'Раздел 1'!R763</f>
        <v>0</v>
      </c>
      <c r="U733" s="632">
        <v>0</v>
      </c>
      <c r="V733" s="633">
        <f t="shared" si="37"/>
        <v>0</v>
      </c>
      <c r="W733" s="142"/>
      <c r="X733" s="634"/>
      <c r="Y733" s="635"/>
    </row>
    <row r="734" spans="1:25" s="636" customFormat="1" ht="24.75" customHeight="1">
      <c r="A734" s="622">
        <f>'Раздел 1'!C764</f>
        <v>0</v>
      </c>
      <c r="B734" s="623">
        <f>'Раздел 1'!D764</f>
        <v>0</v>
      </c>
      <c r="C734" s="623">
        <f>'Раздел 1'!E764</f>
        <v>0</v>
      </c>
      <c r="D734" s="623">
        <f>'Раздел 1'!F764</f>
        <v>0</v>
      </c>
      <c r="E734" s="623">
        <f>'Раздел 1'!G764</f>
        <v>0</v>
      </c>
      <c r="F734" s="623">
        <f>'Раздел 1'!H764</f>
        <v>0</v>
      </c>
      <c r="G734" s="623">
        <f>'Раздел 1'!I764</f>
        <v>0</v>
      </c>
      <c r="H734" s="624">
        <f>'Раздел 1'!J764</f>
        <v>0</v>
      </c>
      <c r="I734" s="625">
        <f>'Раздел 1'!K764</f>
        <v>0</v>
      </c>
      <c r="J734" s="625">
        <f>'Раздел 1'!L764</f>
        <v>0</v>
      </c>
      <c r="K734" s="625">
        <f>'Раздел 1'!M764</f>
        <v>0</v>
      </c>
      <c r="L734" s="625">
        <f>'Раздел 1'!N764</f>
        <v>0</v>
      </c>
      <c r="M734" s="625">
        <f>'Раздел 1'!O764</f>
        <v>0</v>
      </c>
      <c r="N734" s="626">
        <f>'Раздел 1'!P764</f>
        <v>0</v>
      </c>
      <c r="O734" s="626">
        <v>0</v>
      </c>
      <c r="P734" s="627">
        <f t="shared" si="35"/>
        <v>0</v>
      </c>
      <c r="Q734" s="628">
        <f>'Раздел 1'!Q764</f>
        <v>0</v>
      </c>
      <c r="R734" s="629">
        <v>0</v>
      </c>
      <c r="S734" s="630">
        <f t="shared" si="36"/>
        <v>0</v>
      </c>
      <c r="T734" s="631">
        <f>'Раздел 1'!R764</f>
        <v>0</v>
      </c>
      <c r="U734" s="632">
        <v>0</v>
      </c>
      <c r="V734" s="633">
        <f t="shared" si="37"/>
        <v>0</v>
      </c>
      <c r="W734" s="142"/>
      <c r="X734" s="634"/>
      <c r="Y734" s="635"/>
    </row>
    <row r="735" spans="1:25" s="636" customFormat="1" ht="24.75" customHeight="1">
      <c r="A735" s="622">
        <f>'Раздел 1'!C765</f>
        <v>0</v>
      </c>
      <c r="B735" s="623">
        <f>'Раздел 1'!D765</f>
        <v>0</v>
      </c>
      <c r="C735" s="623">
        <f>'Раздел 1'!E765</f>
        <v>0</v>
      </c>
      <c r="D735" s="623">
        <f>'Раздел 1'!F765</f>
        <v>0</v>
      </c>
      <c r="E735" s="623">
        <f>'Раздел 1'!G765</f>
        <v>0</v>
      </c>
      <c r="F735" s="623">
        <f>'Раздел 1'!H765</f>
        <v>0</v>
      </c>
      <c r="G735" s="623">
        <f>'Раздел 1'!I765</f>
        <v>0</v>
      </c>
      <c r="H735" s="624">
        <f>'Раздел 1'!J765</f>
        <v>0</v>
      </c>
      <c r="I735" s="625">
        <f>'Раздел 1'!K765</f>
        <v>0</v>
      </c>
      <c r="J735" s="625">
        <f>'Раздел 1'!L765</f>
        <v>0</v>
      </c>
      <c r="K735" s="625">
        <f>'Раздел 1'!M765</f>
        <v>0</v>
      </c>
      <c r="L735" s="625">
        <f>'Раздел 1'!N765</f>
        <v>0</v>
      </c>
      <c r="M735" s="625">
        <f>'Раздел 1'!O765</f>
        <v>0</v>
      </c>
      <c r="N735" s="626">
        <f>'Раздел 1'!P765</f>
        <v>0</v>
      </c>
      <c r="O735" s="626">
        <v>0</v>
      </c>
      <c r="P735" s="627">
        <f t="shared" si="35"/>
        <v>0</v>
      </c>
      <c r="Q735" s="628">
        <f>'Раздел 1'!Q765</f>
        <v>0</v>
      </c>
      <c r="R735" s="629">
        <v>0</v>
      </c>
      <c r="S735" s="630">
        <f t="shared" si="36"/>
        <v>0</v>
      </c>
      <c r="T735" s="631">
        <f>'Раздел 1'!R765</f>
        <v>0</v>
      </c>
      <c r="U735" s="632">
        <v>0</v>
      </c>
      <c r="V735" s="633">
        <f t="shared" si="37"/>
        <v>0</v>
      </c>
      <c r="W735" s="142"/>
      <c r="X735" s="634"/>
      <c r="Y735" s="635"/>
    </row>
    <row r="736" spans="1:25" s="636" customFormat="1" ht="24.75" customHeight="1">
      <c r="A736" s="622" t="str">
        <f>'Раздел 1'!C766</f>
        <v>х</v>
      </c>
      <c r="B736" s="623">
        <f>'Раздел 1'!D766</f>
        <v>0</v>
      </c>
      <c r="C736" s="623">
        <f>'Раздел 1'!E766</f>
        <v>0</v>
      </c>
      <c r="D736" s="623">
        <f>'Раздел 1'!F766</f>
        <v>0</v>
      </c>
      <c r="E736" s="623">
        <f>'Раздел 1'!G766</f>
        <v>0</v>
      </c>
      <c r="F736" s="623">
        <f>'Раздел 1'!H766</f>
        <v>0</v>
      </c>
      <c r="G736" s="623">
        <f>'Раздел 1'!I766</f>
        <v>0</v>
      </c>
      <c r="H736" s="624">
        <f>'Раздел 1'!J766</f>
        <v>0</v>
      </c>
      <c r="I736" s="625" t="str">
        <f>'Раздел 1'!K766</f>
        <v>х</v>
      </c>
      <c r="J736" s="625">
        <f>'Раздел 1'!L766</f>
        <v>0</v>
      </c>
      <c r="K736" s="625">
        <f>'Раздел 1'!M766</f>
        <v>0</v>
      </c>
      <c r="L736" s="625">
        <f>'Раздел 1'!N766</f>
        <v>0</v>
      </c>
      <c r="M736" s="625">
        <f>'Раздел 1'!O766</f>
        <v>0</v>
      </c>
      <c r="N736" s="626">
        <f>'Раздел 1'!P766</f>
        <v>0</v>
      </c>
      <c r="O736" s="626">
        <v>0</v>
      </c>
      <c r="P736" s="627">
        <f t="shared" si="35"/>
        <v>0</v>
      </c>
      <c r="Q736" s="628">
        <f>'Раздел 1'!Q766</f>
        <v>0</v>
      </c>
      <c r="R736" s="629">
        <v>0</v>
      </c>
      <c r="S736" s="630">
        <f t="shared" si="36"/>
        <v>0</v>
      </c>
      <c r="T736" s="631">
        <f>'Раздел 1'!R766</f>
        <v>0</v>
      </c>
      <c r="U736" s="632">
        <v>0</v>
      </c>
      <c r="V736" s="633">
        <f t="shared" si="37"/>
        <v>0</v>
      </c>
      <c r="W736" s="142"/>
      <c r="X736" s="634"/>
      <c r="Y736" s="635"/>
    </row>
    <row r="737" spans="1:25" s="636" customFormat="1" ht="24.75" customHeight="1">
      <c r="A737" s="622" t="str">
        <f>'Раздел 1'!C767</f>
        <v>925</v>
      </c>
      <c r="B737" s="623" t="str">
        <f>'Раздел 1'!D767</f>
        <v>07</v>
      </c>
      <c r="C737" s="623" t="str">
        <f>'Раздел 1'!E767</f>
        <v>02</v>
      </c>
      <c r="D737" s="623" t="str">
        <f>'Раздел 1'!F767</f>
        <v>02</v>
      </c>
      <c r="E737" s="623" t="str">
        <f>'Раздел 1'!G767</f>
        <v>1</v>
      </c>
      <c r="F737" s="623" t="str">
        <f>'Раздел 1'!H767</f>
        <v>02</v>
      </c>
      <c r="G737" s="623" t="str">
        <f>'Раздел 1'!I767</f>
        <v>10210</v>
      </c>
      <c r="H737" s="624" t="str">
        <f>'Раздел 1'!J767</f>
        <v>407</v>
      </c>
      <c r="I737" s="625" t="str">
        <f>'Раздел 1'!K767</f>
        <v>226.00.00</v>
      </c>
      <c r="J737" s="625" t="str">
        <f>'Раздел 1'!L767</f>
        <v>000</v>
      </c>
      <c r="K737" s="625" t="str">
        <f>'Раздел 1'!M767</f>
        <v>00.00.00</v>
      </c>
      <c r="L737" s="625" t="str">
        <f>'Раздел 1'!N767</f>
        <v>004.01.ХХХ</v>
      </c>
      <c r="M737" s="625" t="str">
        <f>'Раздел 1'!O767</f>
        <v>60.01.00</v>
      </c>
      <c r="N737" s="626">
        <f>'Раздел 1'!P767</f>
        <v>0</v>
      </c>
      <c r="O737" s="626">
        <v>0</v>
      </c>
      <c r="P737" s="627">
        <f t="shared" si="35"/>
        <v>0</v>
      </c>
      <c r="Q737" s="628">
        <f>'Раздел 1'!Q767</f>
        <v>0</v>
      </c>
      <c r="R737" s="629">
        <v>0</v>
      </c>
      <c r="S737" s="630">
        <f t="shared" si="36"/>
        <v>0</v>
      </c>
      <c r="T737" s="631">
        <f>'Раздел 1'!R767</f>
        <v>0</v>
      </c>
      <c r="U737" s="632">
        <v>0</v>
      </c>
      <c r="V737" s="633">
        <f t="shared" si="37"/>
        <v>0</v>
      </c>
      <c r="W737" s="142"/>
      <c r="X737" s="634"/>
      <c r="Y737" s="635"/>
    </row>
    <row r="738" spans="1:25" s="636" customFormat="1" ht="24.75" customHeight="1">
      <c r="A738" s="622" t="str">
        <f>'Раздел 1'!C768</f>
        <v>925</v>
      </c>
      <c r="B738" s="623" t="str">
        <f>'Раздел 1'!D768</f>
        <v>07</v>
      </c>
      <c r="C738" s="623" t="str">
        <f>'Раздел 1'!E768</f>
        <v>02</v>
      </c>
      <c r="D738" s="623" t="str">
        <f>'Раздел 1'!F768</f>
        <v>02</v>
      </c>
      <c r="E738" s="623" t="str">
        <f>'Раздел 1'!G768</f>
        <v>1</v>
      </c>
      <c r="F738" s="623" t="str">
        <f>'Раздел 1'!H768</f>
        <v>02</v>
      </c>
      <c r="G738" s="623" t="str">
        <f>'Раздел 1'!I768</f>
        <v>10210</v>
      </c>
      <c r="H738" s="624" t="str">
        <f>'Раздел 1'!J768</f>
        <v>407</v>
      </c>
      <c r="I738" s="625" t="str">
        <f>'Раздел 1'!K768</f>
        <v>226.00.00</v>
      </c>
      <c r="J738" s="625" t="str">
        <f>'Раздел 1'!L768</f>
        <v>000</v>
      </c>
      <c r="K738" s="625" t="str">
        <f>'Раздел 1'!M768</f>
        <v>00.00.00</v>
      </c>
      <c r="L738" s="625" t="str">
        <f>'Раздел 1'!N768</f>
        <v>004.01.ХХХ</v>
      </c>
      <c r="M738" s="625" t="str">
        <f>'Раздел 1'!O768</f>
        <v>60.01.00</v>
      </c>
      <c r="N738" s="626">
        <f>'Раздел 1'!P768</f>
        <v>0</v>
      </c>
      <c r="O738" s="626">
        <v>0</v>
      </c>
      <c r="P738" s="627">
        <f t="shared" si="35"/>
        <v>0</v>
      </c>
      <c r="Q738" s="628">
        <f>'Раздел 1'!Q768</f>
        <v>0</v>
      </c>
      <c r="R738" s="629">
        <v>0</v>
      </c>
      <c r="S738" s="630">
        <f t="shared" si="36"/>
        <v>0</v>
      </c>
      <c r="T738" s="631">
        <f>'Раздел 1'!R768</f>
        <v>0</v>
      </c>
      <c r="U738" s="632">
        <v>0</v>
      </c>
      <c r="V738" s="633">
        <f t="shared" si="37"/>
        <v>0</v>
      </c>
      <c r="W738" s="142"/>
      <c r="X738" s="634"/>
      <c r="Y738" s="635"/>
    </row>
    <row r="739" spans="1:25" s="636" customFormat="1" ht="24.75" customHeight="1">
      <c r="A739" s="622" t="str">
        <f>'Раздел 1'!C769</f>
        <v>925</v>
      </c>
      <c r="B739" s="623" t="str">
        <f>'Раздел 1'!D769</f>
        <v>07</v>
      </c>
      <c r="C739" s="623" t="str">
        <f>'Раздел 1'!E769</f>
        <v>02</v>
      </c>
      <c r="D739" s="623" t="str">
        <f>'Раздел 1'!F769</f>
        <v>02</v>
      </c>
      <c r="E739" s="623" t="str">
        <f>'Раздел 1'!G769</f>
        <v>1</v>
      </c>
      <c r="F739" s="623" t="str">
        <f>'Раздел 1'!H769</f>
        <v>02</v>
      </c>
      <c r="G739" s="623" t="str">
        <f>'Раздел 1'!I769</f>
        <v>10210</v>
      </c>
      <c r="H739" s="624" t="str">
        <f>'Раздел 1'!J769</f>
        <v>407</v>
      </c>
      <c r="I739" s="625" t="str">
        <f>'Раздел 1'!K769</f>
        <v>228.00.00</v>
      </c>
      <c r="J739" s="625" t="str">
        <f>'Раздел 1'!L769</f>
        <v>000</v>
      </c>
      <c r="K739" s="625" t="str">
        <f>'Раздел 1'!M769</f>
        <v>00.00.00</v>
      </c>
      <c r="L739" s="625" t="str">
        <f>'Раздел 1'!N769</f>
        <v>004.01.0004</v>
      </c>
      <c r="M739" s="625" t="str">
        <f>'Раздел 1'!O769</f>
        <v>60.01.00</v>
      </c>
      <c r="N739" s="626">
        <f>'Раздел 1'!P769</f>
        <v>0</v>
      </c>
      <c r="O739" s="626">
        <v>0</v>
      </c>
      <c r="P739" s="627">
        <f t="shared" si="35"/>
        <v>0</v>
      </c>
      <c r="Q739" s="628">
        <f>'Раздел 1'!Q769</f>
        <v>0</v>
      </c>
      <c r="R739" s="629">
        <v>0</v>
      </c>
      <c r="S739" s="630">
        <f t="shared" si="36"/>
        <v>0</v>
      </c>
      <c r="T739" s="631">
        <f>'Раздел 1'!R769</f>
        <v>0</v>
      </c>
      <c r="U739" s="632">
        <v>0</v>
      </c>
      <c r="V739" s="633">
        <f t="shared" si="37"/>
        <v>0</v>
      </c>
      <c r="W739" s="142"/>
      <c r="X739" s="634"/>
      <c r="Y739" s="635"/>
    </row>
    <row r="740" spans="1:25" s="636" customFormat="1" ht="24.75" customHeight="1">
      <c r="A740" s="622" t="str">
        <f>'Раздел 1'!C770</f>
        <v>925</v>
      </c>
      <c r="B740" s="623" t="str">
        <f>'Раздел 1'!D770</f>
        <v>07</v>
      </c>
      <c r="C740" s="623" t="str">
        <f>'Раздел 1'!E770</f>
        <v>02</v>
      </c>
      <c r="D740" s="623" t="str">
        <f>'Раздел 1'!F770</f>
        <v>02</v>
      </c>
      <c r="E740" s="623" t="str">
        <f>'Раздел 1'!G770</f>
        <v>1</v>
      </c>
      <c r="F740" s="623" t="str">
        <f>'Раздел 1'!H770</f>
        <v>02</v>
      </c>
      <c r="G740" s="623" t="str">
        <f>'Раздел 1'!I770</f>
        <v>10210</v>
      </c>
      <c r="H740" s="624" t="str">
        <f>'Раздел 1'!J770</f>
        <v>407</v>
      </c>
      <c r="I740" s="625" t="str">
        <f>'Раздел 1'!K770</f>
        <v>228.00.00</v>
      </c>
      <c r="J740" s="625" t="str">
        <f>'Раздел 1'!L770</f>
        <v>000</v>
      </c>
      <c r="K740" s="625" t="str">
        <f>'Раздел 1'!M770</f>
        <v>00.00.00</v>
      </c>
      <c r="L740" s="625" t="str">
        <f>'Раздел 1'!N770</f>
        <v>004.01.0005</v>
      </c>
      <c r="M740" s="625" t="str">
        <f>'Раздел 1'!O770</f>
        <v>60.01.00</v>
      </c>
      <c r="N740" s="626">
        <f>'Раздел 1'!P770</f>
        <v>0</v>
      </c>
      <c r="O740" s="626">
        <v>0</v>
      </c>
      <c r="P740" s="627">
        <f t="shared" si="35"/>
        <v>0</v>
      </c>
      <c r="Q740" s="628">
        <f>'Раздел 1'!Q770</f>
        <v>0</v>
      </c>
      <c r="R740" s="629">
        <v>0</v>
      </c>
      <c r="S740" s="630">
        <f t="shared" si="36"/>
        <v>0</v>
      </c>
      <c r="T740" s="631">
        <f>'Раздел 1'!R770</f>
        <v>0</v>
      </c>
      <c r="U740" s="632">
        <v>0</v>
      </c>
      <c r="V740" s="633">
        <f t="shared" si="37"/>
        <v>0</v>
      </c>
      <c r="W740" s="142"/>
      <c r="X740" s="634"/>
      <c r="Y740" s="635"/>
    </row>
    <row r="741" spans="1:25" s="636" customFormat="1" ht="24.75" customHeight="1">
      <c r="A741" s="622" t="str">
        <f>'Раздел 1'!C771</f>
        <v>925</v>
      </c>
      <c r="B741" s="623" t="str">
        <f>'Раздел 1'!D771</f>
        <v>07</v>
      </c>
      <c r="C741" s="623" t="str">
        <f>'Раздел 1'!E771</f>
        <v>02</v>
      </c>
      <c r="D741" s="623" t="str">
        <f>'Раздел 1'!F771</f>
        <v>02</v>
      </c>
      <c r="E741" s="623" t="str">
        <f>'Раздел 1'!G771</f>
        <v>1</v>
      </c>
      <c r="F741" s="623" t="str">
        <f>'Раздел 1'!H771</f>
        <v>02</v>
      </c>
      <c r="G741" s="623" t="str">
        <f>'Раздел 1'!I771</f>
        <v>10210</v>
      </c>
      <c r="H741" s="624" t="str">
        <f>'Раздел 1'!J771</f>
        <v>407</v>
      </c>
      <c r="I741" s="625" t="str">
        <f>'Раздел 1'!K771</f>
        <v>228.00.00</v>
      </c>
      <c r="J741" s="625" t="str">
        <f>'Раздел 1'!L771</f>
        <v>000</v>
      </c>
      <c r="K741" s="625" t="str">
        <f>'Раздел 1'!M771</f>
        <v>00.00.00</v>
      </c>
      <c r="L741" s="625" t="str">
        <f>'Раздел 1'!N771</f>
        <v>004.01.0001</v>
      </c>
      <c r="M741" s="625" t="str">
        <f>'Раздел 1'!O771</f>
        <v>60.01.00</v>
      </c>
      <c r="N741" s="626">
        <f>'Раздел 1'!P771</f>
        <v>0</v>
      </c>
      <c r="O741" s="626">
        <v>0</v>
      </c>
      <c r="P741" s="627">
        <f t="shared" si="35"/>
        <v>0</v>
      </c>
      <c r="Q741" s="628">
        <f>'Раздел 1'!Q771</f>
        <v>0</v>
      </c>
      <c r="R741" s="629">
        <v>0</v>
      </c>
      <c r="S741" s="630">
        <f t="shared" si="36"/>
        <v>0</v>
      </c>
      <c r="T741" s="631">
        <f>'Раздел 1'!R771</f>
        <v>0</v>
      </c>
      <c r="U741" s="632">
        <v>0</v>
      </c>
      <c r="V741" s="633">
        <f t="shared" si="37"/>
        <v>0</v>
      </c>
      <c r="W741" s="142"/>
      <c r="X741" s="634"/>
      <c r="Y741" s="635"/>
    </row>
    <row r="742" spans="1:25" s="636" customFormat="1" ht="24.75" customHeight="1">
      <c r="A742" s="622" t="str">
        <f>'Раздел 1'!C772</f>
        <v>925</v>
      </c>
      <c r="B742" s="623" t="str">
        <f>'Раздел 1'!D772</f>
        <v>07</v>
      </c>
      <c r="C742" s="623" t="str">
        <f>'Раздел 1'!E772</f>
        <v>02</v>
      </c>
      <c r="D742" s="623" t="str">
        <f>'Раздел 1'!F772</f>
        <v>02</v>
      </c>
      <c r="E742" s="623" t="str">
        <f>'Раздел 1'!G772</f>
        <v>1</v>
      </c>
      <c r="F742" s="623" t="str">
        <f>'Раздел 1'!H772</f>
        <v>02</v>
      </c>
      <c r="G742" s="623" t="str">
        <f>'Раздел 1'!I772</f>
        <v>10210</v>
      </c>
      <c r="H742" s="624" t="str">
        <f>'Раздел 1'!J772</f>
        <v>407</v>
      </c>
      <c r="I742" s="625" t="str">
        <f>'Раздел 1'!K772</f>
        <v>228.00.00</v>
      </c>
      <c r="J742" s="625" t="str">
        <f>'Раздел 1'!L772</f>
        <v>000</v>
      </c>
      <c r="K742" s="625" t="str">
        <f>'Раздел 1'!M772</f>
        <v>00.00.00</v>
      </c>
      <c r="L742" s="625" t="str">
        <f>'Раздел 1'!N772</f>
        <v>004.01.0002</v>
      </c>
      <c r="M742" s="625" t="str">
        <f>'Раздел 1'!O772</f>
        <v>60.01.00</v>
      </c>
      <c r="N742" s="626">
        <f>'Раздел 1'!P772</f>
        <v>0</v>
      </c>
      <c r="O742" s="626">
        <v>0</v>
      </c>
      <c r="P742" s="627">
        <f t="shared" si="35"/>
        <v>0</v>
      </c>
      <c r="Q742" s="628">
        <f>'Раздел 1'!Q772</f>
        <v>0</v>
      </c>
      <c r="R742" s="629">
        <v>0</v>
      </c>
      <c r="S742" s="630">
        <f t="shared" si="36"/>
        <v>0</v>
      </c>
      <c r="T742" s="631">
        <f>'Раздел 1'!R772</f>
        <v>0</v>
      </c>
      <c r="U742" s="632">
        <v>0</v>
      </c>
      <c r="V742" s="633">
        <f t="shared" si="37"/>
        <v>0</v>
      </c>
      <c r="W742" s="142"/>
      <c r="X742" s="634"/>
      <c r="Y742" s="635"/>
    </row>
    <row r="743" spans="1:25" s="636" customFormat="1" ht="24.75" customHeight="1">
      <c r="A743" s="622" t="str">
        <f>'Раздел 1'!C773</f>
        <v>х</v>
      </c>
      <c r="B743" s="623">
        <f>'Раздел 1'!D773</f>
        <v>0</v>
      </c>
      <c r="C743" s="623">
        <f>'Раздел 1'!E773</f>
        <v>0</v>
      </c>
      <c r="D743" s="623">
        <f>'Раздел 1'!F773</f>
        <v>0</v>
      </c>
      <c r="E743" s="623">
        <f>'Раздел 1'!G773</f>
        <v>0</v>
      </c>
      <c r="F743" s="623">
        <f>'Раздел 1'!H773</f>
        <v>0</v>
      </c>
      <c r="G743" s="623">
        <f>'Раздел 1'!I773</f>
        <v>0</v>
      </c>
      <c r="H743" s="624">
        <f>'Раздел 1'!J773</f>
        <v>0</v>
      </c>
      <c r="I743" s="625" t="str">
        <f>'Раздел 1'!K773</f>
        <v>х</v>
      </c>
      <c r="J743" s="625">
        <f>'Раздел 1'!L773</f>
        <v>0</v>
      </c>
      <c r="K743" s="625">
        <f>'Раздел 1'!M773</f>
        <v>0</v>
      </c>
      <c r="L743" s="625">
        <f>'Раздел 1'!N773</f>
        <v>0</v>
      </c>
      <c r="M743" s="625">
        <f>'Раздел 1'!O773</f>
        <v>0</v>
      </c>
      <c r="N743" s="626">
        <f>'Раздел 1'!P773</f>
        <v>0</v>
      </c>
      <c r="O743" s="626">
        <v>0</v>
      </c>
      <c r="P743" s="627">
        <f t="shared" si="35"/>
        <v>0</v>
      </c>
      <c r="Q743" s="628">
        <f>'Раздел 1'!Q773</f>
        <v>0</v>
      </c>
      <c r="R743" s="629">
        <v>0</v>
      </c>
      <c r="S743" s="630">
        <f t="shared" si="36"/>
        <v>0</v>
      </c>
      <c r="T743" s="631">
        <f>'Раздел 1'!R773</f>
        <v>0</v>
      </c>
      <c r="U743" s="632">
        <v>0</v>
      </c>
      <c r="V743" s="633">
        <f t="shared" si="37"/>
        <v>0</v>
      </c>
      <c r="W743" s="142"/>
      <c r="X743" s="634"/>
      <c r="Y743" s="635"/>
    </row>
    <row r="744" spans="1:25" s="636" customFormat="1" ht="24.75" customHeight="1">
      <c r="A744" s="622" t="str">
        <f>'Раздел 1'!C774</f>
        <v>925 0 00 00 000 00 0000 180</v>
      </c>
      <c r="B744" s="623">
        <f>'Раздел 1'!D774</f>
        <v>0</v>
      </c>
      <c r="C744" s="623">
        <f>'Раздел 1'!E774</f>
        <v>0</v>
      </c>
      <c r="D744" s="623">
        <f>'Раздел 1'!F774</f>
        <v>0</v>
      </c>
      <c r="E744" s="623">
        <f>'Раздел 1'!G774</f>
        <v>0</v>
      </c>
      <c r="F744" s="623">
        <f>'Раздел 1'!H774</f>
        <v>0</v>
      </c>
      <c r="G744" s="623">
        <f>'Раздел 1'!I774</f>
        <v>0</v>
      </c>
      <c r="H744" s="624">
        <f>'Раздел 1'!J774</f>
        <v>0</v>
      </c>
      <c r="I744" s="625" t="str">
        <f>'Раздел 1'!K774</f>
        <v>х</v>
      </c>
      <c r="J744" s="625" t="str">
        <f>'Раздел 1'!L774</f>
        <v>000</v>
      </c>
      <c r="K744" s="625" t="str">
        <f>'Раздел 1'!M774</f>
        <v>00.00.00</v>
      </c>
      <c r="L744" s="625" t="str">
        <f>'Раздел 1'!N774</f>
        <v>х</v>
      </c>
      <c r="M744" s="625" t="str">
        <f>'Раздел 1'!O774</f>
        <v>20.00.02</v>
      </c>
      <c r="N744" s="626">
        <f>'Раздел 1'!P774</f>
        <v>0</v>
      </c>
      <c r="O744" s="626">
        <v>0</v>
      </c>
      <c r="P744" s="627">
        <f t="shared" si="35"/>
        <v>0</v>
      </c>
      <c r="Q744" s="628">
        <f>'Раздел 1'!Q774</f>
        <v>0</v>
      </c>
      <c r="R744" s="629">
        <v>0</v>
      </c>
      <c r="S744" s="630">
        <f t="shared" si="36"/>
        <v>0</v>
      </c>
      <c r="T744" s="631">
        <f>'Раздел 1'!R774</f>
        <v>0</v>
      </c>
      <c r="U744" s="632">
        <v>0</v>
      </c>
      <c r="V744" s="633">
        <f t="shared" si="37"/>
        <v>0</v>
      </c>
      <c r="W744" s="142"/>
      <c r="X744" s="634"/>
      <c r="Y744" s="635"/>
    </row>
    <row r="745" spans="1:25" s="636" customFormat="1" ht="24.75" customHeight="1">
      <c r="A745" s="622" t="str">
        <f>'Раздел 1'!C775</f>
        <v>х</v>
      </c>
      <c r="B745" s="623">
        <f>'Раздел 1'!D775</f>
        <v>0</v>
      </c>
      <c r="C745" s="623">
        <f>'Раздел 1'!E775</f>
        <v>0</v>
      </c>
      <c r="D745" s="623">
        <f>'Раздел 1'!F775</f>
        <v>0</v>
      </c>
      <c r="E745" s="623">
        <f>'Раздел 1'!G775</f>
        <v>0</v>
      </c>
      <c r="F745" s="623">
        <f>'Раздел 1'!H775</f>
        <v>0</v>
      </c>
      <c r="G745" s="623">
        <f>'Раздел 1'!I775</f>
        <v>0</v>
      </c>
      <c r="H745" s="624">
        <f>'Раздел 1'!J775</f>
        <v>0</v>
      </c>
      <c r="I745" s="625" t="str">
        <f>'Раздел 1'!K775</f>
        <v>х</v>
      </c>
      <c r="J745" s="625">
        <f>'Раздел 1'!L775</f>
        <v>0</v>
      </c>
      <c r="K745" s="625">
        <f>'Раздел 1'!M775</f>
        <v>0</v>
      </c>
      <c r="L745" s="625">
        <f>'Раздел 1'!N775</f>
        <v>0</v>
      </c>
      <c r="M745" s="625">
        <f>'Раздел 1'!O775</f>
        <v>0</v>
      </c>
      <c r="N745" s="626">
        <f>'Раздел 1'!P775</f>
        <v>0</v>
      </c>
      <c r="O745" s="626">
        <v>0</v>
      </c>
      <c r="P745" s="627">
        <f t="shared" si="35"/>
        <v>0</v>
      </c>
      <c r="Q745" s="628">
        <f>'Раздел 1'!Q775</f>
        <v>0</v>
      </c>
      <c r="R745" s="629">
        <v>0</v>
      </c>
      <c r="S745" s="630">
        <f t="shared" si="36"/>
        <v>0</v>
      </c>
      <c r="T745" s="631">
        <f>'Раздел 1'!R775</f>
        <v>0</v>
      </c>
      <c r="U745" s="632">
        <v>0</v>
      </c>
      <c r="V745" s="633">
        <f t="shared" si="37"/>
        <v>0</v>
      </c>
      <c r="W745" s="142"/>
      <c r="X745" s="634"/>
      <c r="Y745" s="635"/>
    </row>
    <row r="746" spans="1:25" s="636" customFormat="1" ht="24.75" customHeight="1">
      <c r="A746" s="622" t="str">
        <f>'Раздел 1'!C776</f>
        <v>925 0 00 00 000 00 0000 610</v>
      </c>
      <c r="B746" s="623">
        <f>'Раздел 1'!D776</f>
        <v>0</v>
      </c>
      <c r="C746" s="623">
        <f>'Раздел 1'!E776</f>
        <v>0</v>
      </c>
      <c r="D746" s="623">
        <f>'Раздел 1'!F776</f>
        <v>0</v>
      </c>
      <c r="E746" s="623">
        <f>'Раздел 1'!G776</f>
        <v>0</v>
      </c>
      <c r="F746" s="623">
        <f>'Раздел 1'!H776</f>
        <v>0</v>
      </c>
      <c r="G746" s="623">
        <f>'Раздел 1'!I776</f>
        <v>0</v>
      </c>
      <c r="H746" s="624">
        <f>'Раздел 1'!J776</f>
        <v>0</v>
      </c>
      <c r="I746" s="625" t="str">
        <f>'Раздел 1'!K776</f>
        <v>х</v>
      </c>
      <c r="J746" s="625" t="str">
        <f>'Раздел 1'!L776</f>
        <v>000</v>
      </c>
      <c r="K746" s="625" t="str">
        <f>'Раздел 1'!M776</f>
        <v>00.00.00</v>
      </c>
      <c r="L746" s="625" t="str">
        <f>'Раздел 1'!N776</f>
        <v>х</v>
      </c>
      <c r="M746" s="625" t="str">
        <f>'Раздел 1'!O776</f>
        <v>20.00.02</v>
      </c>
      <c r="N746" s="626">
        <f>'Раздел 1'!P776</f>
        <v>0</v>
      </c>
      <c r="O746" s="626">
        <v>0</v>
      </c>
      <c r="P746" s="627">
        <f t="shared" si="35"/>
        <v>0</v>
      </c>
      <c r="Q746" s="628">
        <f>'Раздел 1'!Q776</f>
        <v>0</v>
      </c>
      <c r="R746" s="629">
        <v>0</v>
      </c>
      <c r="S746" s="630">
        <f t="shared" si="36"/>
        <v>0</v>
      </c>
      <c r="T746" s="631">
        <f>'Раздел 1'!R776</f>
        <v>0</v>
      </c>
      <c r="U746" s="632">
        <v>0</v>
      </c>
      <c r="V746" s="633">
        <f t="shared" si="37"/>
        <v>0</v>
      </c>
      <c r="W746" s="142"/>
      <c r="X746" s="634"/>
      <c r="Y746" s="635"/>
    </row>
    <row r="747" spans="1:25" s="636" customFormat="1" ht="24.75" customHeight="1">
      <c r="A747" s="622" t="str">
        <f>'Раздел 1'!C777</f>
        <v>925 0 00 00 000 00 0000 610</v>
      </c>
      <c r="B747" s="623">
        <f>'Раздел 1'!D777</f>
        <v>0</v>
      </c>
      <c r="C747" s="623">
        <f>'Раздел 1'!E777</f>
        <v>0</v>
      </c>
      <c r="D747" s="623">
        <f>'Раздел 1'!F777</f>
        <v>0</v>
      </c>
      <c r="E747" s="623">
        <f>'Раздел 1'!G777</f>
        <v>0</v>
      </c>
      <c r="F747" s="623">
        <f>'Раздел 1'!H777</f>
        <v>0</v>
      </c>
      <c r="G747" s="623">
        <f>'Раздел 1'!I777</f>
        <v>0</v>
      </c>
      <c r="H747" s="624">
        <f>'Раздел 1'!J777</f>
        <v>0</v>
      </c>
      <c r="I747" s="625" t="str">
        <f>'Раздел 1'!K777</f>
        <v>х</v>
      </c>
      <c r="J747" s="625" t="str">
        <f>'Раздел 1'!L777</f>
        <v>000</v>
      </c>
      <c r="K747" s="625" t="str">
        <f>'Раздел 1'!M777</f>
        <v>00.00.00</v>
      </c>
      <c r="L747" s="625" t="str">
        <f>'Раздел 1'!N777</f>
        <v>х</v>
      </c>
      <c r="M747" s="625" t="str">
        <f>'Раздел 1'!O777</f>
        <v>20.00.03</v>
      </c>
      <c r="N747" s="626">
        <f>'Раздел 1'!P777</f>
        <v>0</v>
      </c>
      <c r="O747" s="626">
        <v>0</v>
      </c>
      <c r="P747" s="627">
        <f t="shared" si="35"/>
        <v>0</v>
      </c>
      <c r="Q747" s="628">
        <f>'Раздел 1'!Q777</f>
        <v>0</v>
      </c>
      <c r="R747" s="629">
        <v>0</v>
      </c>
      <c r="S747" s="630">
        <f t="shared" si="36"/>
        <v>0</v>
      </c>
      <c r="T747" s="631">
        <f>'Раздел 1'!R777</f>
        <v>0</v>
      </c>
      <c r="U747" s="632">
        <v>0</v>
      </c>
      <c r="V747" s="633">
        <f t="shared" si="37"/>
        <v>0</v>
      </c>
      <c r="W747" s="142"/>
      <c r="X747" s="634"/>
      <c r="Y747" s="635"/>
    </row>
    <row r="748" spans="1:25" s="636" customFormat="1" ht="24.75" customHeight="1">
      <c r="A748" s="622" t="str">
        <f>'Раздел 1'!C778</f>
        <v>925 0 00 00 000 00 0000 610</v>
      </c>
      <c r="B748" s="623">
        <f>'Раздел 1'!D778</f>
        <v>0</v>
      </c>
      <c r="C748" s="623">
        <f>'Раздел 1'!E778</f>
        <v>0</v>
      </c>
      <c r="D748" s="623">
        <f>'Раздел 1'!F778</f>
        <v>0</v>
      </c>
      <c r="E748" s="623">
        <f>'Раздел 1'!G778</f>
        <v>0</v>
      </c>
      <c r="F748" s="623">
        <f>'Раздел 1'!H778</f>
        <v>0</v>
      </c>
      <c r="G748" s="623">
        <f>'Раздел 1'!I778</f>
        <v>0</v>
      </c>
      <c r="H748" s="624">
        <f>'Раздел 1'!J778</f>
        <v>0</v>
      </c>
      <c r="I748" s="625" t="str">
        <f>'Раздел 1'!K778</f>
        <v>х</v>
      </c>
      <c r="J748" s="625" t="str">
        <f>'Раздел 1'!L778</f>
        <v>000</v>
      </c>
      <c r="K748" s="625" t="str">
        <f>'Раздел 1'!M778</f>
        <v>00.00.00</v>
      </c>
      <c r="L748" s="625" t="str">
        <f>'Раздел 1'!N778</f>
        <v>х</v>
      </c>
      <c r="M748" s="625" t="str">
        <f>'Раздел 1'!O778</f>
        <v>20.00.04</v>
      </c>
      <c r="N748" s="626">
        <f>'Раздел 1'!P778</f>
        <v>0</v>
      </c>
      <c r="O748" s="626">
        <v>0</v>
      </c>
      <c r="P748" s="627">
        <f t="shared" si="35"/>
        <v>0</v>
      </c>
      <c r="Q748" s="628">
        <f>'Раздел 1'!Q778</f>
        <v>0</v>
      </c>
      <c r="R748" s="629">
        <v>0</v>
      </c>
      <c r="S748" s="630">
        <f t="shared" si="36"/>
        <v>0</v>
      </c>
      <c r="T748" s="631">
        <f>'Раздел 1'!R778</f>
        <v>0</v>
      </c>
      <c r="U748" s="632">
        <v>0</v>
      </c>
      <c r="V748" s="633">
        <f t="shared" si="37"/>
        <v>0</v>
      </c>
      <c r="W748" s="142"/>
      <c r="X748" s="634"/>
      <c r="Y748" s="635"/>
    </row>
    <row r="749" spans="1:25" s="636" customFormat="1" ht="24.75" customHeight="1">
      <c r="A749" s="622" t="str">
        <f>'Раздел 1'!C779</f>
        <v>925 0 00 00 000 00 0000 610</v>
      </c>
      <c r="B749" s="623">
        <f>'Раздел 1'!D779</f>
        <v>0</v>
      </c>
      <c r="C749" s="623">
        <f>'Раздел 1'!E779</f>
        <v>0</v>
      </c>
      <c r="D749" s="623">
        <f>'Раздел 1'!F779</f>
        <v>0</v>
      </c>
      <c r="E749" s="623">
        <f>'Раздел 1'!G779</f>
        <v>0</v>
      </c>
      <c r="F749" s="623">
        <f>'Раздел 1'!H779</f>
        <v>0</v>
      </c>
      <c r="G749" s="623">
        <f>'Раздел 1'!I779</f>
        <v>0</v>
      </c>
      <c r="H749" s="624">
        <f>'Раздел 1'!J779</f>
        <v>0</v>
      </c>
      <c r="I749" s="625" t="str">
        <f>'Раздел 1'!K779</f>
        <v>х</v>
      </c>
      <c r="J749" s="625" t="str">
        <f>'Раздел 1'!L779</f>
        <v>000</v>
      </c>
      <c r="K749" s="625" t="str">
        <f>'Раздел 1'!M779</f>
        <v>00.00.00</v>
      </c>
      <c r="L749" s="625" t="str">
        <f>'Раздел 1'!N779</f>
        <v>х</v>
      </c>
      <c r="M749" s="625" t="str">
        <f>'Раздел 1'!O779</f>
        <v>50.01.00</v>
      </c>
      <c r="N749" s="626">
        <f>'Раздел 1'!P779</f>
        <v>0</v>
      </c>
      <c r="O749" s="626">
        <v>0</v>
      </c>
      <c r="P749" s="627">
        <f t="shared" si="35"/>
        <v>0</v>
      </c>
      <c r="Q749" s="628">
        <f>'Раздел 1'!Q779</f>
        <v>0</v>
      </c>
      <c r="R749" s="629">
        <v>0</v>
      </c>
      <c r="S749" s="630">
        <f t="shared" si="36"/>
        <v>0</v>
      </c>
      <c r="T749" s="631">
        <f>'Раздел 1'!R779</f>
        <v>0</v>
      </c>
      <c r="U749" s="632">
        <v>0</v>
      </c>
      <c r="V749" s="633">
        <f t="shared" si="37"/>
        <v>0</v>
      </c>
      <c r="W749" s="142"/>
      <c r="X749" s="634"/>
      <c r="Y749" s="635"/>
    </row>
    <row r="750" spans="1:25" s="636" customFormat="1" ht="24.75" customHeight="1">
      <c r="A750" s="622" t="str">
        <f>'Раздел 1'!C780</f>
        <v>925 0 00 00 000 00 0000 610</v>
      </c>
      <c r="B750" s="623">
        <f>'Раздел 1'!D780</f>
        <v>0</v>
      </c>
      <c r="C750" s="623">
        <f>'Раздел 1'!E780</f>
        <v>0</v>
      </c>
      <c r="D750" s="623">
        <f>'Раздел 1'!F780</f>
        <v>0</v>
      </c>
      <c r="E750" s="623">
        <f>'Раздел 1'!G780</f>
        <v>0</v>
      </c>
      <c r="F750" s="623">
        <f>'Раздел 1'!H780</f>
        <v>0</v>
      </c>
      <c r="G750" s="623">
        <f>'Раздел 1'!I780</f>
        <v>0</v>
      </c>
      <c r="H750" s="624">
        <f>'Раздел 1'!J780</f>
        <v>0</v>
      </c>
      <c r="I750" s="625" t="str">
        <f>'Раздел 1'!K780</f>
        <v>х</v>
      </c>
      <c r="J750" s="625" t="str">
        <f>'Раздел 1'!L780</f>
        <v>000</v>
      </c>
      <c r="K750" s="625" t="str">
        <f>'Раздел 1'!M780</f>
        <v>00.00.00</v>
      </c>
      <c r="L750" s="625" t="str">
        <f>'Раздел 1'!N780</f>
        <v>х</v>
      </c>
      <c r="M750" s="625" t="str">
        <f>'Раздел 1'!O780</f>
        <v>50.03.00</v>
      </c>
      <c r="N750" s="626">
        <f>'Раздел 1'!P780</f>
        <v>0</v>
      </c>
      <c r="O750" s="626">
        <v>0</v>
      </c>
      <c r="P750" s="627">
        <f t="shared" si="35"/>
        <v>0</v>
      </c>
      <c r="Q750" s="628">
        <f>'Раздел 1'!Q780</f>
        <v>0</v>
      </c>
      <c r="R750" s="629">
        <v>0</v>
      </c>
      <c r="S750" s="630">
        <f t="shared" si="36"/>
        <v>0</v>
      </c>
      <c r="T750" s="631">
        <f>'Раздел 1'!R780</f>
        <v>0</v>
      </c>
      <c r="U750" s="632">
        <v>0</v>
      </c>
      <c r="V750" s="633">
        <f t="shared" si="37"/>
        <v>0</v>
      </c>
      <c r="W750" s="142"/>
      <c r="X750" s="634"/>
      <c r="Y750" s="635"/>
    </row>
    <row r="751" spans="1:25" s="636" customFormat="1" ht="24.75" customHeight="1">
      <c r="A751" s="622">
        <f>'Раздел 1'!C781</f>
        <v>0</v>
      </c>
      <c r="B751" s="623">
        <f>'Раздел 1'!D781</f>
        <v>0</v>
      </c>
      <c r="C751" s="623">
        <f>'Раздел 1'!E781</f>
        <v>0</v>
      </c>
      <c r="D751" s="623">
        <f>'Раздел 1'!F781</f>
        <v>0</v>
      </c>
      <c r="E751" s="623">
        <f>'Раздел 1'!G781</f>
        <v>0</v>
      </c>
      <c r="F751" s="623">
        <f>'Раздел 1'!H781</f>
        <v>0</v>
      </c>
      <c r="G751" s="623">
        <f>'Раздел 1'!I781</f>
        <v>0</v>
      </c>
      <c r="H751" s="624">
        <f>'Раздел 1'!J781</f>
        <v>0</v>
      </c>
      <c r="I751" s="625">
        <f>'Раздел 1'!K781</f>
        <v>0</v>
      </c>
      <c r="J751" s="625">
        <f>'Раздел 1'!L781</f>
        <v>0</v>
      </c>
      <c r="K751" s="625">
        <f>'Раздел 1'!M781</f>
        <v>0</v>
      </c>
      <c r="L751" s="625">
        <f>'Раздел 1'!N781</f>
        <v>0</v>
      </c>
      <c r="M751" s="625">
        <f>'Раздел 1'!O781</f>
        <v>0</v>
      </c>
      <c r="N751" s="626">
        <f>'Раздел 1'!P781</f>
        <v>0</v>
      </c>
      <c r="O751" s="626">
        <v>0</v>
      </c>
      <c r="P751" s="627">
        <f t="shared" si="35"/>
        <v>0</v>
      </c>
      <c r="Q751" s="628">
        <f>'Раздел 1'!Q781</f>
        <v>0</v>
      </c>
      <c r="R751" s="629">
        <v>0</v>
      </c>
      <c r="S751" s="630">
        <f t="shared" si="36"/>
        <v>0</v>
      </c>
      <c r="T751" s="631">
        <f>'Раздел 1'!R781</f>
        <v>0</v>
      </c>
      <c r="U751" s="632">
        <v>0</v>
      </c>
      <c r="V751" s="633">
        <f t="shared" si="37"/>
        <v>0</v>
      </c>
      <c r="W751" s="142"/>
      <c r="X751" s="634"/>
      <c r="Y751" s="635"/>
    </row>
    <row r="752" spans="1:25" s="636" customFormat="1" ht="24.75" customHeight="1">
      <c r="A752" s="622">
        <f>'Раздел 1'!C782</f>
        <v>0</v>
      </c>
      <c r="B752" s="623">
        <f>'Раздел 1'!D782</f>
        <v>0</v>
      </c>
      <c r="C752" s="623">
        <f>'Раздел 1'!E782</f>
        <v>0</v>
      </c>
      <c r="D752" s="623">
        <f>'Раздел 1'!F782</f>
        <v>0</v>
      </c>
      <c r="E752" s="623">
        <f>'Раздел 1'!G782</f>
        <v>0</v>
      </c>
      <c r="F752" s="623">
        <f>'Раздел 1'!H782</f>
        <v>0</v>
      </c>
      <c r="G752" s="623">
        <f>'Раздел 1'!I782</f>
        <v>0</v>
      </c>
      <c r="H752" s="624">
        <f>'Раздел 1'!J782</f>
        <v>0</v>
      </c>
      <c r="I752" s="625">
        <f>'Раздел 1'!K782</f>
        <v>0</v>
      </c>
      <c r="J752" s="625">
        <f>'Раздел 1'!L782</f>
        <v>0</v>
      </c>
      <c r="K752" s="625">
        <f>'Раздел 1'!M782</f>
        <v>0</v>
      </c>
      <c r="L752" s="625">
        <f>'Раздел 1'!N782</f>
        <v>0</v>
      </c>
      <c r="M752" s="625">
        <f>'Раздел 1'!O782</f>
        <v>0</v>
      </c>
      <c r="N752" s="626">
        <f>'Раздел 1'!P782</f>
        <v>0</v>
      </c>
      <c r="O752" s="626">
        <v>0</v>
      </c>
      <c r="P752" s="627">
        <f t="shared" si="35"/>
        <v>0</v>
      </c>
      <c r="Q752" s="628">
        <f>'Раздел 1'!Q782</f>
        <v>0</v>
      </c>
      <c r="R752" s="629">
        <v>0</v>
      </c>
      <c r="S752" s="630">
        <f t="shared" si="36"/>
        <v>0</v>
      </c>
      <c r="T752" s="631">
        <f>'Раздел 1'!R782</f>
        <v>0</v>
      </c>
      <c r="U752" s="632">
        <v>0</v>
      </c>
      <c r="V752" s="633">
        <f t="shared" si="37"/>
        <v>0</v>
      </c>
      <c r="W752" s="142"/>
      <c r="X752" s="634"/>
      <c r="Y752" s="635"/>
    </row>
    <row r="753" spans="1:25" s="636" customFormat="1" ht="24.75" customHeight="1">
      <c r="A753" s="622">
        <f>'Раздел 1'!C783</f>
        <v>0</v>
      </c>
      <c r="B753" s="623">
        <f>'Раздел 1'!D783</f>
        <v>0</v>
      </c>
      <c r="C753" s="623">
        <f>'Раздел 1'!E783</f>
        <v>0</v>
      </c>
      <c r="D753" s="623">
        <f>'Раздел 1'!F783</f>
        <v>0</v>
      </c>
      <c r="E753" s="623">
        <f>'Раздел 1'!G783</f>
        <v>0</v>
      </c>
      <c r="F753" s="623">
        <f>'Раздел 1'!H783</f>
        <v>0</v>
      </c>
      <c r="G753" s="623">
        <f>'Раздел 1'!I783</f>
        <v>0</v>
      </c>
      <c r="H753" s="624">
        <f>'Раздел 1'!J783</f>
        <v>0</v>
      </c>
      <c r="I753" s="625">
        <f>'Раздел 1'!K783</f>
        <v>0</v>
      </c>
      <c r="J753" s="625">
        <f>'Раздел 1'!L783</f>
        <v>0</v>
      </c>
      <c r="K753" s="625">
        <f>'Раздел 1'!M783</f>
        <v>0</v>
      </c>
      <c r="L753" s="625">
        <f>'Раздел 1'!N783</f>
        <v>0</v>
      </c>
      <c r="M753" s="625">
        <f>'Раздел 1'!O783</f>
        <v>0</v>
      </c>
      <c r="N753" s="626">
        <f>'Раздел 1'!P783</f>
        <v>0</v>
      </c>
      <c r="O753" s="626">
        <v>0</v>
      </c>
      <c r="P753" s="627">
        <f t="shared" si="35"/>
        <v>0</v>
      </c>
      <c r="Q753" s="628">
        <f>'Раздел 1'!Q783</f>
        <v>0</v>
      </c>
      <c r="R753" s="629">
        <v>0</v>
      </c>
      <c r="S753" s="630">
        <f t="shared" si="36"/>
        <v>0</v>
      </c>
      <c r="T753" s="631">
        <f>'Раздел 1'!R783</f>
        <v>0</v>
      </c>
      <c r="U753" s="632">
        <v>0</v>
      </c>
      <c r="V753" s="633">
        <f t="shared" si="37"/>
        <v>0</v>
      </c>
      <c r="W753" s="142"/>
      <c r="X753" s="634"/>
      <c r="Y753" s="635"/>
    </row>
    <row r="754" spans="1:25" s="636" customFormat="1" ht="24.75" customHeight="1">
      <c r="A754" s="622">
        <f>'Раздел 1'!C784</f>
        <v>0</v>
      </c>
      <c r="B754" s="623">
        <f>'Раздел 1'!D784</f>
        <v>0</v>
      </c>
      <c r="C754" s="623">
        <f>'Раздел 1'!E784</f>
        <v>0</v>
      </c>
      <c r="D754" s="623">
        <f>'Раздел 1'!F784</f>
        <v>0</v>
      </c>
      <c r="E754" s="623">
        <f>'Раздел 1'!G784</f>
        <v>0</v>
      </c>
      <c r="F754" s="623">
        <f>'Раздел 1'!H784</f>
        <v>0</v>
      </c>
      <c r="G754" s="623">
        <f>'Раздел 1'!I784</f>
        <v>0</v>
      </c>
      <c r="H754" s="624">
        <f>'Раздел 1'!J784</f>
        <v>0</v>
      </c>
      <c r="I754" s="625">
        <f>'Раздел 1'!K784</f>
        <v>0</v>
      </c>
      <c r="J754" s="625">
        <f>'Раздел 1'!L784</f>
        <v>0</v>
      </c>
      <c r="K754" s="625">
        <f>'Раздел 1'!M784</f>
        <v>0</v>
      </c>
      <c r="L754" s="625">
        <f>'Раздел 1'!N784</f>
        <v>0</v>
      </c>
      <c r="M754" s="625">
        <f>'Раздел 1'!O784</f>
        <v>0</v>
      </c>
      <c r="N754" s="626">
        <f>'Раздел 1'!P784</f>
        <v>0</v>
      </c>
      <c r="O754" s="626">
        <v>0</v>
      </c>
      <c r="P754" s="627">
        <f t="shared" si="35"/>
        <v>0</v>
      </c>
      <c r="Q754" s="628">
        <f>'Раздел 1'!Q784</f>
        <v>0</v>
      </c>
      <c r="R754" s="629">
        <v>0</v>
      </c>
      <c r="S754" s="630">
        <f t="shared" si="36"/>
        <v>0</v>
      </c>
      <c r="T754" s="631">
        <f>'Раздел 1'!R784</f>
        <v>0</v>
      </c>
      <c r="U754" s="632">
        <v>0</v>
      </c>
      <c r="V754" s="633">
        <f t="shared" si="37"/>
        <v>0</v>
      </c>
      <c r="W754" s="142"/>
      <c r="X754" s="634"/>
      <c r="Y754" s="635"/>
    </row>
    <row r="755" spans="1:25" s="636" customFormat="1" ht="24.75" customHeight="1">
      <c r="A755" s="622">
        <f>'Раздел 1'!C785</f>
        <v>0</v>
      </c>
      <c r="B755" s="623">
        <f>'Раздел 1'!D785</f>
        <v>0</v>
      </c>
      <c r="C755" s="623">
        <f>'Раздел 1'!E785</f>
        <v>0</v>
      </c>
      <c r="D755" s="623">
        <f>'Раздел 1'!F785</f>
        <v>0</v>
      </c>
      <c r="E755" s="623">
        <f>'Раздел 1'!G785</f>
        <v>0</v>
      </c>
      <c r="F755" s="623">
        <f>'Раздел 1'!H785</f>
        <v>0</v>
      </c>
      <c r="G755" s="623">
        <f>'Раздел 1'!I785</f>
        <v>0</v>
      </c>
      <c r="H755" s="624">
        <f>'Раздел 1'!J785</f>
        <v>0</v>
      </c>
      <c r="I755" s="625">
        <f>'Раздел 1'!K785</f>
        <v>0</v>
      </c>
      <c r="J755" s="625">
        <f>'Раздел 1'!L785</f>
        <v>0</v>
      </c>
      <c r="K755" s="625">
        <f>'Раздел 1'!M785</f>
        <v>0</v>
      </c>
      <c r="L755" s="625">
        <f>'Раздел 1'!N785</f>
        <v>0</v>
      </c>
      <c r="M755" s="625">
        <f>'Раздел 1'!O785</f>
        <v>0</v>
      </c>
      <c r="N755" s="626">
        <f>'Раздел 1'!P785</f>
        <v>0</v>
      </c>
      <c r="O755" s="626">
        <v>0</v>
      </c>
      <c r="P755" s="627">
        <f t="shared" si="35"/>
        <v>0</v>
      </c>
      <c r="Q755" s="628">
        <f>'Раздел 1'!Q785</f>
        <v>0</v>
      </c>
      <c r="R755" s="629">
        <v>0</v>
      </c>
      <c r="S755" s="630">
        <f t="shared" si="36"/>
        <v>0</v>
      </c>
      <c r="T755" s="631">
        <f>'Раздел 1'!R785</f>
        <v>0</v>
      </c>
      <c r="U755" s="632">
        <v>0</v>
      </c>
      <c r="V755" s="633">
        <f t="shared" si="37"/>
        <v>0</v>
      </c>
      <c r="W755" s="142"/>
      <c r="X755" s="634"/>
      <c r="Y755" s="635"/>
    </row>
    <row r="756" spans="1:25" ht="15.75">
      <c r="A756" s="622">
        <f>'Раздел 1'!C786</f>
        <v>0</v>
      </c>
      <c r="B756" s="623">
        <f>'Раздел 1'!D786</f>
        <v>0</v>
      </c>
      <c r="C756" s="623">
        <f>'Раздел 1'!E786</f>
        <v>0</v>
      </c>
      <c r="D756" s="623">
        <f>'Раздел 1'!F786</f>
        <v>0</v>
      </c>
      <c r="E756" s="623">
        <f>'Раздел 1'!G786</f>
        <v>0</v>
      </c>
      <c r="F756" s="623">
        <f>'Раздел 1'!H786</f>
        <v>0</v>
      </c>
      <c r="G756" s="623">
        <f>'Раздел 1'!I786</f>
        <v>0</v>
      </c>
      <c r="H756" s="624">
        <f>'Раздел 1'!J786</f>
        <v>0</v>
      </c>
      <c r="I756" s="625">
        <f>'Раздел 1'!K786</f>
        <v>0</v>
      </c>
      <c r="J756" s="625">
        <f>'Раздел 1'!L786</f>
        <v>0</v>
      </c>
      <c r="K756" s="625">
        <f>'Раздел 1'!M786</f>
        <v>0</v>
      </c>
      <c r="L756" s="625">
        <f>'Раздел 1'!N786</f>
        <v>0</v>
      </c>
      <c r="M756" s="625">
        <f>'Раздел 1'!O786</f>
        <v>0</v>
      </c>
      <c r="N756" s="626">
        <f>'Раздел 1'!P786</f>
        <v>0</v>
      </c>
      <c r="O756" s="119">
        <v>0</v>
      </c>
      <c r="Q756" s="628">
        <f>'Раздел 1'!Q786</f>
        <v>0</v>
      </c>
      <c r="R756" s="119">
        <v>0</v>
      </c>
      <c r="T756" s="631">
        <f>'Раздел 1'!R786</f>
        <v>0</v>
      </c>
      <c r="U756" s="119">
        <v>0</v>
      </c>
    </row>
    <row r="757" spans="1:25" ht="15.75">
      <c r="A757" s="622">
        <f>'Раздел 1'!C787</f>
        <v>0</v>
      </c>
      <c r="B757" s="623">
        <f>'Раздел 1'!D787</f>
        <v>0</v>
      </c>
      <c r="C757" s="623">
        <f>'Раздел 1'!E787</f>
        <v>0</v>
      </c>
      <c r="D757" s="623">
        <f>'Раздел 1'!F787</f>
        <v>0</v>
      </c>
      <c r="E757" s="623">
        <f>'Раздел 1'!G787</f>
        <v>0</v>
      </c>
      <c r="F757" s="623">
        <f>'Раздел 1'!H787</f>
        <v>0</v>
      </c>
      <c r="G757" s="623">
        <f>'Раздел 1'!I787</f>
        <v>0</v>
      </c>
      <c r="H757" s="624">
        <f>'Раздел 1'!J787</f>
        <v>0</v>
      </c>
      <c r="I757" s="625">
        <f>'Раздел 1'!K787</f>
        <v>0</v>
      </c>
      <c r="J757" s="625">
        <f>'Раздел 1'!L787</f>
        <v>0</v>
      </c>
      <c r="K757" s="625">
        <f>'Раздел 1'!M787</f>
        <v>0</v>
      </c>
      <c r="L757" s="625">
        <f>'Раздел 1'!N787</f>
        <v>0</v>
      </c>
      <c r="M757" s="625">
        <f>'Раздел 1'!O787</f>
        <v>0</v>
      </c>
      <c r="N757" s="626">
        <f>'Раздел 1'!P787</f>
        <v>0</v>
      </c>
      <c r="O757" s="119">
        <v>0</v>
      </c>
      <c r="Q757" s="628">
        <f>'Раздел 1'!Q787</f>
        <v>0</v>
      </c>
      <c r="R757" s="119">
        <v>0</v>
      </c>
      <c r="T757" s="631">
        <f>'Раздел 1'!R787</f>
        <v>0</v>
      </c>
      <c r="U757" s="119">
        <v>0</v>
      </c>
    </row>
    <row r="758" spans="1:25" ht="15.75">
      <c r="A758" s="622">
        <f>'Раздел 1'!C788</f>
        <v>0</v>
      </c>
      <c r="B758" s="623">
        <f>'Раздел 1'!D788</f>
        <v>0</v>
      </c>
      <c r="C758" s="623">
        <f>'Раздел 1'!E788</f>
        <v>0</v>
      </c>
      <c r="D758" s="623">
        <f>'Раздел 1'!F788</f>
        <v>0</v>
      </c>
      <c r="E758" s="623">
        <f>'Раздел 1'!G788</f>
        <v>0</v>
      </c>
      <c r="F758" s="623">
        <f>'Раздел 1'!H788</f>
        <v>0</v>
      </c>
      <c r="G758" s="623">
        <f>'Раздел 1'!I788</f>
        <v>0</v>
      </c>
      <c r="H758" s="624">
        <f>'Раздел 1'!J788</f>
        <v>0</v>
      </c>
      <c r="I758" s="625">
        <f>'Раздел 1'!K788</f>
        <v>0</v>
      </c>
      <c r="J758" s="625">
        <f>'Раздел 1'!L788</f>
        <v>0</v>
      </c>
      <c r="K758" s="625">
        <f>'Раздел 1'!M788</f>
        <v>0</v>
      </c>
      <c r="L758" s="625">
        <f>'Раздел 1'!N788</f>
        <v>0</v>
      </c>
      <c r="M758" s="625">
        <f>'Раздел 1'!O788</f>
        <v>0</v>
      </c>
      <c r="N758" s="626">
        <f>'Раздел 1'!P788</f>
        <v>0</v>
      </c>
      <c r="O758" s="119">
        <v>0</v>
      </c>
      <c r="Q758" s="628">
        <f>'Раздел 1'!Q788</f>
        <v>0</v>
      </c>
      <c r="R758" s="119">
        <v>0</v>
      </c>
      <c r="T758" s="631">
        <f>'Раздел 1'!R788</f>
        <v>0</v>
      </c>
      <c r="U758" s="119">
        <v>0</v>
      </c>
    </row>
    <row r="759" spans="1:25" ht="15.75">
      <c r="A759" s="622">
        <f>'Раздел 1'!C789</f>
        <v>0</v>
      </c>
      <c r="B759" s="623">
        <f>'Раздел 1'!D789</f>
        <v>0</v>
      </c>
      <c r="C759" s="623">
        <f>'Раздел 1'!E789</f>
        <v>0</v>
      </c>
      <c r="D759" s="623">
        <f>'Раздел 1'!F789</f>
        <v>0</v>
      </c>
      <c r="E759" s="623">
        <f>'Раздел 1'!G789</f>
        <v>0</v>
      </c>
      <c r="F759" s="623">
        <f>'Раздел 1'!H789</f>
        <v>0</v>
      </c>
      <c r="G759" s="623">
        <f>'Раздел 1'!I789</f>
        <v>0</v>
      </c>
      <c r="H759" s="624">
        <f>'Раздел 1'!J789</f>
        <v>0</v>
      </c>
      <c r="I759" s="625">
        <f>'Раздел 1'!K789</f>
        <v>0</v>
      </c>
      <c r="J759" s="625">
        <f>'Раздел 1'!L789</f>
        <v>0</v>
      </c>
      <c r="K759" s="625">
        <f>'Раздел 1'!M789</f>
        <v>0</v>
      </c>
      <c r="L759" s="625">
        <f>'Раздел 1'!N789</f>
        <v>0</v>
      </c>
      <c r="M759" s="625">
        <f>'Раздел 1'!O789</f>
        <v>0</v>
      </c>
      <c r="N759" s="626">
        <f>'Раздел 1'!P789</f>
        <v>0</v>
      </c>
      <c r="O759" s="119">
        <v>0</v>
      </c>
      <c r="Q759" s="628">
        <f>'Раздел 1'!Q789</f>
        <v>0</v>
      </c>
      <c r="R759" s="119">
        <v>0</v>
      </c>
      <c r="T759" s="631">
        <f>'Раздел 1'!R789</f>
        <v>0</v>
      </c>
      <c r="U759" s="119">
        <v>0</v>
      </c>
    </row>
    <row r="760" spans="1:25" ht="15.75">
      <c r="A760" s="622">
        <f>'Раздел 1'!C790</f>
        <v>0</v>
      </c>
      <c r="B760" s="623">
        <f>'Раздел 1'!D790</f>
        <v>0</v>
      </c>
      <c r="C760" s="623">
        <f>'Раздел 1'!E790</f>
        <v>0</v>
      </c>
      <c r="D760" s="623">
        <f>'Раздел 1'!F790</f>
        <v>0</v>
      </c>
      <c r="E760" s="623">
        <f>'Раздел 1'!G790</f>
        <v>0</v>
      </c>
      <c r="F760" s="623">
        <f>'Раздел 1'!H790</f>
        <v>0</v>
      </c>
      <c r="G760" s="623">
        <f>'Раздел 1'!I790</f>
        <v>0</v>
      </c>
      <c r="H760" s="624">
        <f>'Раздел 1'!J790</f>
        <v>0</v>
      </c>
      <c r="I760" s="625">
        <f>'Раздел 1'!K790</f>
        <v>0</v>
      </c>
      <c r="J760" s="625">
        <f>'Раздел 1'!L790</f>
        <v>0</v>
      </c>
      <c r="K760" s="625">
        <f>'Раздел 1'!M790</f>
        <v>0</v>
      </c>
      <c r="L760" s="625">
        <f>'Раздел 1'!N790</f>
        <v>0</v>
      </c>
      <c r="M760" s="625">
        <f>'Раздел 1'!O790</f>
        <v>0</v>
      </c>
      <c r="N760" s="626">
        <f>'Раздел 1'!P790</f>
        <v>0</v>
      </c>
      <c r="O760" s="119">
        <v>0</v>
      </c>
      <c r="Q760" s="628">
        <f>'Раздел 1'!Q790</f>
        <v>0</v>
      </c>
      <c r="R760" s="119">
        <v>0</v>
      </c>
      <c r="T760" s="631">
        <f>'Раздел 1'!R790</f>
        <v>0</v>
      </c>
      <c r="U760" s="119">
        <v>0</v>
      </c>
    </row>
    <row r="761" spans="1:25" ht="15.75">
      <c r="A761" s="622">
        <f>'Раздел 1'!C791</f>
        <v>0</v>
      </c>
      <c r="B761" s="623">
        <f>'Раздел 1'!D791</f>
        <v>0</v>
      </c>
      <c r="C761" s="623">
        <f>'Раздел 1'!E791</f>
        <v>0</v>
      </c>
      <c r="D761" s="623">
        <f>'Раздел 1'!F791</f>
        <v>0</v>
      </c>
      <c r="E761" s="623">
        <f>'Раздел 1'!G791</f>
        <v>0</v>
      </c>
      <c r="F761" s="623">
        <f>'Раздел 1'!H791</f>
        <v>0</v>
      </c>
      <c r="G761" s="623">
        <f>'Раздел 1'!I791</f>
        <v>0</v>
      </c>
      <c r="H761" s="624">
        <f>'Раздел 1'!J791</f>
        <v>0</v>
      </c>
      <c r="I761" s="625">
        <f>'Раздел 1'!K791</f>
        <v>0</v>
      </c>
      <c r="J761" s="625">
        <f>'Раздел 1'!L791</f>
        <v>0</v>
      </c>
      <c r="K761" s="625">
        <f>'Раздел 1'!M791</f>
        <v>0</v>
      </c>
      <c r="L761" s="625">
        <f>'Раздел 1'!N791</f>
        <v>0</v>
      </c>
      <c r="M761" s="625">
        <f>'Раздел 1'!O791</f>
        <v>0</v>
      </c>
      <c r="N761" s="626">
        <f>'Раздел 1'!P791</f>
        <v>0</v>
      </c>
      <c r="O761" s="119">
        <v>0</v>
      </c>
      <c r="Q761" s="628">
        <f>'Раздел 1'!Q791</f>
        <v>0</v>
      </c>
      <c r="R761" s="119">
        <v>0</v>
      </c>
      <c r="T761" s="631">
        <f>'Раздел 1'!R791</f>
        <v>0</v>
      </c>
      <c r="U761" s="119">
        <v>0</v>
      </c>
    </row>
    <row r="762" spans="1:25" ht="15.75">
      <c r="A762" s="622">
        <f>'Раздел 1'!C792</f>
        <v>0</v>
      </c>
      <c r="B762" s="623">
        <f>'Раздел 1'!D792</f>
        <v>0</v>
      </c>
      <c r="C762" s="623">
        <f>'Раздел 1'!E792</f>
        <v>0</v>
      </c>
      <c r="D762" s="623">
        <f>'Раздел 1'!F792</f>
        <v>0</v>
      </c>
      <c r="E762" s="623">
        <f>'Раздел 1'!G792</f>
        <v>0</v>
      </c>
      <c r="F762" s="623">
        <f>'Раздел 1'!H792</f>
        <v>0</v>
      </c>
      <c r="G762" s="623">
        <f>'Раздел 1'!I792</f>
        <v>0</v>
      </c>
      <c r="H762" s="624">
        <f>'Раздел 1'!J792</f>
        <v>0</v>
      </c>
      <c r="I762" s="625">
        <f>'Раздел 1'!K792</f>
        <v>0</v>
      </c>
      <c r="J762" s="625">
        <f>'Раздел 1'!L792</f>
        <v>0</v>
      </c>
      <c r="K762" s="625">
        <f>'Раздел 1'!M792</f>
        <v>0</v>
      </c>
      <c r="L762" s="625">
        <f>'Раздел 1'!N792</f>
        <v>0</v>
      </c>
      <c r="M762" s="625">
        <f>'Раздел 1'!O792</f>
        <v>0</v>
      </c>
      <c r="N762" s="626">
        <f>'Раздел 1'!P792</f>
        <v>0</v>
      </c>
      <c r="O762" s="119">
        <v>0</v>
      </c>
      <c r="Q762" s="628">
        <f>'Раздел 1'!Q792</f>
        <v>0</v>
      </c>
      <c r="R762" s="119">
        <v>0</v>
      </c>
      <c r="T762" s="631">
        <f>'Раздел 1'!R792</f>
        <v>0</v>
      </c>
      <c r="U762" s="119">
        <v>0</v>
      </c>
    </row>
    <row r="763" spans="1:25" ht="15.75">
      <c r="A763" s="622">
        <f>'Раздел 1'!C793</f>
        <v>0</v>
      </c>
      <c r="B763" s="623">
        <f>'Раздел 1'!D793</f>
        <v>0</v>
      </c>
      <c r="C763" s="623">
        <f>'Раздел 1'!E793</f>
        <v>0</v>
      </c>
      <c r="D763" s="623">
        <f>'Раздел 1'!F793</f>
        <v>0</v>
      </c>
      <c r="E763" s="623">
        <f>'Раздел 1'!G793</f>
        <v>0</v>
      </c>
      <c r="F763" s="623">
        <f>'Раздел 1'!H793</f>
        <v>0</v>
      </c>
      <c r="G763" s="623">
        <f>'Раздел 1'!I793</f>
        <v>0</v>
      </c>
      <c r="H763" s="624">
        <f>'Раздел 1'!J793</f>
        <v>0</v>
      </c>
      <c r="I763" s="625">
        <f>'Раздел 1'!K793</f>
        <v>0</v>
      </c>
      <c r="J763" s="625">
        <f>'Раздел 1'!L793</f>
        <v>0</v>
      </c>
      <c r="K763" s="625">
        <f>'Раздел 1'!M793</f>
        <v>0</v>
      </c>
      <c r="L763" s="625">
        <f>'Раздел 1'!N793</f>
        <v>0</v>
      </c>
      <c r="M763" s="625">
        <f>'Раздел 1'!O793</f>
        <v>0</v>
      </c>
      <c r="N763" s="626">
        <f>'Раздел 1'!P793</f>
        <v>0</v>
      </c>
      <c r="O763" s="119">
        <v>0</v>
      </c>
      <c r="Q763" s="628">
        <f>'Раздел 1'!Q793</f>
        <v>0</v>
      </c>
      <c r="R763" s="119">
        <v>0</v>
      </c>
      <c r="T763" s="631">
        <f>'Раздел 1'!R793</f>
        <v>0</v>
      </c>
      <c r="U763" s="119">
        <v>0</v>
      </c>
    </row>
    <row r="764" spans="1:25" ht="15.75">
      <c r="A764" s="622">
        <f>'Раздел 1'!C794</f>
        <v>0</v>
      </c>
      <c r="B764" s="623">
        <f>'Раздел 1'!D794</f>
        <v>0</v>
      </c>
      <c r="C764" s="623">
        <f>'Раздел 1'!E794</f>
        <v>0</v>
      </c>
      <c r="D764" s="623">
        <f>'Раздел 1'!F794</f>
        <v>0</v>
      </c>
      <c r="E764" s="623">
        <f>'Раздел 1'!G794</f>
        <v>0</v>
      </c>
      <c r="F764" s="623">
        <f>'Раздел 1'!H794</f>
        <v>0</v>
      </c>
      <c r="G764" s="623">
        <f>'Раздел 1'!I794</f>
        <v>0</v>
      </c>
      <c r="H764" s="624">
        <f>'Раздел 1'!J794</f>
        <v>0</v>
      </c>
      <c r="I764" s="625">
        <f>'Раздел 1'!K794</f>
        <v>0</v>
      </c>
      <c r="J764" s="625">
        <f>'Раздел 1'!L794</f>
        <v>0</v>
      </c>
      <c r="K764" s="625">
        <f>'Раздел 1'!M794</f>
        <v>0</v>
      </c>
      <c r="L764" s="625">
        <f>'Раздел 1'!N794</f>
        <v>0</v>
      </c>
      <c r="M764" s="625">
        <f>'Раздел 1'!O794</f>
        <v>0</v>
      </c>
      <c r="N764" s="626">
        <f>'Раздел 1'!P794</f>
        <v>0</v>
      </c>
      <c r="O764" s="119">
        <v>0</v>
      </c>
      <c r="Q764" s="628">
        <f>'Раздел 1'!Q794</f>
        <v>0</v>
      </c>
      <c r="R764" s="119">
        <v>0</v>
      </c>
      <c r="T764" s="631">
        <f>'Раздел 1'!R794</f>
        <v>0</v>
      </c>
      <c r="U764" s="119">
        <v>0</v>
      </c>
    </row>
    <row r="765" spans="1:25" ht="15.75">
      <c r="A765" s="622">
        <f>'Раздел 1'!C795</f>
        <v>0</v>
      </c>
      <c r="B765" s="623">
        <f>'Раздел 1'!D795</f>
        <v>0</v>
      </c>
      <c r="C765" s="623">
        <f>'Раздел 1'!E795</f>
        <v>0</v>
      </c>
      <c r="D765" s="623">
        <f>'Раздел 1'!F795</f>
        <v>0</v>
      </c>
      <c r="E765" s="623">
        <f>'Раздел 1'!G795</f>
        <v>0</v>
      </c>
      <c r="F765" s="623">
        <f>'Раздел 1'!H795</f>
        <v>0</v>
      </c>
      <c r="G765" s="623">
        <f>'Раздел 1'!I795</f>
        <v>0</v>
      </c>
      <c r="H765" s="624">
        <f>'Раздел 1'!J795</f>
        <v>0</v>
      </c>
      <c r="I765" s="625">
        <f>'Раздел 1'!K795</f>
        <v>0</v>
      </c>
      <c r="J765" s="625">
        <f>'Раздел 1'!L795</f>
        <v>0</v>
      </c>
      <c r="K765" s="625">
        <f>'Раздел 1'!M795</f>
        <v>0</v>
      </c>
      <c r="L765" s="625">
        <f>'Раздел 1'!N795</f>
        <v>0</v>
      </c>
      <c r="M765" s="625">
        <f>'Раздел 1'!O795</f>
        <v>0</v>
      </c>
      <c r="N765" s="626">
        <f>'Раздел 1'!P795</f>
        <v>0</v>
      </c>
      <c r="O765" s="119">
        <v>0</v>
      </c>
      <c r="Q765" s="628">
        <f>'Раздел 1'!Q795</f>
        <v>0</v>
      </c>
      <c r="R765" s="119">
        <v>0</v>
      </c>
      <c r="T765" s="631">
        <f>'Раздел 1'!R795</f>
        <v>0</v>
      </c>
      <c r="U765" s="119">
        <v>0</v>
      </c>
    </row>
    <row r="766" spans="1:25" ht="15.75">
      <c r="A766" s="622">
        <f>'Раздел 1'!C796</f>
        <v>0</v>
      </c>
      <c r="B766" s="623">
        <f>'Раздел 1'!D796</f>
        <v>0</v>
      </c>
      <c r="C766" s="623">
        <f>'Раздел 1'!E796</f>
        <v>0</v>
      </c>
      <c r="D766" s="623">
        <f>'Раздел 1'!F796</f>
        <v>0</v>
      </c>
      <c r="E766" s="623">
        <f>'Раздел 1'!G796</f>
        <v>0</v>
      </c>
      <c r="F766" s="623">
        <f>'Раздел 1'!H796</f>
        <v>0</v>
      </c>
      <c r="G766" s="623">
        <f>'Раздел 1'!I796</f>
        <v>0</v>
      </c>
      <c r="H766" s="624">
        <f>'Раздел 1'!J796</f>
        <v>0</v>
      </c>
      <c r="I766" s="625">
        <f>'Раздел 1'!K796</f>
        <v>0</v>
      </c>
      <c r="J766" s="625">
        <f>'Раздел 1'!L796</f>
        <v>0</v>
      </c>
      <c r="K766" s="625">
        <f>'Раздел 1'!M796</f>
        <v>0</v>
      </c>
      <c r="L766" s="625">
        <f>'Раздел 1'!N796</f>
        <v>0</v>
      </c>
      <c r="M766" s="625">
        <f>'Раздел 1'!O796</f>
        <v>0</v>
      </c>
      <c r="N766" s="626">
        <f>'Раздел 1'!P796</f>
        <v>0</v>
      </c>
      <c r="O766" s="119">
        <v>0</v>
      </c>
      <c r="Q766" s="628">
        <f>'Раздел 1'!Q796</f>
        <v>0</v>
      </c>
      <c r="R766" s="119">
        <v>0</v>
      </c>
      <c r="T766" s="631">
        <f>'Раздел 1'!R796</f>
        <v>0</v>
      </c>
      <c r="U766" s="119">
        <v>0</v>
      </c>
    </row>
    <row r="767" spans="1:25" ht="15.75">
      <c r="A767" s="622">
        <f>'Раздел 1'!C797</f>
        <v>0</v>
      </c>
      <c r="B767" s="623">
        <f>'Раздел 1'!D797</f>
        <v>0</v>
      </c>
      <c r="C767" s="623">
        <f>'Раздел 1'!E797</f>
        <v>0</v>
      </c>
      <c r="D767" s="623">
        <f>'Раздел 1'!F797</f>
        <v>0</v>
      </c>
      <c r="E767" s="623">
        <f>'Раздел 1'!G797</f>
        <v>0</v>
      </c>
      <c r="F767" s="623">
        <f>'Раздел 1'!H797</f>
        <v>0</v>
      </c>
      <c r="G767" s="623">
        <f>'Раздел 1'!I797</f>
        <v>0</v>
      </c>
      <c r="H767" s="624">
        <f>'Раздел 1'!J797</f>
        <v>0</v>
      </c>
      <c r="I767" s="625">
        <f>'Раздел 1'!K797</f>
        <v>0</v>
      </c>
      <c r="J767" s="625">
        <f>'Раздел 1'!L797</f>
        <v>0</v>
      </c>
      <c r="K767" s="625">
        <f>'Раздел 1'!M797</f>
        <v>0</v>
      </c>
      <c r="L767" s="625">
        <f>'Раздел 1'!N797</f>
        <v>0</v>
      </c>
      <c r="M767" s="625">
        <f>'Раздел 1'!O797</f>
        <v>0</v>
      </c>
      <c r="N767" s="626">
        <f>'Раздел 1'!P797</f>
        <v>0</v>
      </c>
      <c r="O767" s="119">
        <v>0</v>
      </c>
      <c r="Q767" s="628">
        <f>'Раздел 1'!Q797</f>
        <v>0</v>
      </c>
      <c r="R767" s="119">
        <v>0</v>
      </c>
      <c r="T767" s="631">
        <f>'Раздел 1'!R797</f>
        <v>0</v>
      </c>
      <c r="U767" s="119">
        <v>0</v>
      </c>
    </row>
    <row r="768" spans="1:25" ht="15.75">
      <c r="A768" s="622">
        <f>'Раздел 1'!C798</f>
        <v>0</v>
      </c>
      <c r="B768" s="623">
        <f>'Раздел 1'!D798</f>
        <v>0</v>
      </c>
      <c r="C768" s="623">
        <f>'Раздел 1'!E798</f>
        <v>0</v>
      </c>
      <c r="D768" s="623">
        <f>'Раздел 1'!F798</f>
        <v>0</v>
      </c>
      <c r="E768" s="623">
        <f>'Раздел 1'!G798</f>
        <v>0</v>
      </c>
      <c r="F768" s="623">
        <f>'Раздел 1'!H798</f>
        <v>0</v>
      </c>
      <c r="G768" s="623">
        <f>'Раздел 1'!I798</f>
        <v>0</v>
      </c>
      <c r="H768" s="624">
        <f>'Раздел 1'!J798</f>
        <v>0</v>
      </c>
      <c r="I768" s="625">
        <f>'Раздел 1'!K798</f>
        <v>0</v>
      </c>
      <c r="J768" s="625">
        <f>'Раздел 1'!L798</f>
        <v>0</v>
      </c>
      <c r="K768" s="625">
        <f>'Раздел 1'!M798</f>
        <v>0</v>
      </c>
      <c r="L768" s="625">
        <f>'Раздел 1'!N798</f>
        <v>0</v>
      </c>
      <c r="M768" s="625">
        <f>'Раздел 1'!O798</f>
        <v>0</v>
      </c>
      <c r="N768" s="626">
        <f>'Раздел 1'!P798</f>
        <v>0</v>
      </c>
      <c r="O768" s="119">
        <v>0</v>
      </c>
      <c r="Q768" s="628">
        <f>'Раздел 1'!Q798</f>
        <v>0</v>
      </c>
      <c r="R768" s="119">
        <v>0</v>
      </c>
      <c r="T768" s="631">
        <f>'Раздел 1'!R798</f>
        <v>0</v>
      </c>
      <c r="U768" s="119">
        <v>0</v>
      </c>
    </row>
    <row r="769" spans="1:21" ht="15.75">
      <c r="A769" s="622">
        <f>'Раздел 1'!C799</f>
        <v>0</v>
      </c>
      <c r="B769" s="623">
        <f>'Раздел 1'!D799</f>
        <v>0</v>
      </c>
      <c r="C769" s="623">
        <f>'Раздел 1'!E799</f>
        <v>0</v>
      </c>
      <c r="D769" s="623">
        <f>'Раздел 1'!F799</f>
        <v>0</v>
      </c>
      <c r="E769" s="623">
        <f>'Раздел 1'!G799</f>
        <v>0</v>
      </c>
      <c r="F769" s="623">
        <f>'Раздел 1'!H799</f>
        <v>0</v>
      </c>
      <c r="G769" s="623">
        <f>'Раздел 1'!I799</f>
        <v>0</v>
      </c>
      <c r="H769" s="624">
        <f>'Раздел 1'!J799</f>
        <v>0</v>
      </c>
      <c r="I769" s="625">
        <f>'Раздел 1'!K799</f>
        <v>0</v>
      </c>
      <c r="J769" s="625">
        <f>'Раздел 1'!L799</f>
        <v>0</v>
      </c>
      <c r="K769" s="625">
        <f>'Раздел 1'!M799</f>
        <v>0</v>
      </c>
      <c r="L769" s="625">
        <f>'Раздел 1'!N799</f>
        <v>0</v>
      </c>
      <c r="M769" s="625">
        <f>'Раздел 1'!O799</f>
        <v>0</v>
      </c>
      <c r="N769" s="626">
        <f>'Раздел 1'!P799</f>
        <v>0</v>
      </c>
      <c r="O769" s="119">
        <v>0</v>
      </c>
      <c r="Q769" s="628">
        <f>'Раздел 1'!Q799</f>
        <v>0</v>
      </c>
      <c r="R769" s="119">
        <v>0</v>
      </c>
      <c r="T769" s="631">
        <f>'Раздел 1'!R799</f>
        <v>0</v>
      </c>
      <c r="U769" s="119">
        <v>0</v>
      </c>
    </row>
    <row r="770" spans="1:21" ht="15.75">
      <c r="A770" s="622">
        <f>'Раздел 1'!C800</f>
        <v>0</v>
      </c>
      <c r="B770" s="623">
        <f>'Раздел 1'!D800</f>
        <v>0</v>
      </c>
      <c r="C770" s="623">
        <f>'Раздел 1'!E800</f>
        <v>0</v>
      </c>
      <c r="D770" s="623">
        <f>'Раздел 1'!F800</f>
        <v>0</v>
      </c>
      <c r="E770" s="623">
        <f>'Раздел 1'!G800</f>
        <v>0</v>
      </c>
      <c r="F770" s="623">
        <f>'Раздел 1'!H800</f>
        <v>0</v>
      </c>
      <c r="G770" s="623">
        <f>'Раздел 1'!I800</f>
        <v>0</v>
      </c>
      <c r="H770" s="624">
        <f>'Раздел 1'!J800</f>
        <v>0</v>
      </c>
      <c r="I770" s="625">
        <f>'Раздел 1'!K800</f>
        <v>0</v>
      </c>
      <c r="J770" s="625">
        <f>'Раздел 1'!L800</f>
        <v>0</v>
      </c>
      <c r="K770" s="625">
        <f>'Раздел 1'!M800</f>
        <v>0</v>
      </c>
      <c r="L770" s="625">
        <f>'Раздел 1'!N800</f>
        <v>0</v>
      </c>
      <c r="M770" s="625">
        <f>'Раздел 1'!O800</f>
        <v>0</v>
      </c>
      <c r="N770" s="626">
        <f>'Раздел 1'!P800</f>
        <v>0</v>
      </c>
      <c r="O770" s="119">
        <v>0</v>
      </c>
      <c r="Q770" s="628">
        <f>'Раздел 1'!Q800</f>
        <v>0</v>
      </c>
      <c r="R770" s="119">
        <v>0</v>
      </c>
      <c r="T770" s="631">
        <f>'Раздел 1'!R800</f>
        <v>0</v>
      </c>
      <c r="U770" s="119">
        <v>0</v>
      </c>
    </row>
  </sheetData>
  <sheetProtection formatColumns="0" formatRows="0" autoFilter="0"/>
  <autoFilter ref="A8:V770">
    <filterColumn colId="12"/>
    <filterColumn colId="15"/>
  </autoFilter>
  <mergeCells count="18">
    <mergeCell ref="X8:Y8"/>
    <mergeCell ref="R5:R6"/>
    <mergeCell ref="S5:S6"/>
    <mergeCell ref="T5:T6"/>
    <mergeCell ref="U5:U6"/>
    <mergeCell ref="V5:V6"/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CCFF99"/>
    <pageSetUpPr fitToPage="1"/>
  </sheetPr>
  <dimension ref="A1:K92"/>
  <sheetViews>
    <sheetView view="pageBreakPreview" topLeftCell="A10" zoomScale="70" zoomScaleNormal="60" zoomScaleSheetLayoutView="70" workbookViewId="0">
      <selection activeCell="J22" sqref="J22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454" t="s">
        <v>306</v>
      </c>
      <c r="B2" s="1454"/>
      <c r="C2" s="1454"/>
      <c r="D2" s="1454"/>
      <c r="E2" s="1454"/>
      <c r="F2" s="1454"/>
      <c r="G2" s="1454"/>
      <c r="H2" s="1454"/>
    </row>
    <row r="3" spans="1:11" ht="71.25" customHeight="1">
      <c r="A3" s="1454"/>
      <c r="B3" s="1454"/>
      <c r="C3" s="1454"/>
      <c r="D3" s="1454"/>
      <c r="E3" s="1454"/>
      <c r="F3" s="1454"/>
      <c r="G3" s="1454"/>
      <c r="H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457" t="s">
        <v>282</v>
      </c>
      <c r="B9" s="1457" t="s">
        <v>308</v>
      </c>
      <c r="C9" s="1459" t="s">
        <v>309</v>
      </c>
      <c r="D9" s="1460"/>
      <c r="E9" s="1461"/>
      <c r="F9" s="1459" t="s">
        <v>310</v>
      </c>
      <c r="G9" s="1460"/>
      <c r="H9" s="1461"/>
    </row>
    <row r="10" spans="1:11" ht="75">
      <c r="A10" s="1458"/>
      <c r="B10" s="1458"/>
      <c r="C10" s="46" t="s">
        <v>981</v>
      </c>
      <c r="D10" s="46" t="s">
        <v>982</v>
      </c>
      <c r="E10" s="46" t="s">
        <v>983</v>
      </c>
      <c r="F10" s="46" t="s">
        <v>981</v>
      </c>
      <c r="G10" s="46" t="s">
        <v>982</v>
      </c>
      <c r="H10" s="46" t="s">
        <v>983</v>
      </c>
    </row>
    <row r="11" spans="1:11" s="49" customFormat="1" ht="31.5" customHeight="1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>
      <c r="A12" s="50" t="s">
        <v>57</v>
      </c>
      <c r="B12" s="51" t="s">
        <v>311</v>
      </c>
      <c r="C12" s="55">
        <f>'211квр 111 (2022)РАЙОН ИФ001'!I27</f>
        <v>11181.32</v>
      </c>
      <c r="D12" s="55"/>
      <c r="E12" s="55"/>
      <c r="F12" s="55">
        <f>F13+F14+F15</f>
        <v>2459.8903999999998</v>
      </c>
      <c r="G12" s="55">
        <f>F12</f>
        <v>2459.8903999999998</v>
      </c>
      <c r="H12" s="55">
        <f>G12</f>
        <v>2459.8903999999998</v>
      </c>
    </row>
    <row r="13" spans="1:11" ht="24" customHeight="1">
      <c r="A13" s="50" t="s">
        <v>312</v>
      </c>
      <c r="B13" s="54" t="s">
        <v>313</v>
      </c>
      <c r="C13" s="55">
        <f>C12</f>
        <v>11181.32</v>
      </c>
      <c r="D13" s="55">
        <f>D12</f>
        <v>0</v>
      </c>
      <c r="E13" s="55">
        <f>E12</f>
        <v>0</v>
      </c>
      <c r="F13" s="55">
        <f>C13*0.22</f>
        <v>2459.8903999999998</v>
      </c>
      <c r="G13" s="55">
        <f t="shared" ref="G13:H13" si="0">D13*0.22</f>
        <v>0</v>
      </c>
      <c r="H13" s="55">
        <f t="shared" si="0"/>
        <v>0</v>
      </c>
    </row>
    <row r="14" spans="1:11">
      <c r="A14" s="50" t="s">
        <v>314</v>
      </c>
      <c r="B14" s="51" t="s">
        <v>315</v>
      </c>
      <c r="C14" s="55"/>
      <c r="D14" s="55"/>
      <c r="E14" s="55"/>
      <c r="F14" s="55"/>
      <c r="G14" s="55"/>
      <c r="H14" s="55"/>
    </row>
    <row r="15" spans="1:11" ht="37.5">
      <c r="A15" s="50" t="s">
        <v>316</v>
      </c>
      <c r="B15" s="56" t="s">
        <v>317</v>
      </c>
      <c r="C15" s="55"/>
      <c r="D15" s="55"/>
      <c r="E15" s="55"/>
      <c r="F15" s="55"/>
      <c r="G15" s="55"/>
      <c r="H15" s="55"/>
    </row>
    <row r="16" spans="1:11" s="53" customFormat="1" ht="39" customHeight="1">
      <c r="A16" s="50">
        <v>2</v>
      </c>
      <c r="B16" s="51" t="s">
        <v>318</v>
      </c>
      <c r="C16" s="55">
        <f>C17</f>
        <v>11181.32</v>
      </c>
      <c r="D16" s="55">
        <f>C16</f>
        <v>11181.32</v>
      </c>
      <c r="E16" s="55">
        <f>D16</f>
        <v>11181.32</v>
      </c>
      <c r="F16" s="55">
        <f>SUM(F17:F21)</f>
        <v>346.62092000000001</v>
      </c>
      <c r="G16" s="55">
        <f>G17+G19</f>
        <v>0</v>
      </c>
      <c r="H16" s="55">
        <f>H17+H19</f>
        <v>0</v>
      </c>
    </row>
    <row r="17" spans="1:9" ht="40.5" customHeight="1">
      <c r="A17" s="50" t="s">
        <v>319</v>
      </c>
      <c r="B17" s="54" t="s">
        <v>320</v>
      </c>
      <c r="C17" s="55">
        <f>C13</f>
        <v>11181.32</v>
      </c>
      <c r="D17" s="55">
        <f t="shared" ref="D17:E17" si="1">D13</f>
        <v>0</v>
      </c>
      <c r="E17" s="55">
        <f t="shared" si="1"/>
        <v>0</v>
      </c>
      <c r="F17" s="55">
        <f>C17*0.029</f>
        <v>324.25828000000001</v>
      </c>
      <c r="G17" s="55">
        <f>D17*0.029</f>
        <v>0</v>
      </c>
      <c r="H17" s="55">
        <f t="shared" ref="H17" si="2">E17*0.029</f>
        <v>0</v>
      </c>
    </row>
    <row r="18" spans="1:9" ht="37.5" customHeight="1">
      <c r="A18" s="50" t="s">
        <v>321</v>
      </c>
      <c r="B18" s="51" t="s">
        <v>322</v>
      </c>
      <c r="C18" s="55"/>
      <c r="D18" s="55"/>
      <c r="E18" s="55"/>
      <c r="F18" s="55"/>
      <c r="G18" s="55"/>
      <c r="H18" s="55"/>
    </row>
    <row r="19" spans="1:9" s="53" customFormat="1" ht="37.5" customHeight="1">
      <c r="A19" s="50" t="s">
        <v>323</v>
      </c>
      <c r="B19" s="54" t="s">
        <v>324</v>
      </c>
      <c r="C19" s="55">
        <f>C13</f>
        <v>11181.32</v>
      </c>
      <c r="D19" s="55">
        <f t="shared" ref="D19:E19" si="3">D13</f>
        <v>0</v>
      </c>
      <c r="E19" s="55">
        <f t="shared" si="3"/>
        <v>0</v>
      </c>
      <c r="F19" s="55">
        <f>C19*0.002</f>
        <v>22.362639999999999</v>
      </c>
      <c r="G19" s="55">
        <f t="shared" ref="G19:H19" si="4">D19*0.002</f>
        <v>0</v>
      </c>
      <c r="H19" s="55">
        <f t="shared" si="4"/>
        <v>0</v>
      </c>
    </row>
    <row r="20" spans="1:9" ht="57" customHeight="1">
      <c r="A20" s="50" t="s">
        <v>325</v>
      </c>
      <c r="B20" s="51" t="s">
        <v>326</v>
      </c>
      <c r="C20" s="55"/>
      <c r="D20" s="55"/>
      <c r="E20" s="55"/>
      <c r="F20" s="55"/>
      <c r="G20" s="55"/>
      <c r="H20" s="55"/>
    </row>
    <row r="21" spans="1:9" ht="37.5">
      <c r="A21" s="50" t="s">
        <v>327</v>
      </c>
      <c r="B21" s="51" t="s">
        <v>326</v>
      </c>
      <c r="C21" s="55"/>
      <c r="D21" s="55"/>
      <c r="E21" s="55"/>
      <c r="F21" s="55"/>
      <c r="G21" s="55"/>
      <c r="H21" s="55"/>
    </row>
    <row r="22" spans="1:9" s="53" customFormat="1" ht="37.5">
      <c r="A22" s="50" t="s">
        <v>9</v>
      </c>
      <c r="B22" s="54" t="s">
        <v>328</v>
      </c>
      <c r="C22" s="55">
        <f>C13</f>
        <v>11181.32</v>
      </c>
      <c r="D22" s="55">
        <f t="shared" ref="D22:E22" si="5">D13</f>
        <v>0</v>
      </c>
      <c r="E22" s="55">
        <f t="shared" si="5"/>
        <v>0</v>
      </c>
      <c r="F22" s="55">
        <f>C22*0.051</f>
        <v>570.24731999999995</v>
      </c>
      <c r="G22" s="55">
        <f t="shared" ref="G22:H22" si="6">D22*0.051</f>
        <v>0</v>
      </c>
      <c r="H22" s="55">
        <f t="shared" si="6"/>
        <v>0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3376.76</v>
      </c>
      <c r="G23" s="59">
        <f>ROUND(G13+G16+G22,2)</f>
        <v>0</v>
      </c>
      <c r="H23" s="59">
        <f>ROUND(H13+H16+H22,2)</f>
        <v>0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667</v>
      </c>
      <c r="B26" s="35"/>
      <c r="D26" s="36"/>
      <c r="F26" s="64"/>
      <c r="G26" s="36" t="s">
        <v>1135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36" t="s">
        <v>1136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B3CC82"/>
    <pageSetUpPr fitToPage="1"/>
  </sheetPr>
  <dimension ref="A1:H18"/>
  <sheetViews>
    <sheetView view="pageBreakPreview" zoomScale="85" zoomScaleNormal="75" zoomScaleSheetLayoutView="85" workbookViewId="0"/>
  </sheetViews>
  <sheetFormatPr defaultColWidth="8.85546875" defaultRowHeight="15"/>
  <cols>
    <col min="1" max="1" width="5.7109375" customWidth="1"/>
    <col min="2" max="2" width="46.42578125" customWidth="1"/>
    <col min="3" max="3" width="30.140625" customWidth="1"/>
    <col min="4" max="4" width="27.85546875" customWidth="1"/>
    <col min="5" max="5" width="31.28515625" customWidth="1"/>
    <col min="6" max="6" width="14.28515625" customWidth="1"/>
    <col min="7" max="8" width="17" customWidth="1"/>
    <col min="13" max="13" width="22.140625" customWidth="1"/>
    <col min="257" max="257" width="5.7109375" customWidth="1"/>
    <col min="258" max="258" width="46.42578125" customWidth="1"/>
    <col min="259" max="259" width="30.140625" customWidth="1"/>
    <col min="260" max="260" width="27.85546875" customWidth="1"/>
    <col min="261" max="261" width="31.28515625" customWidth="1"/>
    <col min="262" max="262" width="14.28515625" customWidth="1"/>
    <col min="263" max="263" width="12.28515625" bestFit="1" customWidth="1"/>
    <col min="269" max="269" width="22.140625" customWidth="1"/>
    <col min="513" max="513" width="5.7109375" customWidth="1"/>
    <col min="514" max="514" width="46.42578125" customWidth="1"/>
    <col min="515" max="515" width="30.140625" customWidth="1"/>
    <col min="516" max="516" width="27.85546875" customWidth="1"/>
    <col min="517" max="517" width="31.28515625" customWidth="1"/>
    <col min="518" max="518" width="14.28515625" customWidth="1"/>
    <col min="519" max="519" width="12.28515625" bestFit="1" customWidth="1"/>
    <col min="525" max="525" width="22.140625" customWidth="1"/>
    <col min="769" max="769" width="5.7109375" customWidth="1"/>
    <col min="770" max="770" width="46.42578125" customWidth="1"/>
    <col min="771" max="771" width="30.140625" customWidth="1"/>
    <col min="772" max="772" width="27.85546875" customWidth="1"/>
    <col min="773" max="773" width="31.28515625" customWidth="1"/>
    <col min="774" max="774" width="14.28515625" customWidth="1"/>
    <col min="775" max="775" width="12.28515625" bestFit="1" customWidth="1"/>
    <col min="781" max="781" width="22.140625" customWidth="1"/>
    <col min="1025" max="1025" width="5.7109375" customWidth="1"/>
    <col min="1026" max="1026" width="46.42578125" customWidth="1"/>
    <col min="1027" max="1027" width="30.140625" customWidth="1"/>
    <col min="1028" max="1028" width="27.85546875" customWidth="1"/>
    <col min="1029" max="1029" width="31.28515625" customWidth="1"/>
    <col min="1030" max="1030" width="14.28515625" customWidth="1"/>
    <col min="1031" max="1031" width="12.28515625" bestFit="1" customWidth="1"/>
    <col min="1037" max="1037" width="22.140625" customWidth="1"/>
    <col min="1281" max="1281" width="5.7109375" customWidth="1"/>
    <col min="1282" max="1282" width="46.42578125" customWidth="1"/>
    <col min="1283" max="1283" width="30.140625" customWidth="1"/>
    <col min="1284" max="1284" width="27.85546875" customWidth="1"/>
    <col min="1285" max="1285" width="31.28515625" customWidth="1"/>
    <col min="1286" max="1286" width="14.28515625" customWidth="1"/>
    <col min="1287" max="1287" width="12.28515625" bestFit="1" customWidth="1"/>
    <col min="1293" max="1293" width="22.140625" customWidth="1"/>
    <col min="1537" max="1537" width="5.7109375" customWidth="1"/>
    <col min="1538" max="1538" width="46.42578125" customWidth="1"/>
    <col min="1539" max="1539" width="30.140625" customWidth="1"/>
    <col min="1540" max="1540" width="27.85546875" customWidth="1"/>
    <col min="1541" max="1541" width="31.28515625" customWidth="1"/>
    <col min="1542" max="1542" width="14.28515625" customWidth="1"/>
    <col min="1543" max="1543" width="12.28515625" bestFit="1" customWidth="1"/>
    <col min="1549" max="1549" width="22.140625" customWidth="1"/>
    <col min="1793" max="1793" width="5.7109375" customWidth="1"/>
    <col min="1794" max="1794" width="46.42578125" customWidth="1"/>
    <col min="1795" max="1795" width="30.140625" customWidth="1"/>
    <col min="1796" max="1796" width="27.85546875" customWidth="1"/>
    <col min="1797" max="1797" width="31.28515625" customWidth="1"/>
    <col min="1798" max="1798" width="14.28515625" customWidth="1"/>
    <col min="1799" max="1799" width="12.28515625" bestFit="1" customWidth="1"/>
    <col min="1805" max="1805" width="22.140625" customWidth="1"/>
    <col min="2049" max="2049" width="5.7109375" customWidth="1"/>
    <col min="2050" max="2050" width="46.42578125" customWidth="1"/>
    <col min="2051" max="2051" width="30.140625" customWidth="1"/>
    <col min="2052" max="2052" width="27.85546875" customWidth="1"/>
    <col min="2053" max="2053" width="31.28515625" customWidth="1"/>
    <col min="2054" max="2054" width="14.28515625" customWidth="1"/>
    <col min="2055" max="2055" width="12.28515625" bestFit="1" customWidth="1"/>
    <col min="2061" max="2061" width="22.140625" customWidth="1"/>
    <col min="2305" max="2305" width="5.7109375" customWidth="1"/>
    <col min="2306" max="2306" width="46.42578125" customWidth="1"/>
    <col min="2307" max="2307" width="30.140625" customWidth="1"/>
    <col min="2308" max="2308" width="27.85546875" customWidth="1"/>
    <col min="2309" max="2309" width="31.28515625" customWidth="1"/>
    <col min="2310" max="2310" width="14.28515625" customWidth="1"/>
    <col min="2311" max="2311" width="12.28515625" bestFit="1" customWidth="1"/>
    <col min="2317" max="2317" width="22.140625" customWidth="1"/>
    <col min="2561" max="2561" width="5.7109375" customWidth="1"/>
    <col min="2562" max="2562" width="46.42578125" customWidth="1"/>
    <col min="2563" max="2563" width="30.140625" customWidth="1"/>
    <col min="2564" max="2564" width="27.85546875" customWidth="1"/>
    <col min="2565" max="2565" width="31.28515625" customWidth="1"/>
    <col min="2566" max="2566" width="14.28515625" customWidth="1"/>
    <col min="2567" max="2567" width="12.28515625" bestFit="1" customWidth="1"/>
    <col min="2573" max="2573" width="22.140625" customWidth="1"/>
    <col min="2817" max="2817" width="5.7109375" customWidth="1"/>
    <col min="2818" max="2818" width="46.42578125" customWidth="1"/>
    <col min="2819" max="2819" width="30.140625" customWidth="1"/>
    <col min="2820" max="2820" width="27.85546875" customWidth="1"/>
    <col min="2821" max="2821" width="31.28515625" customWidth="1"/>
    <col min="2822" max="2822" width="14.28515625" customWidth="1"/>
    <col min="2823" max="2823" width="12.28515625" bestFit="1" customWidth="1"/>
    <col min="2829" max="2829" width="22.140625" customWidth="1"/>
    <col min="3073" max="3073" width="5.7109375" customWidth="1"/>
    <col min="3074" max="3074" width="46.42578125" customWidth="1"/>
    <col min="3075" max="3075" width="30.140625" customWidth="1"/>
    <col min="3076" max="3076" width="27.85546875" customWidth="1"/>
    <col min="3077" max="3077" width="31.28515625" customWidth="1"/>
    <col min="3078" max="3078" width="14.28515625" customWidth="1"/>
    <col min="3079" max="3079" width="12.28515625" bestFit="1" customWidth="1"/>
    <col min="3085" max="3085" width="22.140625" customWidth="1"/>
    <col min="3329" max="3329" width="5.7109375" customWidth="1"/>
    <col min="3330" max="3330" width="46.42578125" customWidth="1"/>
    <col min="3331" max="3331" width="30.140625" customWidth="1"/>
    <col min="3332" max="3332" width="27.85546875" customWidth="1"/>
    <col min="3333" max="3333" width="31.28515625" customWidth="1"/>
    <col min="3334" max="3334" width="14.28515625" customWidth="1"/>
    <col min="3335" max="3335" width="12.28515625" bestFit="1" customWidth="1"/>
    <col min="3341" max="3341" width="22.140625" customWidth="1"/>
    <col min="3585" max="3585" width="5.7109375" customWidth="1"/>
    <col min="3586" max="3586" width="46.42578125" customWidth="1"/>
    <col min="3587" max="3587" width="30.140625" customWidth="1"/>
    <col min="3588" max="3588" width="27.85546875" customWidth="1"/>
    <col min="3589" max="3589" width="31.28515625" customWidth="1"/>
    <col min="3590" max="3590" width="14.28515625" customWidth="1"/>
    <col min="3591" max="3591" width="12.28515625" bestFit="1" customWidth="1"/>
    <col min="3597" max="3597" width="22.140625" customWidth="1"/>
    <col min="3841" max="3841" width="5.7109375" customWidth="1"/>
    <col min="3842" max="3842" width="46.42578125" customWidth="1"/>
    <col min="3843" max="3843" width="30.140625" customWidth="1"/>
    <col min="3844" max="3844" width="27.85546875" customWidth="1"/>
    <col min="3845" max="3845" width="31.28515625" customWidth="1"/>
    <col min="3846" max="3846" width="14.28515625" customWidth="1"/>
    <col min="3847" max="3847" width="12.28515625" bestFit="1" customWidth="1"/>
    <col min="3853" max="3853" width="22.140625" customWidth="1"/>
    <col min="4097" max="4097" width="5.7109375" customWidth="1"/>
    <col min="4098" max="4098" width="46.42578125" customWidth="1"/>
    <col min="4099" max="4099" width="30.140625" customWidth="1"/>
    <col min="4100" max="4100" width="27.85546875" customWidth="1"/>
    <col min="4101" max="4101" width="31.28515625" customWidth="1"/>
    <col min="4102" max="4102" width="14.28515625" customWidth="1"/>
    <col min="4103" max="4103" width="12.28515625" bestFit="1" customWidth="1"/>
    <col min="4109" max="4109" width="22.140625" customWidth="1"/>
    <col min="4353" max="4353" width="5.7109375" customWidth="1"/>
    <col min="4354" max="4354" width="46.42578125" customWidth="1"/>
    <col min="4355" max="4355" width="30.140625" customWidth="1"/>
    <col min="4356" max="4356" width="27.85546875" customWidth="1"/>
    <col min="4357" max="4357" width="31.28515625" customWidth="1"/>
    <col min="4358" max="4358" width="14.28515625" customWidth="1"/>
    <col min="4359" max="4359" width="12.28515625" bestFit="1" customWidth="1"/>
    <col min="4365" max="4365" width="22.140625" customWidth="1"/>
    <col min="4609" max="4609" width="5.7109375" customWidth="1"/>
    <col min="4610" max="4610" width="46.42578125" customWidth="1"/>
    <col min="4611" max="4611" width="30.140625" customWidth="1"/>
    <col min="4612" max="4612" width="27.85546875" customWidth="1"/>
    <col min="4613" max="4613" width="31.28515625" customWidth="1"/>
    <col min="4614" max="4614" width="14.28515625" customWidth="1"/>
    <col min="4615" max="4615" width="12.28515625" bestFit="1" customWidth="1"/>
    <col min="4621" max="4621" width="22.140625" customWidth="1"/>
    <col min="4865" max="4865" width="5.7109375" customWidth="1"/>
    <col min="4866" max="4866" width="46.42578125" customWidth="1"/>
    <col min="4867" max="4867" width="30.140625" customWidth="1"/>
    <col min="4868" max="4868" width="27.85546875" customWidth="1"/>
    <col min="4869" max="4869" width="31.28515625" customWidth="1"/>
    <col min="4870" max="4870" width="14.28515625" customWidth="1"/>
    <col min="4871" max="4871" width="12.28515625" bestFit="1" customWidth="1"/>
    <col min="4877" max="4877" width="22.140625" customWidth="1"/>
    <col min="5121" max="5121" width="5.7109375" customWidth="1"/>
    <col min="5122" max="5122" width="46.42578125" customWidth="1"/>
    <col min="5123" max="5123" width="30.140625" customWidth="1"/>
    <col min="5124" max="5124" width="27.85546875" customWidth="1"/>
    <col min="5125" max="5125" width="31.28515625" customWidth="1"/>
    <col min="5126" max="5126" width="14.28515625" customWidth="1"/>
    <col min="5127" max="5127" width="12.28515625" bestFit="1" customWidth="1"/>
    <col min="5133" max="5133" width="22.140625" customWidth="1"/>
    <col min="5377" max="5377" width="5.7109375" customWidth="1"/>
    <col min="5378" max="5378" width="46.42578125" customWidth="1"/>
    <col min="5379" max="5379" width="30.140625" customWidth="1"/>
    <col min="5380" max="5380" width="27.85546875" customWidth="1"/>
    <col min="5381" max="5381" width="31.28515625" customWidth="1"/>
    <col min="5382" max="5382" width="14.28515625" customWidth="1"/>
    <col min="5383" max="5383" width="12.28515625" bestFit="1" customWidth="1"/>
    <col min="5389" max="5389" width="22.140625" customWidth="1"/>
    <col min="5633" max="5633" width="5.7109375" customWidth="1"/>
    <col min="5634" max="5634" width="46.42578125" customWidth="1"/>
    <col min="5635" max="5635" width="30.140625" customWidth="1"/>
    <col min="5636" max="5636" width="27.85546875" customWidth="1"/>
    <col min="5637" max="5637" width="31.28515625" customWidth="1"/>
    <col min="5638" max="5638" width="14.28515625" customWidth="1"/>
    <col min="5639" max="5639" width="12.28515625" bestFit="1" customWidth="1"/>
    <col min="5645" max="5645" width="22.140625" customWidth="1"/>
    <col min="5889" max="5889" width="5.7109375" customWidth="1"/>
    <col min="5890" max="5890" width="46.42578125" customWidth="1"/>
    <col min="5891" max="5891" width="30.140625" customWidth="1"/>
    <col min="5892" max="5892" width="27.85546875" customWidth="1"/>
    <col min="5893" max="5893" width="31.28515625" customWidth="1"/>
    <col min="5894" max="5894" width="14.28515625" customWidth="1"/>
    <col min="5895" max="5895" width="12.28515625" bestFit="1" customWidth="1"/>
    <col min="5901" max="5901" width="22.140625" customWidth="1"/>
    <col min="6145" max="6145" width="5.7109375" customWidth="1"/>
    <col min="6146" max="6146" width="46.42578125" customWidth="1"/>
    <col min="6147" max="6147" width="30.140625" customWidth="1"/>
    <col min="6148" max="6148" width="27.85546875" customWidth="1"/>
    <col min="6149" max="6149" width="31.28515625" customWidth="1"/>
    <col min="6150" max="6150" width="14.28515625" customWidth="1"/>
    <col min="6151" max="6151" width="12.28515625" bestFit="1" customWidth="1"/>
    <col min="6157" max="6157" width="22.140625" customWidth="1"/>
    <col min="6401" max="6401" width="5.7109375" customWidth="1"/>
    <col min="6402" max="6402" width="46.42578125" customWidth="1"/>
    <col min="6403" max="6403" width="30.140625" customWidth="1"/>
    <col min="6404" max="6404" width="27.85546875" customWidth="1"/>
    <col min="6405" max="6405" width="31.28515625" customWidth="1"/>
    <col min="6406" max="6406" width="14.28515625" customWidth="1"/>
    <col min="6407" max="6407" width="12.28515625" bestFit="1" customWidth="1"/>
    <col min="6413" max="6413" width="22.140625" customWidth="1"/>
    <col min="6657" max="6657" width="5.7109375" customWidth="1"/>
    <col min="6658" max="6658" width="46.42578125" customWidth="1"/>
    <col min="6659" max="6659" width="30.140625" customWidth="1"/>
    <col min="6660" max="6660" width="27.85546875" customWidth="1"/>
    <col min="6661" max="6661" width="31.28515625" customWidth="1"/>
    <col min="6662" max="6662" width="14.28515625" customWidth="1"/>
    <col min="6663" max="6663" width="12.28515625" bestFit="1" customWidth="1"/>
    <col min="6669" max="6669" width="22.140625" customWidth="1"/>
    <col min="6913" max="6913" width="5.7109375" customWidth="1"/>
    <col min="6914" max="6914" width="46.42578125" customWidth="1"/>
    <col min="6915" max="6915" width="30.140625" customWidth="1"/>
    <col min="6916" max="6916" width="27.85546875" customWidth="1"/>
    <col min="6917" max="6917" width="31.28515625" customWidth="1"/>
    <col min="6918" max="6918" width="14.28515625" customWidth="1"/>
    <col min="6919" max="6919" width="12.28515625" bestFit="1" customWidth="1"/>
    <col min="6925" max="6925" width="22.140625" customWidth="1"/>
    <col min="7169" max="7169" width="5.7109375" customWidth="1"/>
    <col min="7170" max="7170" width="46.42578125" customWidth="1"/>
    <col min="7171" max="7171" width="30.140625" customWidth="1"/>
    <col min="7172" max="7172" width="27.85546875" customWidth="1"/>
    <col min="7173" max="7173" width="31.28515625" customWidth="1"/>
    <col min="7174" max="7174" width="14.28515625" customWidth="1"/>
    <col min="7175" max="7175" width="12.28515625" bestFit="1" customWidth="1"/>
    <col min="7181" max="7181" width="22.140625" customWidth="1"/>
    <col min="7425" max="7425" width="5.7109375" customWidth="1"/>
    <col min="7426" max="7426" width="46.42578125" customWidth="1"/>
    <col min="7427" max="7427" width="30.140625" customWidth="1"/>
    <col min="7428" max="7428" width="27.85546875" customWidth="1"/>
    <col min="7429" max="7429" width="31.28515625" customWidth="1"/>
    <col min="7430" max="7430" width="14.28515625" customWidth="1"/>
    <col min="7431" max="7431" width="12.28515625" bestFit="1" customWidth="1"/>
    <col min="7437" max="7437" width="22.140625" customWidth="1"/>
    <col min="7681" max="7681" width="5.7109375" customWidth="1"/>
    <col min="7682" max="7682" width="46.42578125" customWidth="1"/>
    <col min="7683" max="7683" width="30.140625" customWidth="1"/>
    <col min="7684" max="7684" width="27.85546875" customWidth="1"/>
    <col min="7685" max="7685" width="31.28515625" customWidth="1"/>
    <col min="7686" max="7686" width="14.28515625" customWidth="1"/>
    <col min="7687" max="7687" width="12.28515625" bestFit="1" customWidth="1"/>
    <col min="7693" max="7693" width="22.140625" customWidth="1"/>
    <col min="7937" max="7937" width="5.7109375" customWidth="1"/>
    <col min="7938" max="7938" width="46.42578125" customWidth="1"/>
    <col min="7939" max="7939" width="30.140625" customWidth="1"/>
    <col min="7940" max="7940" width="27.85546875" customWidth="1"/>
    <col min="7941" max="7941" width="31.28515625" customWidth="1"/>
    <col min="7942" max="7942" width="14.28515625" customWidth="1"/>
    <col min="7943" max="7943" width="12.28515625" bestFit="1" customWidth="1"/>
    <col min="7949" max="7949" width="22.140625" customWidth="1"/>
    <col min="8193" max="8193" width="5.7109375" customWidth="1"/>
    <col min="8194" max="8194" width="46.42578125" customWidth="1"/>
    <col min="8195" max="8195" width="30.140625" customWidth="1"/>
    <col min="8196" max="8196" width="27.85546875" customWidth="1"/>
    <col min="8197" max="8197" width="31.28515625" customWidth="1"/>
    <col min="8198" max="8198" width="14.28515625" customWidth="1"/>
    <col min="8199" max="8199" width="12.28515625" bestFit="1" customWidth="1"/>
    <col min="8205" max="8205" width="22.140625" customWidth="1"/>
    <col min="8449" max="8449" width="5.7109375" customWidth="1"/>
    <col min="8450" max="8450" width="46.42578125" customWidth="1"/>
    <col min="8451" max="8451" width="30.140625" customWidth="1"/>
    <col min="8452" max="8452" width="27.85546875" customWidth="1"/>
    <col min="8453" max="8453" width="31.28515625" customWidth="1"/>
    <col min="8454" max="8454" width="14.28515625" customWidth="1"/>
    <col min="8455" max="8455" width="12.28515625" bestFit="1" customWidth="1"/>
    <col min="8461" max="8461" width="22.140625" customWidth="1"/>
    <col min="8705" max="8705" width="5.7109375" customWidth="1"/>
    <col min="8706" max="8706" width="46.42578125" customWidth="1"/>
    <col min="8707" max="8707" width="30.140625" customWidth="1"/>
    <col min="8708" max="8708" width="27.85546875" customWidth="1"/>
    <col min="8709" max="8709" width="31.28515625" customWidth="1"/>
    <col min="8710" max="8710" width="14.28515625" customWidth="1"/>
    <col min="8711" max="8711" width="12.28515625" bestFit="1" customWidth="1"/>
    <col min="8717" max="8717" width="22.140625" customWidth="1"/>
    <col min="8961" max="8961" width="5.7109375" customWidth="1"/>
    <col min="8962" max="8962" width="46.42578125" customWidth="1"/>
    <col min="8963" max="8963" width="30.140625" customWidth="1"/>
    <col min="8964" max="8964" width="27.85546875" customWidth="1"/>
    <col min="8965" max="8965" width="31.28515625" customWidth="1"/>
    <col min="8966" max="8966" width="14.28515625" customWidth="1"/>
    <col min="8967" max="8967" width="12.28515625" bestFit="1" customWidth="1"/>
    <col min="8973" max="8973" width="22.140625" customWidth="1"/>
    <col min="9217" max="9217" width="5.7109375" customWidth="1"/>
    <col min="9218" max="9218" width="46.42578125" customWidth="1"/>
    <col min="9219" max="9219" width="30.140625" customWidth="1"/>
    <col min="9220" max="9220" width="27.85546875" customWidth="1"/>
    <col min="9221" max="9221" width="31.28515625" customWidth="1"/>
    <col min="9222" max="9222" width="14.28515625" customWidth="1"/>
    <col min="9223" max="9223" width="12.28515625" bestFit="1" customWidth="1"/>
    <col min="9229" max="9229" width="22.140625" customWidth="1"/>
    <col min="9473" max="9473" width="5.7109375" customWidth="1"/>
    <col min="9474" max="9474" width="46.42578125" customWidth="1"/>
    <col min="9475" max="9475" width="30.140625" customWidth="1"/>
    <col min="9476" max="9476" width="27.85546875" customWidth="1"/>
    <col min="9477" max="9477" width="31.28515625" customWidth="1"/>
    <col min="9478" max="9478" width="14.28515625" customWidth="1"/>
    <col min="9479" max="9479" width="12.28515625" bestFit="1" customWidth="1"/>
    <col min="9485" max="9485" width="22.140625" customWidth="1"/>
    <col min="9729" max="9729" width="5.7109375" customWidth="1"/>
    <col min="9730" max="9730" width="46.42578125" customWidth="1"/>
    <col min="9731" max="9731" width="30.140625" customWidth="1"/>
    <col min="9732" max="9732" width="27.85546875" customWidth="1"/>
    <col min="9733" max="9733" width="31.28515625" customWidth="1"/>
    <col min="9734" max="9734" width="14.28515625" customWidth="1"/>
    <col min="9735" max="9735" width="12.28515625" bestFit="1" customWidth="1"/>
    <col min="9741" max="9741" width="22.140625" customWidth="1"/>
    <col min="9985" max="9985" width="5.7109375" customWidth="1"/>
    <col min="9986" max="9986" width="46.42578125" customWidth="1"/>
    <col min="9987" max="9987" width="30.140625" customWidth="1"/>
    <col min="9988" max="9988" width="27.85546875" customWidth="1"/>
    <col min="9989" max="9989" width="31.28515625" customWidth="1"/>
    <col min="9990" max="9990" width="14.28515625" customWidth="1"/>
    <col min="9991" max="9991" width="12.28515625" bestFit="1" customWidth="1"/>
    <col min="9997" max="9997" width="22.140625" customWidth="1"/>
    <col min="10241" max="10241" width="5.7109375" customWidth="1"/>
    <col min="10242" max="10242" width="46.42578125" customWidth="1"/>
    <col min="10243" max="10243" width="30.140625" customWidth="1"/>
    <col min="10244" max="10244" width="27.85546875" customWidth="1"/>
    <col min="10245" max="10245" width="31.28515625" customWidth="1"/>
    <col min="10246" max="10246" width="14.28515625" customWidth="1"/>
    <col min="10247" max="10247" width="12.28515625" bestFit="1" customWidth="1"/>
    <col min="10253" max="10253" width="22.140625" customWidth="1"/>
    <col min="10497" max="10497" width="5.7109375" customWidth="1"/>
    <col min="10498" max="10498" width="46.42578125" customWidth="1"/>
    <col min="10499" max="10499" width="30.140625" customWidth="1"/>
    <col min="10500" max="10500" width="27.85546875" customWidth="1"/>
    <col min="10501" max="10501" width="31.28515625" customWidth="1"/>
    <col min="10502" max="10502" width="14.28515625" customWidth="1"/>
    <col min="10503" max="10503" width="12.28515625" bestFit="1" customWidth="1"/>
    <col min="10509" max="10509" width="22.140625" customWidth="1"/>
    <col min="10753" max="10753" width="5.7109375" customWidth="1"/>
    <col min="10754" max="10754" width="46.42578125" customWidth="1"/>
    <col min="10755" max="10755" width="30.140625" customWidth="1"/>
    <col min="10756" max="10756" width="27.85546875" customWidth="1"/>
    <col min="10757" max="10757" width="31.28515625" customWidth="1"/>
    <col min="10758" max="10758" width="14.28515625" customWidth="1"/>
    <col min="10759" max="10759" width="12.28515625" bestFit="1" customWidth="1"/>
    <col min="10765" max="10765" width="22.140625" customWidth="1"/>
    <col min="11009" max="11009" width="5.7109375" customWidth="1"/>
    <col min="11010" max="11010" width="46.42578125" customWidth="1"/>
    <col min="11011" max="11011" width="30.140625" customWidth="1"/>
    <col min="11012" max="11012" width="27.85546875" customWidth="1"/>
    <col min="11013" max="11013" width="31.28515625" customWidth="1"/>
    <col min="11014" max="11014" width="14.28515625" customWidth="1"/>
    <col min="11015" max="11015" width="12.28515625" bestFit="1" customWidth="1"/>
    <col min="11021" max="11021" width="22.140625" customWidth="1"/>
    <col min="11265" max="11265" width="5.7109375" customWidth="1"/>
    <col min="11266" max="11266" width="46.42578125" customWidth="1"/>
    <col min="11267" max="11267" width="30.140625" customWidth="1"/>
    <col min="11268" max="11268" width="27.85546875" customWidth="1"/>
    <col min="11269" max="11269" width="31.28515625" customWidth="1"/>
    <col min="11270" max="11270" width="14.28515625" customWidth="1"/>
    <col min="11271" max="11271" width="12.28515625" bestFit="1" customWidth="1"/>
    <col min="11277" max="11277" width="22.140625" customWidth="1"/>
    <col min="11521" max="11521" width="5.7109375" customWidth="1"/>
    <col min="11522" max="11522" width="46.42578125" customWidth="1"/>
    <col min="11523" max="11523" width="30.140625" customWidth="1"/>
    <col min="11524" max="11524" width="27.85546875" customWidth="1"/>
    <col min="11525" max="11525" width="31.28515625" customWidth="1"/>
    <col min="11526" max="11526" width="14.28515625" customWidth="1"/>
    <col min="11527" max="11527" width="12.28515625" bestFit="1" customWidth="1"/>
    <col min="11533" max="11533" width="22.140625" customWidth="1"/>
    <col min="11777" max="11777" width="5.7109375" customWidth="1"/>
    <col min="11778" max="11778" width="46.42578125" customWidth="1"/>
    <col min="11779" max="11779" width="30.140625" customWidth="1"/>
    <col min="11780" max="11780" width="27.85546875" customWidth="1"/>
    <col min="11781" max="11781" width="31.28515625" customWidth="1"/>
    <col min="11782" max="11782" width="14.28515625" customWidth="1"/>
    <col min="11783" max="11783" width="12.28515625" bestFit="1" customWidth="1"/>
    <col min="11789" max="11789" width="22.140625" customWidth="1"/>
    <col min="12033" max="12033" width="5.7109375" customWidth="1"/>
    <col min="12034" max="12034" width="46.42578125" customWidth="1"/>
    <col min="12035" max="12035" width="30.140625" customWidth="1"/>
    <col min="12036" max="12036" width="27.85546875" customWidth="1"/>
    <col min="12037" max="12037" width="31.28515625" customWidth="1"/>
    <col min="12038" max="12038" width="14.28515625" customWidth="1"/>
    <col min="12039" max="12039" width="12.28515625" bestFit="1" customWidth="1"/>
    <col min="12045" max="12045" width="22.140625" customWidth="1"/>
    <col min="12289" max="12289" width="5.7109375" customWidth="1"/>
    <col min="12290" max="12290" width="46.42578125" customWidth="1"/>
    <col min="12291" max="12291" width="30.140625" customWidth="1"/>
    <col min="12292" max="12292" width="27.85546875" customWidth="1"/>
    <col min="12293" max="12293" width="31.28515625" customWidth="1"/>
    <col min="12294" max="12294" width="14.28515625" customWidth="1"/>
    <col min="12295" max="12295" width="12.28515625" bestFit="1" customWidth="1"/>
    <col min="12301" max="12301" width="22.140625" customWidth="1"/>
    <col min="12545" max="12545" width="5.7109375" customWidth="1"/>
    <col min="12546" max="12546" width="46.42578125" customWidth="1"/>
    <col min="12547" max="12547" width="30.140625" customWidth="1"/>
    <col min="12548" max="12548" width="27.85546875" customWidth="1"/>
    <col min="12549" max="12549" width="31.28515625" customWidth="1"/>
    <col min="12550" max="12550" width="14.28515625" customWidth="1"/>
    <col min="12551" max="12551" width="12.28515625" bestFit="1" customWidth="1"/>
    <col min="12557" max="12557" width="22.140625" customWidth="1"/>
    <col min="12801" max="12801" width="5.7109375" customWidth="1"/>
    <col min="12802" max="12802" width="46.42578125" customWidth="1"/>
    <col min="12803" max="12803" width="30.140625" customWidth="1"/>
    <col min="12804" max="12804" width="27.85546875" customWidth="1"/>
    <col min="12805" max="12805" width="31.28515625" customWidth="1"/>
    <col min="12806" max="12806" width="14.28515625" customWidth="1"/>
    <col min="12807" max="12807" width="12.28515625" bestFit="1" customWidth="1"/>
    <col min="12813" max="12813" width="22.140625" customWidth="1"/>
    <col min="13057" max="13057" width="5.7109375" customWidth="1"/>
    <col min="13058" max="13058" width="46.42578125" customWidth="1"/>
    <col min="13059" max="13059" width="30.140625" customWidth="1"/>
    <col min="13060" max="13060" width="27.85546875" customWidth="1"/>
    <col min="13061" max="13061" width="31.28515625" customWidth="1"/>
    <col min="13062" max="13062" width="14.28515625" customWidth="1"/>
    <col min="13063" max="13063" width="12.28515625" bestFit="1" customWidth="1"/>
    <col min="13069" max="13069" width="22.140625" customWidth="1"/>
    <col min="13313" max="13313" width="5.7109375" customWidth="1"/>
    <col min="13314" max="13314" width="46.42578125" customWidth="1"/>
    <col min="13315" max="13315" width="30.140625" customWidth="1"/>
    <col min="13316" max="13316" width="27.85546875" customWidth="1"/>
    <col min="13317" max="13317" width="31.28515625" customWidth="1"/>
    <col min="13318" max="13318" width="14.28515625" customWidth="1"/>
    <col min="13319" max="13319" width="12.28515625" bestFit="1" customWidth="1"/>
    <col min="13325" max="13325" width="22.140625" customWidth="1"/>
    <col min="13569" max="13569" width="5.7109375" customWidth="1"/>
    <col min="13570" max="13570" width="46.42578125" customWidth="1"/>
    <col min="13571" max="13571" width="30.140625" customWidth="1"/>
    <col min="13572" max="13572" width="27.85546875" customWidth="1"/>
    <col min="13573" max="13573" width="31.28515625" customWidth="1"/>
    <col min="13574" max="13574" width="14.28515625" customWidth="1"/>
    <col min="13575" max="13575" width="12.28515625" bestFit="1" customWidth="1"/>
    <col min="13581" max="13581" width="22.140625" customWidth="1"/>
    <col min="13825" max="13825" width="5.7109375" customWidth="1"/>
    <col min="13826" max="13826" width="46.42578125" customWidth="1"/>
    <col min="13827" max="13827" width="30.140625" customWidth="1"/>
    <col min="13828" max="13828" width="27.85546875" customWidth="1"/>
    <col min="13829" max="13829" width="31.28515625" customWidth="1"/>
    <col min="13830" max="13830" width="14.28515625" customWidth="1"/>
    <col min="13831" max="13831" width="12.28515625" bestFit="1" customWidth="1"/>
    <col min="13837" max="13837" width="22.140625" customWidth="1"/>
    <col min="14081" max="14081" width="5.7109375" customWidth="1"/>
    <col min="14082" max="14082" width="46.42578125" customWidth="1"/>
    <col min="14083" max="14083" width="30.140625" customWidth="1"/>
    <col min="14084" max="14084" width="27.85546875" customWidth="1"/>
    <col min="14085" max="14085" width="31.28515625" customWidth="1"/>
    <col min="14086" max="14086" width="14.28515625" customWidth="1"/>
    <col min="14087" max="14087" width="12.28515625" bestFit="1" customWidth="1"/>
    <col min="14093" max="14093" width="22.140625" customWidth="1"/>
    <col min="14337" max="14337" width="5.7109375" customWidth="1"/>
    <col min="14338" max="14338" width="46.42578125" customWidth="1"/>
    <col min="14339" max="14339" width="30.140625" customWidth="1"/>
    <col min="14340" max="14340" width="27.85546875" customWidth="1"/>
    <col min="14341" max="14341" width="31.28515625" customWidth="1"/>
    <col min="14342" max="14342" width="14.28515625" customWidth="1"/>
    <col min="14343" max="14343" width="12.28515625" bestFit="1" customWidth="1"/>
    <col min="14349" max="14349" width="22.140625" customWidth="1"/>
    <col min="14593" max="14593" width="5.7109375" customWidth="1"/>
    <col min="14594" max="14594" width="46.42578125" customWidth="1"/>
    <col min="14595" max="14595" width="30.140625" customWidth="1"/>
    <col min="14596" max="14596" width="27.85546875" customWidth="1"/>
    <col min="14597" max="14597" width="31.28515625" customWidth="1"/>
    <col min="14598" max="14598" width="14.28515625" customWidth="1"/>
    <col min="14599" max="14599" width="12.28515625" bestFit="1" customWidth="1"/>
    <col min="14605" max="14605" width="22.140625" customWidth="1"/>
    <col min="14849" max="14849" width="5.7109375" customWidth="1"/>
    <col min="14850" max="14850" width="46.42578125" customWidth="1"/>
    <col min="14851" max="14851" width="30.140625" customWidth="1"/>
    <col min="14852" max="14852" width="27.85546875" customWidth="1"/>
    <col min="14853" max="14853" width="31.28515625" customWidth="1"/>
    <col min="14854" max="14854" width="14.28515625" customWidth="1"/>
    <col min="14855" max="14855" width="12.28515625" bestFit="1" customWidth="1"/>
    <col min="14861" max="14861" width="22.140625" customWidth="1"/>
    <col min="15105" max="15105" width="5.7109375" customWidth="1"/>
    <col min="15106" max="15106" width="46.42578125" customWidth="1"/>
    <col min="15107" max="15107" width="30.140625" customWidth="1"/>
    <col min="15108" max="15108" width="27.85546875" customWidth="1"/>
    <col min="15109" max="15109" width="31.28515625" customWidth="1"/>
    <col min="15110" max="15110" width="14.28515625" customWidth="1"/>
    <col min="15111" max="15111" width="12.28515625" bestFit="1" customWidth="1"/>
    <col min="15117" max="15117" width="22.140625" customWidth="1"/>
    <col min="15361" max="15361" width="5.7109375" customWidth="1"/>
    <col min="15362" max="15362" width="46.42578125" customWidth="1"/>
    <col min="15363" max="15363" width="30.140625" customWidth="1"/>
    <col min="15364" max="15364" width="27.85546875" customWidth="1"/>
    <col min="15365" max="15365" width="31.28515625" customWidth="1"/>
    <col min="15366" max="15366" width="14.28515625" customWidth="1"/>
    <col min="15367" max="15367" width="12.28515625" bestFit="1" customWidth="1"/>
    <col min="15373" max="15373" width="22.140625" customWidth="1"/>
    <col min="15617" max="15617" width="5.7109375" customWidth="1"/>
    <col min="15618" max="15618" width="46.42578125" customWidth="1"/>
    <col min="15619" max="15619" width="30.140625" customWidth="1"/>
    <col min="15620" max="15620" width="27.85546875" customWidth="1"/>
    <col min="15621" max="15621" width="31.28515625" customWidth="1"/>
    <col min="15622" max="15622" width="14.28515625" customWidth="1"/>
    <col min="15623" max="15623" width="12.28515625" bestFit="1" customWidth="1"/>
    <col min="15629" max="15629" width="22.140625" customWidth="1"/>
    <col min="15873" max="15873" width="5.7109375" customWidth="1"/>
    <col min="15874" max="15874" width="46.42578125" customWidth="1"/>
    <col min="15875" max="15875" width="30.140625" customWidth="1"/>
    <col min="15876" max="15876" width="27.85546875" customWidth="1"/>
    <col min="15877" max="15877" width="31.28515625" customWidth="1"/>
    <col min="15878" max="15878" width="14.28515625" customWidth="1"/>
    <col min="15879" max="15879" width="12.28515625" bestFit="1" customWidth="1"/>
    <col min="15885" max="15885" width="22.140625" customWidth="1"/>
    <col min="16129" max="16129" width="5.7109375" customWidth="1"/>
    <col min="16130" max="16130" width="46.42578125" customWidth="1"/>
    <col min="16131" max="16131" width="30.140625" customWidth="1"/>
    <col min="16132" max="16132" width="27.85546875" customWidth="1"/>
    <col min="16133" max="16133" width="31.28515625" customWidth="1"/>
    <col min="16134" max="16134" width="14.28515625" customWidth="1"/>
    <col min="16135" max="16135" width="12.28515625" bestFit="1" customWidth="1"/>
    <col min="16141" max="16141" width="22.140625" customWidth="1"/>
  </cols>
  <sheetData>
    <row r="1" spans="1:8">
      <c r="F1" t="s">
        <v>446</v>
      </c>
    </row>
    <row r="3" spans="1:8" ht="55.9" customHeight="1">
      <c r="A3" s="1422" t="s">
        <v>613</v>
      </c>
      <c r="B3" s="1422"/>
      <c r="C3" s="1422"/>
      <c r="D3" s="1422"/>
      <c r="E3" s="1422"/>
    </row>
    <row r="4" spans="1:8" ht="47.25" customHeight="1">
      <c r="A4" t="s">
        <v>1137</v>
      </c>
    </row>
    <row r="5" spans="1:8" ht="19.5" customHeight="1">
      <c r="A5" t="s">
        <v>307</v>
      </c>
    </row>
    <row r="6" spans="1:8" ht="18" customHeight="1">
      <c r="A6" s="1422" t="s">
        <v>454</v>
      </c>
      <c r="B6" s="1422"/>
      <c r="C6" s="1422"/>
      <c r="D6" s="1422"/>
      <c r="E6" s="1422"/>
      <c r="F6" s="1422"/>
    </row>
    <row r="7" spans="1:8" ht="17.25" customHeight="1">
      <c r="A7" t="s">
        <v>281</v>
      </c>
    </row>
    <row r="9" spans="1:8" ht="93" customHeight="1">
      <c r="A9" t="s">
        <v>282</v>
      </c>
      <c r="B9" t="s">
        <v>297</v>
      </c>
      <c r="C9" t="s">
        <v>343</v>
      </c>
      <c r="D9" t="s">
        <v>340</v>
      </c>
      <c r="E9" t="s">
        <v>344</v>
      </c>
      <c r="F9" t="s">
        <v>300</v>
      </c>
    </row>
    <row r="10" spans="1:8" ht="24.75" customHeight="1">
      <c r="A10">
        <v>1</v>
      </c>
      <c r="B10">
        <v>2</v>
      </c>
      <c r="C10">
        <v>3</v>
      </c>
      <c r="D10">
        <v>4</v>
      </c>
      <c r="E10">
        <v>5</v>
      </c>
      <c r="F10" t="s">
        <v>333</v>
      </c>
      <c r="G10" t="s">
        <v>302</v>
      </c>
      <c r="H10" t="s">
        <v>303</v>
      </c>
    </row>
    <row r="11" spans="1:8">
      <c r="A11">
        <v>1</v>
      </c>
      <c r="B11" t="s">
        <v>988</v>
      </c>
      <c r="F11">
        <f>C11*D11*E11</f>
        <v>0</v>
      </c>
      <c r="H11">
        <f>F11-G11</f>
        <v>0</v>
      </c>
    </row>
    <row r="12" spans="1:8">
      <c r="B12" t="s">
        <v>295</v>
      </c>
      <c r="C12" t="s">
        <v>305</v>
      </c>
      <c r="D12" t="s">
        <v>305</v>
      </c>
      <c r="E12" t="s">
        <v>305</v>
      </c>
      <c r="F12">
        <f>F11</f>
        <v>0</v>
      </c>
      <c r="G12">
        <f>SUM(G11:G11)</f>
        <v>0</v>
      </c>
      <c r="H12">
        <f>SUM(H11:H11)</f>
        <v>0</v>
      </c>
    </row>
    <row r="14" spans="1:8" ht="23.25" customHeight="1">
      <c r="A14" t="s">
        <v>667</v>
      </c>
      <c r="E14" t="s">
        <v>1135</v>
      </c>
    </row>
    <row r="15" spans="1:8">
      <c r="C15" t="s">
        <v>131</v>
      </c>
      <c r="E15" t="s">
        <v>132</v>
      </c>
    </row>
    <row r="17" spans="1:5" ht="23.25" customHeight="1">
      <c r="A17" t="s">
        <v>133</v>
      </c>
      <c r="E17" t="s">
        <v>1136</v>
      </c>
    </row>
    <row r="18" spans="1:5">
      <c r="C18" t="s">
        <v>131</v>
      </c>
      <c r="E18" t="s">
        <v>132</v>
      </c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B3CC82"/>
    <pageSetUpPr fitToPage="1"/>
  </sheetPr>
  <dimension ref="A1:G88"/>
  <sheetViews>
    <sheetView view="pageBreakPreview" zoomScale="80" zoomScaleNormal="75" zoomScaleSheetLayoutView="80" workbookViewId="0"/>
  </sheetViews>
  <sheetFormatPr defaultColWidth="8.85546875" defaultRowHeight="15"/>
  <cols>
    <col min="1" max="1" width="5.7109375" customWidth="1"/>
    <col min="2" max="2" width="46.42578125" customWidth="1"/>
    <col min="3" max="3" width="30.140625" customWidth="1"/>
    <col min="4" max="4" width="31.28515625" customWidth="1"/>
    <col min="5" max="5" width="25.7109375" customWidth="1"/>
    <col min="6" max="7" width="17.140625" customWidth="1"/>
    <col min="8" max="8" width="15" customWidth="1"/>
    <col min="10" max="10" width="8.85546875" customWidth="1"/>
    <col min="257" max="257" width="5.7109375" customWidth="1"/>
    <col min="258" max="258" width="46.42578125" customWidth="1"/>
    <col min="259" max="259" width="30.140625" customWidth="1"/>
    <col min="260" max="260" width="31.28515625" customWidth="1"/>
    <col min="261" max="261" width="25.7109375" customWidth="1"/>
    <col min="262" max="263" width="17.140625" customWidth="1"/>
    <col min="264" max="264" width="15" customWidth="1"/>
    <col min="266" max="266" width="8.85546875" customWidth="1"/>
    <col min="513" max="513" width="5.7109375" customWidth="1"/>
    <col min="514" max="514" width="46.42578125" customWidth="1"/>
    <col min="515" max="515" width="30.140625" customWidth="1"/>
    <col min="516" max="516" width="31.28515625" customWidth="1"/>
    <col min="517" max="517" width="25.7109375" customWidth="1"/>
    <col min="518" max="519" width="17.140625" customWidth="1"/>
    <col min="520" max="520" width="15" customWidth="1"/>
    <col min="522" max="522" width="8.85546875" customWidth="1"/>
    <col min="769" max="769" width="5.7109375" customWidth="1"/>
    <col min="770" max="770" width="46.42578125" customWidth="1"/>
    <col min="771" max="771" width="30.140625" customWidth="1"/>
    <col min="772" max="772" width="31.28515625" customWidth="1"/>
    <col min="773" max="773" width="25.7109375" customWidth="1"/>
    <col min="774" max="775" width="17.140625" customWidth="1"/>
    <col min="776" max="776" width="15" customWidth="1"/>
    <col min="778" max="778" width="8.85546875" customWidth="1"/>
    <col min="1025" max="1025" width="5.7109375" customWidth="1"/>
    <col min="1026" max="1026" width="46.42578125" customWidth="1"/>
    <col min="1027" max="1027" width="30.140625" customWidth="1"/>
    <col min="1028" max="1028" width="31.28515625" customWidth="1"/>
    <col min="1029" max="1029" width="25.7109375" customWidth="1"/>
    <col min="1030" max="1031" width="17.140625" customWidth="1"/>
    <col min="1032" max="1032" width="15" customWidth="1"/>
    <col min="1034" max="1034" width="8.85546875" customWidth="1"/>
    <col min="1281" max="1281" width="5.7109375" customWidth="1"/>
    <col min="1282" max="1282" width="46.42578125" customWidth="1"/>
    <col min="1283" max="1283" width="30.140625" customWidth="1"/>
    <col min="1284" max="1284" width="31.28515625" customWidth="1"/>
    <col min="1285" max="1285" width="25.7109375" customWidth="1"/>
    <col min="1286" max="1287" width="17.140625" customWidth="1"/>
    <col min="1288" max="1288" width="15" customWidth="1"/>
    <col min="1290" max="1290" width="8.85546875" customWidth="1"/>
    <col min="1537" max="1537" width="5.7109375" customWidth="1"/>
    <col min="1538" max="1538" width="46.42578125" customWidth="1"/>
    <col min="1539" max="1539" width="30.140625" customWidth="1"/>
    <col min="1540" max="1540" width="31.28515625" customWidth="1"/>
    <col min="1541" max="1541" width="25.7109375" customWidth="1"/>
    <col min="1542" max="1543" width="17.140625" customWidth="1"/>
    <col min="1544" max="1544" width="15" customWidth="1"/>
    <col min="1546" max="1546" width="8.85546875" customWidth="1"/>
    <col min="1793" max="1793" width="5.7109375" customWidth="1"/>
    <col min="1794" max="1794" width="46.42578125" customWidth="1"/>
    <col min="1795" max="1795" width="30.140625" customWidth="1"/>
    <col min="1796" max="1796" width="31.28515625" customWidth="1"/>
    <col min="1797" max="1797" width="25.7109375" customWidth="1"/>
    <col min="1798" max="1799" width="17.140625" customWidth="1"/>
    <col min="1800" max="1800" width="15" customWidth="1"/>
    <col min="1802" max="1802" width="8.85546875" customWidth="1"/>
    <col min="2049" max="2049" width="5.7109375" customWidth="1"/>
    <col min="2050" max="2050" width="46.42578125" customWidth="1"/>
    <col min="2051" max="2051" width="30.140625" customWidth="1"/>
    <col min="2052" max="2052" width="31.28515625" customWidth="1"/>
    <col min="2053" max="2053" width="25.7109375" customWidth="1"/>
    <col min="2054" max="2055" width="17.140625" customWidth="1"/>
    <col min="2056" max="2056" width="15" customWidth="1"/>
    <col min="2058" max="2058" width="8.85546875" customWidth="1"/>
    <col min="2305" max="2305" width="5.7109375" customWidth="1"/>
    <col min="2306" max="2306" width="46.42578125" customWidth="1"/>
    <col min="2307" max="2307" width="30.140625" customWidth="1"/>
    <col min="2308" max="2308" width="31.28515625" customWidth="1"/>
    <col min="2309" max="2309" width="25.7109375" customWidth="1"/>
    <col min="2310" max="2311" width="17.140625" customWidth="1"/>
    <col min="2312" max="2312" width="15" customWidth="1"/>
    <col min="2314" max="2314" width="8.85546875" customWidth="1"/>
    <col min="2561" max="2561" width="5.7109375" customWidth="1"/>
    <col min="2562" max="2562" width="46.42578125" customWidth="1"/>
    <col min="2563" max="2563" width="30.140625" customWidth="1"/>
    <col min="2564" max="2564" width="31.28515625" customWidth="1"/>
    <col min="2565" max="2565" width="25.7109375" customWidth="1"/>
    <col min="2566" max="2567" width="17.140625" customWidth="1"/>
    <col min="2568" max="2568" width="15" customWidth="1"/>
    <col min="2570" max="2570" width="8.85546875" customWidth="1"/>
    <col min="2817" max="2817" width="5.7109375" customWidth="1"/>
    <col min="2818" max="2818" width="46.42578125" customWidth="1"/>
    <col min="2819" max="2819" width="30.140625" customWidth="1"/>
    <col min="2820" max="2820" width="31.28515625" customWidth="1"/>
    <col min="2821" max="2821" width="25.7109375" customWidth="1"/>
    <col min="2822" max="2823" width="17.140625" customWidth="1"/>
    <col min="2824" max="2824" width="15" customWidth="1"/>
    <col min="2826" max="2826" width="8.85546875" customWidth="1"/>
    <col min="3073" max="3073" width="5.7109375" customWidth="1"/>
    <col min="3074" max="3074" width="46.42578125" customWidth="1"/>
    <col min="3075" max="3075" width="30.140625" customWidth="1"/>
    <col min="3076" max="3076" width="31.28515625" customWidth="1"/>
    <col min="3077" max="3077" width="25.7109375" customWidth="1"/>
    <col min="3078" max="3079" width="17.140625" customWidth="1"/>
    <col min="3080" max="3080" width="15" customWidth="1"/>
    <col min="3082" max="3082" width="8.85546875" customWidth="1"/>
    <col min="3329" max="3329" width="5.7109375" customWidth="1"/>
    <col min="3330" max="3330" width="46.42578125" customWidth="1"/>
    <col min="3331" max="3331" width="30.140625" customWidth="1"/>
    <col min="3332" max="3332" width="31.28515625" customWidth="1"/>
    <col min="3333" max="3333" width="25.7109375" customWidth="1"/>
    <col min="3334" max="3335" width="17.140625" customWidth="1"/>
    <col min="3336" max="3336" width="15" customWidth="1"/>
    <col min="3338" max="3338" width="8.85546875" customWidth="1"/>
    <col min="3585" max="3585" width="5.7109375" customWidth="1"/>
    <col min="3586" max="3586" width="46.42578125" customWidth="1"/>
    <col min="3587" max="3587" width="30.140625" customWidth="1"/>
    <col min="3588" max="3588" width="31.28515625" customWidth="1"/>
    <col min="3589" max="3589" width="25.7109375" customWidth="1"/>
    <col min="3590" max="3591" width="17.140625" customWidth="1"/>
    <col min="3592" max="3592" width="15" customWidth="1"/>
    <col min="3594" max="3594" width="8.85546875" customWidth="1"/>
    <col min="3841" max="3841" width="5.7109375" customWidth="1"/>
    <col min="3842" max="3842" width="46.42578125" customWidth="1"/>
    <col min="3843" max="3843" width="30.140625" customWidth="1"/>
    <col min="3844" max="3844" width="31.28515625" customWidth="1"/>
    <col min="3845" max="3845" width="25.7109375" customWidth="1"/>
    <col min="3846" max="3847" width="17.140625" customWidth="1"/>
    <col min="3848" max="3848" width="15" customWidth="1"/>
    <col min="3850" max="3850" width="8.85546875" customWidth="1"/>
    <col min="4097" max="4097" width="5.7109375" customWidth="1"/>
    <col min="4098" max="4098" width="46.42578125" customWidth="1"/>
    <col min="4099" max="4099" width="30.140625" customWidth="1"/>
    <col min="4100" max="4100" width="31.28515625" customWidth="1"/>
    <col min="4101" max="4101" width="25.7109375" customWidth="1"/>
    <col min="4102" max="4103" width="17.140625" customWidth="1"/>
    <col min="4104" max="4104" width="15" customWidth="1"/>
    <col min="4106" max="4106" width="8.85546875" customWidth="1"/>
    <col min="4353" max="4353" width="5.7109375" customWidth="1"/>
    <col min="4354" max="4354" width="46.42578125" customWidth="1"/>
    <col min="4355" max="4355" width="30.140625" customWidth="1"/>
    <col min="4356" max="4356" width="31.28515625" customWidth="1"/>
    <col min="4357" max="4357" width="25.7109375" customWidth="1"/>
    <col min="4358" max="4359" width="17.140625" customWidth="1"/>
    <col min="4360" max="4360" width="15" customWidth="1"/>
    <col min="4362" max="4362" width="8.85546875" customWidth="1"/>
    <col min="4609" max="4609" width="5.7109375" customWidth="1"/>
    <col min="4610" max="4610" width="46.42578125" customWidth="1"/>
    <col min="4611" max="4611" width="30.140625" customWidth="1"/>
    <col min="4612" max="4612" width="31.28515625" customWidth="1"/>
    <col min="4613" max="4613" width="25.7109375" customWidth="1"/>
    <col min="4614" max="4615" width="17.140625" customWidth="1"/>
    <col min="4616" max="4616" width="15" customWidth="1"/>
    <col min="4618" max="4618" width="8.85546875" customWidth="1"/>
    <col min="4865" max="4865" width="5.7109375" customWidth="1"/>
    <col min="4866" max="4866" width="46.42578125" customWidth="1"/>
    <col min="4867" max="4867" width="30.140625" customWidth="1"/>
    <col min="4868" max="4868" width="31.28515625" customWidth="1"/>
    <col min="4869" max="4869" width="25.7109375" customWidth="1"/>
    <col min="4870" max="4871" width="17.140625" customWidth="1"/>
    <col min="4872" max="4872" width="15" customWidth="1"/>
    <col min="4874" max="4874" width="8.85546875" customWidth="1"/>
    <col min="5121" max="5121" width="5.7109375" customWidth="1"/>
    <col min="5122" max="5122" width="46.42578125" customWidth="1"/>
    <col min="5123" max="5123" width="30.140625" customWidth="1"/>
    <col min="5124" max="5124" width="31.28515625" customWidth="1"/>
    <col min="5125" max="5125" width="25.7109375" customWidth="1"/>
    <col min="5126" max="5127" width="17.140625" customWidth="1"/>
    <col min="5128" max="5128" width="15" customWidth="1"/>
    <col min="5130" max="5130" width="8.85546875" customWidth="1"/>
    <col min="5377" max="5377" width="5.7109375" customWidth="1"/>
    <col min="5378" max="5378" width="46.42578125" customWidth="1"/>
    <col min="5379" max="5379" width="30.140625" customWidth="1"/>
    <col min="5380" max="5380" width="31.28515625" customWidth="1"/>
    <col min="5381" max="5381" width="25.7109375" customWidth="1"/>
    <col min="5382" max="5383" width="17.140625" customWidth="1"/>
    <col min="5384" max="5384" width="15" customWidth="1"/>
    <col min="5386" max="5386" width="8.85546875" customWidth="1"/>
    <col min="5633" max="5633" width="5.7109375" customWidth="1"/>
    <col min="5634" max="5634" width="46.42578125" customWidth="1"/>
    <col min="5635" max="5635" width="30.140625" customWidth="1"/>
    <col min="5636" max="5636" width="31.28515625" customWidth="1"/>
    <col min="5637" max="5637" width="25.7109375" customWidth="1"/>
    <col min="5638" max="5639" width="17.140625" customWidth="1"/>
    <col min="5640" max="5640" width="15" customWidth="1"/>
    <col min="5642" max="5642" width="8.85546875" customWidth="1"/>
    <col min="5889" max="5889" width="5.7109375" customWidth="1"/>
    <col min="5890" max="5890" width="46.42578125" customWidth="1"/>
    <col min="5891" max="5891" width="30.140625" customWidth="1"/>
    <col min="5892" max="5892" width="31.28515625" customWidth="1"/>
    <col min="5893" max="5893" width="25.7109375" customWidth="1"/>
    <col min="5894" max="5895" width="17.140625" customWidth="1"/>
    <col min="5896" max="5896" width="15" customWidth="1"/>
    <col min="5898" max="5898" width="8.85546875" customWidth="1"/>
    <col min="6145" max="6145" width="5.7109375" customWidth="1"/>
    <col min="6146" max="6146" width="46.42578125" customWidth="1"/>
    <col min="6147" max="6147" width="30.140625" customWidth="1"/>
    <col min="6148" max="6148" width="31.28515625" customWidth="1"/>
    <col min="6149" max="6149" width="25.7109375" customWidth="1"/>
    <col min="6150" max="6151" width="17.140625" customWidth="1"/>
    <col min="6152" max="6152" width="15" customWidth="1"/>
    <col min="6154" max="6154" width="8.85546875" customWidth="1"/>
    <col min="6401" max="6401" width="5.7109375" customWidth="1"/>
    <col min="6402" max="6402" width="46.42578125" customWidth="1"/>
    <col min="6403" max="6403" width="30.140625" customWidth="1"/>
    <col min="6404" max="6404" width="31.28515625" customWidth="1"/>
    <col min="6405" max="6405" width="25.7109375" customWidth="1"/>
    <col min="6406" max="6407" width="17.140625" customWidth="1"/>
    <col min="6408" max="6408" width="15" customWidth="1"/>
    <col min="6410" max="6410" width="8.85546875" customWidth="1"/>
    <col min="6657" max="6657" width="5.7109375" customWidth="1"/>
    <col min="6658" max="6658" width="46.42578125" customWidth="1"/>
    <col min="6659" max="6659" width="30.140625" customWidth="1"/>
    <col min="6660" max="6660" width="31.28515625" customWidth="1"/>
    <col min="6661" max="6661" width="25.7109375" customWidth="1"/>
    <col min="6662" max="6663" width="17.140625" customWidth="1"/>
    <col min="6664" max="6664" width="15" customWidth="1"/>
    <col min="6666" max="6666" width="8.85546875" customWidth="1"/>
    <col min="6913" max="6913" width="5.7109375" customWidth="1"/>
    <col min="6914" max="6914" width="46.42578125" customWidth="1"/>
    <col min="6915" max="6915" width="30.140625" customWidth="1"/>
    <col min="6916" max="6916" width="31.28515625" customWidth="1"/>
    <col min="6917" max="6917" width="25.7109375" customWidth="1"/>
    <col min="6918" max="6919" width="17.140625" customWidth="1"/>
    <col min="6920" max="6920" width="15" customWidth="1"/>
    <col min="6922" max="6922" width="8.85546875" customWidth="1"/>
    <col min="7169" max="7169" width="5.7109375" customWidth="1"/>
    <col min="7170" max="7170" width="46.42578125" customWidth="1"/>
    <col min="7171" max="7171" width="30.140625" customWidth="1"/>
    <col min="7172" max="7172" width="31.28515625" customWidth="1"/>
    <col min="7173" max="7173" width="25.7109375" customWidth="1"/>
    <col min="7174" max="7175" width="17.140625" customWidth="1"/>
    <col min="7176" max="7176" width="15" customWidth="1"/>
    <col min="7178" max="7178" width="8.85546875" customWidth="1"/>
    <col min="7425" max="7425" width="5.7109375" customWidth="1"/>
    <col min="7426" max="7426" width="46.42578125" customWidth="1"/>
    <col min="7427" max="7427" width="30.140625" customWidth="1"/>
    <col min="7428" max="7428" width="31.28515625" customWidth="1"/>
    <col min="7429" max="7429" width="25.7109375" customWidth="1"/>
    <col min="7430" max="7431" width="17.140625" customWidth="1"/>
    <col min="7432" max="7432" width="15" customWidth="1"/>
    <col min="7434" max="7434" width="8.85546875" customWidth="1"/>
    <col min="7681" max="7681" width="5.7109375" customWidth="1"/>
    <col min="7682" max="7682" width="46.42578125" customWidth="1"/>
    <col min="7683" max="7683" width="30.140625" customWidth="1"/>
    <col min="7684" max="7684" width="31.28515625" customWidth="1"/>
    <col min="7685" max="7685" width="25.7109375" customWidth="1"/>
    <col min="7686" max="7687" width="17.140625" customWidth="1"/>
    <col min="7688" max="7688" width="15" customWidth="1"/>
    <col min="7690" max="7690" width="8.85546875" customWidth="1"/>
    <col min="7937" max="7937" width="5.7109375" customWidth="1"/>
    <col min="7938" max="7938" width="46.42578125" customWidth="1"/>
    <col min="7939" max="7939" width="30.140625" customWidth="1"/>
    <col min="7940" max="7940" width="31.28515625" customWidth="1"/>
    <col min="7941" max="7941" width="25.7109375" customWidth="1"/>
    <col min="7942" max="7943" width="17.140625" customWidth="1"/>
    <col min="7944" max="7944" width="15" customWidth="1"/>
    <col min="7946" max="7946" width="8.85546875" customWidth="1"/>
    <col min="8193" max="8193" width="5.7109375" customWidth="1"/>
    <col min="8194" max="8194" width="46.42578125" customWidth="1"/>
    <col min="8195" max="8195" width="30.140625" customWidth="1"/>
    <col min="8196" max="8196" width="31.28515625" customWidth="1"/>
    <col min="8197" max="8197" width="25.7109375" customWidth="1"/>
    <col min="8198" max="8199" width="17.140625" customWidth="1"/>
    <col min="8200" max="8200" width="15" customWidth="1"/>
    <col min="8202" max="8202" width="8.85546875" customWidth="1"/>
    <col min="8449" max="8449" width="5.7109375" customWidth="1"/>
    <col min="8450" max="8450" width="46.42578125" customWidth="1"/>
    <col min="8451" max="8451" width="30.140625" customWidth="1"/>
    <col min="8452" max="8452" width="31.28515625" customWidth="1"/>
    <col min="8453" max="8453" width="25.7109375" customWidth="1"/>
    <col min="8454" max="8455" width="17.140625" customWidth="1"/>
    <col min="8456" max="8456" width="15" customWidth="1"/>
    <col min="8458" max="8458" width="8.85546875" customWidth="1"/>
    <col min="8705" max="8705" width="5.7109375" customWidth="1"/>
    <col min="8706" max="8706" width="46.42578125" customWidth="1"/>
    <col min="8707" max="8707" width="30.140625" customWidth="1"/>
    <col min="8708" max="8708" width="31.28515625" customWidth="1"/>
    <col min="8709" max="8709" width="25.7109375" customWidth="1"/>
    <col min="8710" max="8711" width="17.140625" customWidth="1"/>
    <col min="8712" max="8712" width="15" customWidth="1"/>
    <col min="8714" max="8714" width="8.85546875" customWidth="1"/>
    <col min="8961" max="8961" width="5.7109375" customWidth="1"/>
    <col min="8962" max="8962" width="46.42578125" customWidth="1"/>
    <col min="8963" max="8963" width="30.140625" customWidth="1"/>
    <col min="8964" max="8964" width="31.28515625" customWidth="1"/>
    <col min="8965" max="8965" width="25.7109375" customWidth="1"/>
    <col min="8966" max="8967" width="17.140625" customWidth="1"/>
    <col min="8968" max="8968" width="15" customWidth="1"/>
    <col min="8970" max="8970" width="8.85546875" customWidth="1"/>
    <col min="9217" max="9217" width="5.7109375" customWidth="1"/>
    <col min="9218" max="9218" width="46.42578125" customWidth="1"/>
    <col min="9219" max="9219" width="30.140625" customWidth="1"/>
    <col min="9220" max="9220" width="31.28515625" customWidth="1"/>
    <col min="9221" max="9221" width="25.7109375" customWidth="1"/>
    <col min="9222" max="9223" width="17.140625" customWidth="1"/>
    <col min="9224" max="9224" width="15" customWidth="1"/>
    <col min="9226" max="9226" width="8.85546875" customWidth="1"/>
    <col min="9473" max="9473" width="5.7109375" customWidth="1"/>
    <col min="9474" max="9474" width="46.42578125" customWidth="1"/>
    <col min="9475" max="9475" width="30.140625" customWidth="1"/>
    <col min="9476" max="9476" width="31.28515625" customWidth="1"/>
    <col min="9477" max="9477" width="25.7109375" customWidth="1"/>
    <col min="9478" max="9479" width="17.140625" customWidth="1"/>
    <col min="9480" max="9480" width="15" customWidth="1"/>
    <col min="9482" max="9482" width="8.85546875" customWidth="1"/>
    <col min="9729" max="9729" width="5.7109375" customWidth="1"/>
    <col min="9730" max="9730" width="46.42578125" customWidth="1"/>
    <col min="9731" max="9731" width="30.140625" customWidth="1"/>
    <col min="9732" max="9732" width="31.28515625" customWidth="1"/>
    <col min="9733" max="9733" width="25.7109375" customWidth="1"/>
    <col min="9734" max="9735" width="17.140625" customWidth="1"/>
    <col min="9736" max="9736" width="15" customWidth="1"/>
    <col min="9738" max="9738" width="8.85546875" customWidth="1"/>
    <col min="9985" max="9985" width="5.7109375" customWidth="1"/>
    <col min="9986" max="9986" width="46.42578125" customWidth="1"/>
    <col min="9987" max="9987" width="30.140625" customWidth="1"/>
    <col min="9988" max="9988" width="31.28515625" customWidth="1"/>
    <col min="9989" max="9989" width="25.7109375" customWidth="1"/>
    <col min="9990" max="9991" width="17.140625" customWidth="1"/>
    <col min="9992" max="9992" width="15" customWidth="1"/>
    <col min="9994" max="9994" width="8.85546875" customWidth="1"/>
    <col min="10241" max="10241" width="5.7109375" customWidth="1"/>
    <col min="10242" max="10242" width="46.42578125" customWidth="1"/>
    <col min="10243" max="10243" width="30.140625" customWidth="1"/>
    <col min="10244" max="10244" width="31.28515625" customWidth="1"/>
    <col min="10245" max="10245" width="25.7109375" customWidth="1"/>
    <col min="10246" max="10247" width="17.140625" customWidth="1"/>
    <col min="10248" max="10248" width="15" customWidth="1"/>
    <col min="10250" max="10250" width="8.85546875" customWidth="1"/>
    <col min="10497" max="10497" width="5.7109375" customWidth="1"/>
    <col min="10498" max="10498" width="46.42578125" customWidth="1"/>
    <col min="10499" max="10499" width="30.140625" customWidth="1"/>
    <col min="10500" max="10500" width="31.28515625" customWidth="1"/>
    <col min="10501" max="10501" width="25.7109375" customWidth="1"/>
    <col min="10502" max="10503" width="17.140625" customWidth="1"/>
    <col min="10504" max="10504" width="15" customWidth="1"/>
    <col min="10506" max="10506" width="8.85546875" customWidth="1"/>
    <col min="10753" max="10753" width="5.7109375" customWidth="1"/>
    <col min="10754" max="10754" width="46.42578125" customWidth="1"/>
    <col min="10755" max="10755" width="30.140625" customWidth="1"/>
    <col min="10756" max="10756" width="31.28515625" customWidth="1"/>
    <col min="10757" max="10757" width="25.7109375" customWidth="1"/>
    <col min="10758" max="10759" width="17.140625" customWidth="1"/>
    <col min="10760" max="10760" width="15" customWidth="1"/>
    <col min="10762" max="10762" width="8.85546875" customWidth="1"/>
    <col min="11009" max="11009" width="5.7109375" customWidth="1"/>
    <col min="11010" max="11010" width="46.42578125" customWidth="1"/>
    <col min="11011" max="11011" width="30.140625" customWidth="1"/>
    <col min="11012" max="11012" width="31.28515625" customWidth="1"/>
    <col min="11013" max="11013" width="25.7109375" customWidth="1"/>
    <col min="11014" max="11015" width="17.140625" customWidth="1"/>
    <col min="11016" max="11016" width="15" customWidth="1"/>
    <col min="11018" max="11018" width="8.85546875" customWidth="1"/>
    <col min="11265" max="11265" width="5.7109375" customWidth="1"/>
    <col min="11266" max="11266" width="46.42578125" customWidth="1"/>
    <col min="11267" max="11267" width="30.140625" customWidth="1"/>
    <col min="11268" max="11268" width="31.28515625" customWidth="1"/>
    <col min="11269" max="11269" width="25.7109375" customWidth="1"/>
    <col min="11270" max="11271" width="17.140625" customWidth="1"/>
    <col min="11272" max="11272" width="15" customWidth="1"/>
    <col min="11274" max="11274" width="8.85546875" customWidth="1"/>
    <col min="11521" max="11521" width="5.7109375" customWidth="1"/>
    <col min="11522" max="11522" width="46.42578125" customWidth="1"/>
    <col min="11523" max="11523" width="30.140625" customWidth="1"/>
    <col min="11524" max="11524" width="31.28515625" customWidth="1"/>
    <col min="11525" max="11525" width="25.7109375" customWidth="1"/>
    <col min="11526" max="11527" width="17.140625" customWidth="1"/>
    <col min="11528" max="11528" width="15" customWidth="1"/>
    <col min="11530" max="11530" width="8.85546875" customWidth="1"/>
    <col min="11777" max="11777" width="5.7109375" customWidth="1"/>
    <col min="11778" max="11778" width="46.42578125" customWidth="1"/>
    <col min="11779" max="11779" width="30.140625" customWidth="1"/>
    <col min="11780" max="11780" width="31.28515625" customWidth="1"/>
    <col min="11781" max="11781" width="25.7109375" customWidth="1"/>
    <col min="11782" max="11783" width="17.140625" customWidth="1"/>
    <col min="11784" max="11784" width="15" customWidth="1"/>
    <col min="11786" max="11786" width="8.85546875" customWidth="1"/>
    <col min="12033" max="12033" width="5.7109375" customWidth="1"/>
    <col min="12034" max="12034" width="46.42578125" customWidth="1"/>
    <col min="12035" max="12035" width="30.140625" customWidth="1"/>
    <col min="12036" max="12036" width="31.28515625" customWidth="1"/>
    <col min="12037" max="12037" width="25.7109375" customWidth="1"/>
    <col min="12038" max="12039" width="17.140625" customWidth="1"/>
    <col min="12040" max="12040" width="15" customWidth="1"/>
    <col min="12042" max="12042" width="8.85546875" customWidth="1"/>
    <col min="12289" max="12289" width="5.7109375" customWidth="1"/>
    <col min="12290" max="12290" width="46.42578125" customWidth="1"/>
    <col min="12291" max="12291" width="30.140625" customWidth="1"/>
    <col min="12292" max="12292" width="31.28515625" customWidth="1"/>
    <col min="12293" max="12293" width="25.7109375" customWidth="1"/>
    <col min="12294" max="12295" width="17.140625" customWidth="1"/>
    <col min="12296" max="12296" width="15" customWidth="1"/>
    <col min="12298" max="12298" width="8.85546875" customWidth="1"/>
    <col min="12545" max="12545" width="5.7109375" customWidth="1"/>
    <col min="12546" max="12546" width="46.42578125" customWidth="1"/>
    <col min="12547" max="12547" width="30.140625" customWidth="1"/>
    <col min="12548" max="12548" width="31.28515625" customWidth="1"/>
    <col min="12549" max="12549" width="25.7109375" customWidth="1"/>
    <col min="12550" max="12551" width="17.140625" customWidth="1"/>
    <col min="12552" max="12552" width="15" customWidth="1"/>
    <col min="12554" max="12554" width="8.85546875" customWidth="1"/>
    <col min="12801" max="12801" width="5.7109375" customWidth="1"/>
    <col min="12802" max="12802" width="46.42578125" customWidth="1"/>
    <col min="12803" max="12803" width="30.140625" customWidth="1"/>
    <col min="12804" max="12804" width="31.28515625" customWidth="1"/>
    <col min="12805" max="12805" width="25.7109375" customWidth="1"/>
    <col min="12806" max="12807" width="17.140625" customWidth="1"/>
    <col min="12808" max="12808" width="15" customWidth="1"/>
    <col min="12810" max="12810" width="8.85546875" customWidth="1"/>
    <col min="13057" max="13057" width="5.7109375" customWidth="1"/>
    <col min="13058" max="13058" width="46.42578125" customWidth="1"/>
    <col min="13059" max="13059" width="30.140625" customWidth="1"/>
    <col min="13060" max="13060" width="31.28515625" customWidth="1"/>
    <col min="13061" max="13061" width="25.7109375" customWidth="1"/>
    <col min="13062" max="13063" width="17.140625" customWidth="1"/>
    <col min="13064" max="13064" width="15" customWidth="1"/>
    <col min="13066" max="13066" width="8.85546875" customWidth="1"/>
    <col min="13313" max="13313" width="5.7109375" customWidth="1"/>
    <col min="13314" max="13314" width="46.42578125" customWidth="1"/>
    <col min="13315" max="13315" width="30.140625" customWidth="1"/>
    <col min="13316" max="13316" width="31.28515625" customWidth="1"/>
    <col min="13317" max="13317" width="25.7109375" customWidth="1"/>
    <col min="13318" max="13319" width="17.140625" customWidth="1"/>
    <col min="13320" max="13320" width="15" customWidth="1"/>
    <col min="13322" max="13322" width="8.85546875" customWidth="1"/>
    <col min="13569" max="13569" width="5.7109375" customWidth="1"/>
    <col min="13570" max="13570" width="46.42578125" customWidth="1"/>
    <col min="13571" max="13571" width="30.140625" customWidth="1"/>
    <col min="13572" max="13572" width="31.28515625" customWidth="1"/>
    <col min="13573" max="13573" width="25.7109375" customWidth="1"/>
    <col min="13574" max="13575" width="17.140625" customWidth="1"/>
    <col min="13576" max="13576" width="15" customWidth="1"/>
    <col min="13578" max="13578" width="8.85546875" customWidth="1"/>
    <col min="13825" max="13825" width="5.7109375" customWidth="1"/>
    <col min="13826" max="13826" width="46.42578125" customWidth="1"/>
    <col min="13827" max="13827" width="30.140625" customWidth="1"/>
    <col min="13828" max="13828" width="31.28515625" customWidth="1"/>
    <col min="13829" max="13829" width="25.7109375" customWidth="1"/>
    <col min="13830" max="13831" width="17.140625" customWidth="1"/>
    <col min="13832" max="13832" width="15" customWidth="1"/>
    <col min="13834" max="13834" width="8.85546875" customWidth="1"/>
    <col min="14081" max="14081" width="5.7109375" customWidth="1"/>
    <col min="14082" max="14082" width="46.42578125" customWidth="1"/>
    <col min="14083" max="14083" width="30.140625" customWidth="1"/>
    <col min="14084" max="14084" width="31.28515625" customWidth="1"/>
    <col min="14085" max="14085" width="25.7109375" customWidth="1"/>
    <col min="14086" max="14087" width="17.140625" customWidth="1"/>
    <col min="14088" max="14088" width="15" customWidth="1"/>
    <col min="14090" max="14090" width="8.85546875" customWidth="1"/>
    <col min="14337" max="14337" width="5.7109375" customWidth="1"/>
    <col min="14338" max="14338" width="46.42578125" customWidth="1"/>
    <col min="14339" max="14339" width="30.140625" customWidth="1"/>
    <col min="14340" max="14340" width="31.28515625" customWidth="1"/>
    <col min="14341" max="14341" width="25.7109375" customWidth="1"/>
    <col min="14342" max="14343" width="17.140625" customWidth="1"/>
    <col min="14344" max="14344" width="15" customWidth="1"/>
    <col min="14346" max="14346" width="8.85546875" customWidth="1"/>
    <col min="14593" max="14593" width="5.7109375" customWidth="1"/>
    <col min="14594" max="14594" width="46.42578125" customWidth="1"/>
    <col min="14595" max="14595" width="30.140625" customWidth="1"/>
    <col min="14596" max="14596" width="31.28515625" customWidth="1"/>
    <col min="14597" max="14597" width="25.7109375" customWidth="1"/>
    <col min="14598" max="14599" width="17.140625" customWidth="1"/>
    <col min="14600" max="14600" width="15" customWidth="1"/>
    <col min="14602" max="14602" width="8.85546875" customWidth="1"/>
    <col min="14849" max="14849" width="5.7109375" customWidth="1"/>
    <col min="14850" max="14850" width="46.42578125" customWidth="1"/>
    <col min="14851" max="14851" width="30.140625" customWidth="1"/>
    <col min="14852" max="14852" width="31.28515625" customWidth="1"/>
    <col min="14853" max="14853" width="25.7109375" customWidth="1"/>
    <col min="14854" max="14855" width="17.140625" customWidth="1"/>
    <col min="14856" max="14856" width="15" customWidth="1"/>
    <col min="14858" max="14858" width="8.85546875" customWidth="1"/>
    <col min="15105" max="15105" width="5.7109375" customWidth="1"/>
    <col min="15106" max="15106" width="46.42578125" customWidth="1"/>
    <col min="15107" max="15107" width="30.140625" customWidth="1"/>
    <col min="15108" max="15108" width="31.28515625" customWidth="1"/>
    <col min="15109" max="15109" width="25.7109375" customWidth="1"/>
    <col min="15110" max="15111" width="17.140625" customWidth="1"/>
    <col min="15112" max="15112" width="15" customWidth="1"/>
    <col min="15114" max="15114" width="8.85546875" customWidth="1"/>
    <col min="15361" max="15361" width="5.7109375" customWidth="1"/>
    <col min="15362" max="15362" width="46.42578125" customWidth="1"/>
    <col min="15363" max="15363" width="30.140625" customWidth="1"/>
    <col min="15364" max="15364" width="31.28515625" customWidth="1"/>
    <col min="15365" max="15365" width="25.7109375" customWidth="1"/>
    <col min="15366" max="15367" width="17.140625" customWidth="1"/>
    <col min="15368" max="15368" width="15" customWidth="1"/>
    <col min="15370" max="15370" width="8.85546875" customWidth="1"/>
    <col min="15617" max="15617" width="5.7109375" customWidth="1"/>
    <col min="15618" max="15618" width="46.42578125" customWidth="1"/>
    <col min="15619" max="15619" width="30.140625" customWidth="1"/>
    <col min="15620" max="15620" width="31.28515625" customWidth="1"/>
    <col min="15621" max="15621" width="25.7109375" customWidth="1"/>
    <col min="15622" max="15623" width="17.140625" customWidth="1"/>
    <col min="15624" max="15624" width="15" customWidth="1"/>
    <col min="15626" max="15626" width="8.85546875" customWidth="1"/>
    <col min="15873" max="15873" width="5.7109375" customWidth="1"/>
    <col min="15874" max="15874" width="46.42578125" customWidth="1"/>
    <col min="15875" max="15875" width="30.140625" customWidth="1"/>
    <col min="15876" max="15876" width="31.28515625" customWidth="1"/>
    <col min="15877" max="15877" width="25.7109375" customWidth="1"/>
    <col min="15878" max="15879" width="17.140625" customWidth="1"/>
    <col min="15880" max="15880" width="15" customWidth="1"/>
    <col min="15882" max="15882" width="8.85546875" customWidth="1"/>
    <col min="16129" max="16129" width="5.7109375" customWidth="1"/>
    <col min="16130" max="16130" width="46.42578125" customWidth="1"/>
    <col min="16131" max="16131" width="30.140625" customWidth="1"/>
    <col min="16132" max="16132" width="31.28515625" customWidth="1"/>
    <col min="16133" max="16133" width="25.7109375" customWidth="1"/>
    <col min="16134" max="16135" width="17.140625" customWidth="1"/>
    <col min="16136" max="16136" width="15" customWidth="1"/>
    <col min="16138" max="16138" width="8.85546875" customWidth="1"/>
  </cols>
  <sheetData>
    <row r="1" spans="1:7">
      <c r="E1" t="s">
        <v>989</v>
      </c>
    </row>
    <row r="3" spans="1:7" ht="55.9" customHeight="1">
      <c r="A3" s="1422" t="s">
        <v>990</v>
      </c>
      <c r="B3" s="1422"/>
      <c r="C3" s="1422"/>
      <c r="D3" s="1422"/>
      <c r="E3" s="1422"/>
    </row>
    <row r="4" spans="1:7" ht="27" customHeight="1">
      <c r="A4" t="s">
        <v>1137</v>
      </c>
    </row>
    <row r="5" spans="1:7" ht="19.5" customHeight="1">
      <c r="A5" t="s">
        <v>307</v>
      </c>
    </row>
    <row r="6" spans="1:7" ht="39.75" customHeight="1">
      <c r="A6" s="1422" t="s">
        <v>454</v>
      </c>
      <c r="B6" s="1422"/>
      <c r="C6" s="1422"/>
      <c r="D6" s="1422"/>
      <c r="E6" s="1422"/>
    </row>
    <row r="7" spans="1:7" ht="17.25" customHeight="1">
      <c r="A7" t="s">
        <v>281</v>
      </c>
    </row>
    <row r="9" spans="1:7" ht="71.25" customHeight="1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 ht="42.75" customHeight="1">
      <c r="A11">
        <v>1</v>
      </c>
      <c r="B11" t="s">
        <v>991</v>
      </c>
      <c r="E11">
        <f>C11*D11</f>
        <v>0</v>
      </c>
      <c r="G11">
        <f>E11-F11</f>
        <v>0</v>
      </c>
    </row>
    <row r="12" spans="1:7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5" spans="1:7" ht="23.25" customHeight="1">
      <c r="A15" t="s">
        <v>667</v>
      </c>
      <c r="E15" t="s">
        <v>1135</v>
      </c>
    </row>
    <row r="16" spans="1:7">
      <c r="C16" t="s">
        <v>131</v>
      </c>
      <c r="E16" t="s">
        <v>132</v>
      </c>
    </row>
    <row r="18" spans="1:5" ht="23.25" customHeight="1">
      <c r="A18" t="s">
        <v>133</v>
      </c>
      <c r="E18" t="s">
        <v>1136</v>
      </c>
    </row>
    <row r="19" spans="1:5">
      <c r="C19" t="s">
        <v>131</v>
      </c>
      <c r="E19" t="s">
        <v>132</v>
      </c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B3CC82"/>
    <pageSetUpPr fitToPage="1"/>
  </sheetPr>
  <dimension ref="A1:G87"/>
  <sheetViews>
    <sheetView view="pageBreakPreview" zoomScale="80" zoomScaleNormal="75" zoomScaleSheetLayoutView="80" workbookViewId="0"/>
  </sheetViews>
  <sheetFormatPr defaultColWidth="8.85546875" defaultRowHeight="15"/>
  <cols>
    <col min="1" max="1" width="5.7109375" customWidth="1"/>
    <col min="2" max="2" width="46.42578125" customWidth="1"/>
    <col min="3" max="3" width="30.140625" customWidth="1"/>
    <col min="4" max="4" width="31.28515625" customWidth="1"/>
    <col min="5" max="5" width="25.7109375" customWidth="1"/>
    <col min="6" max="7" width="17.140625" customWidth="1"/>
    <col min="8" max="8" width="15" customWidth="1"/>
    <col min="10" max="10" width="8.85546875" customWidth="1"/>
    <col min="257" max="257" width="5.7109375" customWidth="1"/>
    <col min="258" max="258" width="46.42578125" customWidth="1"/>
    <col min="259" max="259" width="30.140625" customWidth="1"/>
    <col min="260" max="260" width="31.28515625" customWidth="1"/>
    <col min="261" max="261" width="25.7109375" customWidth="1"/>
    <col min="262" max="263" width="17.140625" customWidth="1"/>
    <col min="264" max="264" width="15" customWidth="1"/>
    <col min="266" max="266" width="8.85546875" customWidth="1"/>
    <col min="513" max="513" width="5.7109375" customWidth="1"/>
    <col min="514" max="514" width="46.42578125" customWidth="1"/>
    <col min="515" max="515" width="30.140625" customWidth="1"/>
    <col min="516" max="516" width="31.28515625" customWidth="1"/>
    <col min="517" max="517" width="25.7109375" customWidth="1"/>
    <col min="518" max="519" width="17.140625" customWidth="1"/>
    <col min="520" max="520" width="15" customWidth="1"/>
    <col min="522" max="522" width="8.85546875" customWidth="1"/>
    <col min="769" max="769" width="5.7109375" customWidth="1"/>
    <col min="770" max="770" width="46.42578125" customWidth="1"/>
    <col min="771" max="771" width="30.140625" customWidth="1"/>
    <col min="772" max="772" width="31.28515625" customWidth="1"/>
    <col min="773" max="773" width="25.7109375" customWidth="1"/>
    <col min="774" max="775" width="17.140625" customWidth="1"/>
    <col min="776" max="776" width="15" customWidth="1"/>
    <col min="778" max="778" width="8.85546875" customWidth="1"/>
    <col min="1025" max="1025" width="5.7109375" customWidth="1"/>
    <col min="1026" max="1026" width="46.42578125" customWidth="1"/>
    <col min="1027" max="1027" width="30.140625" customWidth="1"/>
    <col min="1028" max="1028" width="31.28515625" customWidth="1"/>
    <col min="1029" max="1029" width="25.7109375" customWidth="1"/>
    <col min="1030" max="1031" width="17.140625" customWidth="1"/>
    <col min="1032" max="1032" width="15" customWidth="1"/>
    <col min="1034" max="1034" width="8.85546875" customWidth="1"/>
    <col min="1281" max="1281" width="5.7109375" customWidth="1"/>
    <col min="1282" max="1282" width="46.42578125" customWidth="1"/>
    <col min="1283" max="1283" width="30.140625" customWidth="1"/>
    <col min="1284" max="1284" width="31.28515625" customWidth="1"/>
    <col min="1285" max="1285" width="25.7109375" customWidth="1"/>
    <col min="1286" max="1287" width="17.140625" customWidth="1"/>
    <col min="1288" max="1288" width="15" customWidth="1"/>
    <col min="1290" max="1290" width="8.85546875" customWidth="1"/>
    <col min="1537" max="1537" width="5.7109375" customWidth="1"/>
    <col min="1538" max="1538" width="46.42578125" customWidth="1"/>
    <col min="1539" max="1539" width="30.140625" customWidth="1"/>
    <col min="1540" max="1540" width="31.28515625" customWidth="1"/>
    <col min="1541" max="1541" width="25.7109375" customWidth="1"/>
    <col min="1542" max="1543" width="17.140625" customWidth="1"/>
    <col min="1544" max="1544" width="15" customWidth="1"/>
    <col min="1546" max="1546" width="8.85546875" customWidth="1"/>
    <col min="1793" max="1793" width="5.7109375" customWidth="1"/>
    <col min="1794" max="1794" width="46.42578125" customWidth="1"/>
    <col min="1795" max="1795" width="30.140625" customWidth="1"/>
    <col min="1796" max="1796" width="31.28515625" customWidth="1"/>
    <col min="1797" max="1797" width="25.7109375" customWidth="1"/>
    <col min="1798" max="1799" width="17.140625" customWidth="1"/>
    <col min="1800" max="1800" width="15" customWidth="1"/>
    <col min="1802" max="1802" width="8.85546875" customWidth="1"/>
    <col min="2049" max="2049" width="5.7109375" customWidth="1"/>
    <col min="2050" max="2050" width="46.42578125" customWidth="1"/>
    <col min="2051" max="2051" width="30.140625" customWidth="1"/>
    <col min="2052" max="2052" width="31.28515625" customWidth="1"/>
    <col min="2053" max="2053" width="25.7109375" customWidth="1"/>
    <col min="2054" max="2055" width="17.140625" customWidth="1"/>
    <col min="2056" max="2056" width="15" customWidth="1"/>
    <col min="2058" max="2058" width="8.85546875" customWidth="1"/>
    <col min="2305" max="2305" width="5.7109375" customWidth="1"/>
    <col min="2306" max="2306" width="46.42578125" customWidth="1"/>
    <col min="2307" max="2307" width="30.140625" customWidth="1"/>
    <col min="2308" max="2308" width="31.28515625" customWidth="1"/>
    <col min="2309" max="2309" width="25.7109375" customWidth="1"/>
    <col min="2310" max="2311" width="17.140625" customWidth="1"/>
    <col min="2312" max="2312" width="15" customWidth="1"/>
    <col min="2314" max="2314" width="8.85546875" customWidth="1"/>
    <col min="2561" max="2561" width="5.7109375" customWidth="1"/>
    <col min="2562" max="2562" width="46.42578125" customWidth="1"/>
    <col min="2563" max="2563" width="30.140625" customWidth="1"/>
    <col min="2564" max="2564" width="31.28515625" customWidth="1"/>
    <col min="2565" max="2565" width="25.7109375" customWidth="1"/>
    <col min="2566" max="2567" width="17.140625" customWidth="1"/>
    <col min="2568" max="2568" width="15" customWidth="1"/>
    <col min="2570" max="2570" width="8.85546875" customWidth="1"/>
    <col min="2817" max="2817" width="5.7109375" customWidth="1"/>
    <col min="2818" max="2818" width="46.42578125" customWidth="1"/>
    <col min="2819" max="2819" width="30.140625" customWidth="1"/>
    <col min="2820" max="2820" width="31.28515625" customWidth="1"/>
    <col min="2821" max="2821" width="25.7109375" customWidth="1"/>
    <col min="2822" max="2823" width="17.140625" customWidth="1"/>
    <col min="2824" max="2824" width="15" customWidth="1"/>
    <col min="2826" max="2826" width="8.85546875" customWidth="1"/>
    <col min="3073" max="3073" width="5.7109375" customWidth="1"/>
    <col min="3074" max="3074" width="46.42578125" customWidth="1"/>
    <col min="3075" max="3075" width="30.140625" customWidth="1"/>
    <col min="3076" max="3076" width="31.28515625" customWidth="1"/>
    <col min="3077" max="3077" width="25.7109375" customWidth="1"/>
    <col min="3078" max="3079" width="17.140625" customWidth="1"/>
    <col min="3080" max="3080" width="15" customWidth="1"/>
    <col min="3082" max="3082" width="8.85546875" customWidth="1"/>
    <col min="3329" max="3329" width="5.7109375" customWidth="1"/>
    <col min="3330" max="3330" width="46.42578125" customWidth="1"/>
    <col min="3331" max="3331" width="30.140625" customWidth="1"/>
    <col min="3332" max="3332" width="31.28515625" customWidth="1"/>
    <col min="3333" max="3333" width="25.7109375" customWidth="1"/>
    <col min="3334" max="3335" width="17.140625" customWidth="1"/>
    <col min="3336" max="3336" width="15" customWidth="1"/>
    <col min="3338" max="3338" width="8.85546875" customWidth="1"/>
    <col min="3585" max="3585" width="5.7109375" customWidth="1"/>
    <col min="3586" max="3586" width="46.42578125" customWidth="1"/>
    <col min="3587" max="3587" width="30.140625" customWidth="1"/>
    <col min="3588" max="3588" width="31.28515625" customWidth="1"/>
    <col min="3589" max="3589" width="25.7109375" customWidth="1"/>
    <col min="3590" max="3591" width="17.140625" customWidth="1"/>
    <col min="3592" max="3592" width="15" customWidth="1"/>
    <col min="3594" max="3594" width="8.85546875" customWidth="1"/>
    <col min="3841" max="3841" width="5.7109375" customWidth="1"/>
    <col min="3842" max="3842" width="46.42578125" customWidth="1"/>
    <col min="3843" max="3843" width="30.140625" customWidth="1"/>
    <col min="3844" max="3844" width="31.28515625" customWidth="1"/>
    <col min="3845" max="3845" width="25.7109375" customWidth="1"/>
    <col min="3846" max="3847" width="17.140625" customWidth="1"/>
    <col min="3848" max="3848" width="15" customWidth="1"/>
    <col min="3850" max="3850" width="8.85546875" customWidth="1"/>
    <col min="4097" max="4097" width="5.7109375" customWidth="1"/>
    <col min="4098" max="4098" width="46.42578125" customWidth="1"/>
    <col min="4099" max="4099" width="30.140625" customWidth="1"/>
    <col min="4100" max="4100" width="31.28515625" customWidth="1"/>
    <col min="4101" max="4101" width="25.7109375" customWidth="1"/>
    <col min="4102" max="4103" width="17.140625" customWidth="1"/>
    <col min="4104" max="4104" width="15" customWidth="1"/>
    <col min="4106" max="4106" width="8.85546875" customWidth="1"/>
    <col min="4353" max="4353" width="5.7109375" customWidth="1"/>
    <col min="4354" max="4354" width="46.42578125" customWidth="1"/>
    <col min="4355" max="4355" width="30.140625" customWidth="1"/>
    <col min="4356" max="4356" width="31.28515625" customWidth="1"/>
    <col min="4357" max="4357" width="25.7109375" customWidth="1"/>
    <col min="4358" max="4359" width="17.140625" customWidth="1"/>
    <col min="4360" max="4360" width="15" customWidth="1"/>
    <col min="4362" max="4362" width="8.85546875" customWidth="1"/>
    <col min="4609" max="4609" width="5.7109375" customWidth="1"/>
    <col min="4610" max="4610" width="46.42578125" customWidth="1"/>
    <col min="4611" max="4611" width="30.140625" customWidth="1"/>
    <col min="4612" max="4612" width="31.28515625" customWidth="1"/>
    <col min="4613" max="4613" width="25.7109375" customWidth="1"/>
    <col min="4614" max="4615" width="17.140625" customWidth="1"/>
    <col min="4616" max="4616" width="15" customWidth="1"/>
    <col min="4618" max="4618" width="8.85546875" customWidth="1"/>
    <col min="4865" max="4865" width="5.7109375" customWidth="1"/>
    <col min="4866" max="4866" width="46.42578125" customWidth="1"/>
    <col min="4867" max="4867" width="30.140625" customWidth="1"/>
    <col min="4868" max="4868" width="31.28515625" customWidth="1"/>
    <col min="4869" max="4869" width="25.7109375" customWidth="1"/>
    <col min="4870" max="4871" width="17.140625" customWidth="1"/>
    <col min="4872" max="4872" width="15" customWidth="1"/>
    <col min="4874" max="4874" width="8.85546875" customWidth="1"/>
    <col min="5121" max="5121" width="5.7109375" customWidth="1"/>
    <col min="5122" max="5122" width="46.42578125" customWidth="1"/>
    <col min="5123" max="5123" width="30.140625" customWidth="1"/>
    <col min="5124" max="5124" width="31.28515625" customWidth="1"/>
    <col min="5125" max="5125" width="25.7109375" customWidth="1"/>
    <col min="5126" max="5127" width="17.140625" customWidth="1"/>
    <col min="5128" max="5128" width="15" customWidth="1"/>
    <col min="5130" max="5130" width="8.85546875" customWidth="1"/>
    <col min="5377" max="5377" width="5.7109375" customWidth="1"/>
    <col min="5378" max="5378" width="46.42578125" customWidth="1"/>
    <col min="5379" max="5379" width="30.140625" customWidth="1"/>
    <col min="5380" max="5380" width="31.28515625" customWidth="1"/>
    <col min="5381" max="5381" width="25.7109375" customWidth="1"/>
    <col min="5382" max="5383" width="17.140625" customWidth="1"/>
    <col min="5384" max="5384" width="15" customWidth="1"/>
    <col min="5386" max="5386" width="8.85546875" customWidth="1"/>
    <col min="5633" max="5633" width="5.7109375" customWidth="1"/>
    <col min="5634" max="5634" width="46.42578125" customWidth="1"/>
    <col min="5635" max="5635" width="30.140625" customWidth="1"/>
    <col min="5636" max="5636" width="31.28515625" customWidth="1"/>
    <col min="5637" max="5637" width="25.7109375" customWidth="1"/>
    <col min="5638" max="5639" width="17.140625" customWidth="1"/>
    <col min="5640" max="5640" width="15" customWidth="1"/>
    <col min="5642" max="5642" width="8.85546875" customWidth="1"/>
    <col min="5889" max="5889" width="5.7109375" customWidth="1"/>
    <col min="5890" max="5890" width="46.42578125" customWidth="1"/>
    <col min="5891" max="5891" width="30.140625" customWidth="1"/>
    <col min="5892" max="5892" width="31.28515625" customWidth="1"/>
    <col min="5893" max="5893" width="25.7109375" customWidth="1"/>
    <col min="5894" max="5895" width="17.140625" customWidth="1"/>
    <col min="5896" max="5896" width="15" customWidth="1"/>
    <col min="5898" max="5898" width="8.85546875" customWidth="1"/>
    <col min="6145" max="6145" width="5.7109375" customWidth="1"/>
    <col min="6146" max="6146" width="46.42578125" customWidth="1"/>
    <col min="6147" max="6147" width="30.140625" customWidth="1"/>
    <col min="6148" max="6148" width="31.28515625" customWidth="1"/>
    <col min="6149" max="6149" width="25.7109375" customWidth="1"/>
    <col min="6150" max="6151" width="17.140625" customWidth="1"/>
    <col min="6152" max="6152" width="15" customWidth="1"/>
    <col min="6154" max="6154" width="8.85546875" customWidth="1"/>
    <col min="6401" max="6401" width="5.7109375" customWidth="1"/>
    <col min="6402" max="6402" width="46.42578125" customWidth="1"/>
    <col min="6403" max="6403" width="30.140625" customWidth="1"/>
    <col min="6404" max="6404" width="31.28515625" customWidth="1"/>
    <col min="6405" max="6405" width="25.7109375" customWidth="1"/>
    <col min="6406" max="6407" width="17.140625" customWidth="1"/>
    <col min="6408" max="6408" width="15" customWidth="1"/>
    <col min="6410" max="6410" width="8.85546875" customWidth="1"/>
    <col min="6657" max="6657" width="5.7109375" customWidth="1"/>
    <col min="6658" max="6658" width="46.42578125" customWidth="1"/>
    <col min="6659" max="6659" width="30.140625" customWidth="1"/>
    <col min="6660" max="6660" width="31.28515625" customWidth="1"/>
    <col min="6661" max="6661" width="25.7109375" customWidth="1"/>
    <col min="6662" max="6663" width="17.140625" customWidth="1"/>
    <col min="6664" max="6664" width="15" customWidth="1"/>
    <col min="6666" max="6666" width="8.85546875" customWidth="1"/>
    <col min="6913" max="6913" width="5.7109375" customWidth="1"/>
    <col min="6914" max="6914" width="46.42578125" customWidth="1"/>
    <col min="6915" max="6915" width="30.140625" customWidth="1"/>
    <col min="6916" max="6916" width="31.28515625" customWidth="1"/>
    <col min="6917" max="6917" width="25.7109375" customWidth="1"/>
    <col min="6918" max="6919" width="17.140625" customWidth="1"/>
    <col min="6920" max="6920" width="15" customWidth="1"/>
    <col min="6922" max="6922" width="8.85546875" customWidth="1"/>
    <col min="7169" max="7169" width="5.7109375" customWidth="1"/>
    <col min="7170" max="7170" width="46.42578125" customWidth="1"/>
    <col min="7171" max="7171" width="30.140625" customWidth="1"/>
    <col min="7172" max="7172" width="31.28515625" customWidth="1"/>
    <col min="7173" max="7173" width="25.7109375" customWidth="1"/>
    <col min="7174" max="7175" width="17.140625" customWidth="1"/>
    <col min="7176" max="7176" width="15" customWidth="1"/>
    <col min="7178" max="7178" width="8.85546875" customWidth="1"/>
    <col min="7425" max="7425" width="5.7109375" customWidth="1"/>
    <col min="7426" max="7426" width="46.42578125" customWidth="1"/>
    <col min="7427" max="7427" width="30.140625" customWidth="1"/>
    <col min="7428" max="7428" width="31.28515625" customWidth="1"/>
    <col min="7429" max="7429" width="25.7109375" customWidth="1"/>
    <col min="7430" max="7431" width="17.140625" customWidth="1"/>
    <col min="7432" max="7432" width="15" customWidth="1"/>
    <col min="7434" max="7434" width="8.85546875" customWidth="1"/>
    <col min="7681" max="7681" width="5.7109375" customWidth="1"/>
    <col min="7682" max="7682" width="46.42578125" customWidth="1"/>
    <col min="7683" max="7683" width="30.140625" customWidth="1"/>
    <col min="7684" max="7684" width="31.28515625" customWidth="1"/>
    <col min="7685" max="7685" width="25.7109375" customWidth="1"/>
    <col min="7686" max="7687" width="17.140625" customWidth="1"/>
    <col min="7688" max="7688" width="15" customWidth="1"/>
    <col min="7690" max="7690" width="8.85546875" customWidth="1"/>
    <col min="7937" max="7937" width="5.7109375" customWidth="1"/>
    <col min="7938" max="7938" width="46.42578125" customWidth="1"/>
    <col min="7939" max="7939" width="30.140625" customWidth="1"/>
    <col min="7940" max="7940" width="31.28515625" customWidth="1"/>
    <col min="7941" max="7941" width="25.7109375" customWidth="1"/>
    <col min="7942" max="7943" width="17.140625" customWidth="1"/>
    <col min="7944" max="7944" width="15" customWidth="1"/>
    <col min="7946" max="7946" width="8.85546875" customWidth="1"/>
    <col min="8193" max="8193" width="5.7109375" customWidth="1"/>
    <col min="8194" max="8194" width="46.42578125" customWidth="1"/>
    <col min="8195" max="8195" width="30.140625" customWidth="1"/>
    <col min="8196" max="8196" width="31.28515625" customWidth="1"/>
    <col min="8197" max="8197" width="25.7109375" customWidth="1"/>
    <col min="8198" max="8199" width="17.140625" customWidth="1"/>
    <col min="8200" max="8200" width="15" customWidth="1"/>
    <col min="8202" max="8202" width="8.85546875" customWidth="1"/>
    <col min="8449" max="8449" width="5.7109375" customWidth="1"/>
    <col min="8450" max="8450" width="46.42578125" customWidth="1"/>
    <col min="8451" max="8451" width="30.140625" customWidth="1"/>
    <col min="8452" max="8452" width="31.28515625" customWidth="1"/>
    <col min="8453" max="8453" width="25.7109375" customWidth="1"/>
    <col min="8454" max="8455" width="17.140625" customWidth="1"/>
    <col min="8456" max="8456" width="15" customWidth="1"/>
    <col min="8458" max="8458" width="8.85546875" customWidth="1"/>
    <col min="8705" max="8705" width="5.7109375" customWidth="1"/>
    <col min="8706" max="8706" width="46.42578125" customWidth="1"/>
    <col min="8707" max="8707" width="30.140625" customWidth="1"/>
    <col min="8708" max="8708" width="31.28515625" customWidth="1"/>
    <col min="8709" max="8709" width="25.7109375" customWidth="1"/>
    <col min="8710" max="8711" width="17.140625" customWidth="1"/>
    <col min="8712" max="8712" width="15" customWidth="1"/>
    <col min="8714" max="8714" width="8.85546875" customWidth="1"/>
    <col min="8961" max="8961" width="5.7109375" customWidth="1"/>
    <col min="8962" max="8962" width="46.42578125" customWidth="1"/>
    <col min="8963" max="8963" width="30.140625" customWidth="1"/>
    <col min="8964" max="8964" width="31.28515625" customWidth="1"/>
    <col min="8965" max="8965" width="25.7109375" customWidth="1"/>
    <col min="8966" max="8967" width="17.140625" customWidth="1"/>
    <col min="8968" max="8968" width="15" customWidth="1"/>
    <col min="8970" max="8970" width="8.85546875" customWidth="1"/>
    <col min="9217" max="9217" width="5.7109375" customWidth="1"/>
    <col min="9218" max="9218" width="46.42578125" customWidth="1"/>
    <col min="9219" max="9219" width="30.140625" customWidth="1"/>
    <col min="9220" max="9220" width="31.28515625" customWidth="1"/>
    <col min="9221" max="9221" width="25.7109375" customWidth="1"/>
    <col min="9222" max="9223" width="17.140625" customWidth="1"/>
    <col min="9224" max="9224" width="15" customWidth="1"/>
    <col min="9226" max="9226" width="8.85546875" customWidth="1"/>
    <col min="9473" max="9473" width="5.7109375" customWidth="1"/>
    <col min="9474" max="9474" width="46.42578125" customWidth="1"/>
    <col min="9475" max="9475" width="30.140625" customWidth="1"/>
    <col min="9476" max="9476" width="31.28515625" customWidth="1"/>
    <col min="9477" max="9477" width="25.7109375" customWidth="1"/>
    <col min="9478" max="9479" width="17.140625" customWidth="1"/>
    <col min="9480" max="9480" width="15" customWidth="1"/>
    <col min="9482" max="9482" width="8.85546875" customWidth="1"/>
    <col min="9729" max="9729" width="5.7109375" customWidth="1"/>
    <col min="9730" max="9730" width="46.42578125" customWidth="1"/>
    <col min="9731" max="9731" width="30.140625" customWidth="1"/>
    <col min="9732" max="9732" width="31.28515625" customWidth="1"/>
    <col min="9733" max="9733" width="25.7109375" customWidth="1"/>
    <col min="9734" max="9735" width="17.140625" customWidth="1"/>
    <col min="9736" max="9736" width="15" customWidth="1"/>
    <col min="9738" max="9738" width="8.85546875" customWidth="1"/>
    <col min="9985" max="9985" width="5.7109375" customWidth="1"/>
    <col min="9986" max="9986" width="46.42578125" customWidth="1"/>
    <col min="9987" max="9987" width="30.140625" customWidth="1"/>
    <col min="9988" max="9988" width="31.28515625" customWidth="1"/>
    <col min="9989" max="9989" width="25.7109375" customWidth="1"/>
    <col min="9990" max="9991" width="17.140625" customWidth="1"/>
    <col min="9992" max="9992" width="15" customWidth="1"/>
    <col min="9994" max="9994" width="8.85546875" customWidth="1"/>
    <col min="10241" max="10241" width="5.7109375" customWidth="1"/>
    <col min="10242" max="10242" width="46.42578125" customWidth="1"/>
    <col min="10243" max="10243" width="30.140625" customWidth="1"/>
    <col min="10244" max="10244" width="31.28515625" customWidth="1"/>
    <col min="10245" max="10245" width="25.7109375" customWidth="1"/>
    <col min="10246" max="10247" width="17.140625" customWidth="1"/>
    <col min="10248" max="10248" width="15" customWidth="1"/>
    <col min="10250" max="10250" width="8.85546875" customWidth="1"/>
    <col min="10497" max="10497" width="5.7109375" customWidth="1"/>
    <col min="10498" max="10498" width="46.42578125" customWidth="1"/>
    <col min="10499" max="10499" width="30.140625" customWidth="1"/>
    <col min="10500" max="10500" width="31.28515625" customWidth="1"/>
    <col min="10501" max="10501" width="25.7109375" customWidth="1"/>
    <col min="10502" max="10503" width="17.140625" customWidth="1"/>
    <col min="10504" max="10504" width="15" customWidth="1"/>
    <col min="10506" max="10506" width="8.85546875" customWidth="1"/>
    <col min="10753" max="10753" width="5.7109375" customWidth="1"/>
    <col min="10754" max="10754" width="46.42578125" customWidth="1"/>
    <col min="10755" max="10755" width="30.140625" customWidth="1"/>
    <col min="10756" max="10756" width="31.28515625" customWidth="1"/>
    <col min="10757" max="10757" width="25.7109375" customWidth="1"/>
    <col min="10758" max="10759" width="17.140625" customWidth="1"/>
    <col min="10760" max="10760" width="15" customWidth="1"/>
    <col min="10762" max="10762" width="8.85546875" customWidth="1"/>
    <col min="11009" max="11009" width="5.7109375" customWidth="1"/>
    <col min="11010" max="11010" width="46.42578125" customWidth="1"/>
    <col min="11011" max="11011" width="30.140625" customWidth="1"/>
    <col min="11012" max="11012" width="31.28515625" customWidth="1"/>
    <col min="11013" max="11013" width="25.7109375" customWidth="1"/>
    <col min="11014" max="11015" width="17.140625" customWidth="1"/>
    <col min="11016" max="11016" width="15" customWidth="1"/>
    <col min="11018" max="11018" width="8.85546875" customWidth="1"/>
    <col min="11265" max="11265" width="5.7109375" customWidth="1"/>
    <col min="11266" max="11266" width="46.42578125" customWidth="1"/>
    <col min="11267" max="11267" width="30.140625" customWidth="1"/>
    <col min="11268" max="11268" width="31.28515625" customWidth="1"/>
    <col min="11269" max="11269" width="25.7109375" customWidth="1"/>
    <col min="11270" max="11271" width="17.140625" customWidth="1"/>
    <col min="11272" max="11272" width="15" customWidth="1"/>
    <col min="11274" max="11274" width="8.85546875" customWidth="1"/>
    <col min="11521" max="11521" width="5.7109375" customWidth="1"/>
    <col min="11522" max="11522" width="46.42578125" customWidth="1"/>
    <col min="11523" max="11523" width="30.140625" customWidth="1"/>
    <col min="11524" max="11524" width="31.28515625" customWidth="1"/>
    <col min="11525" max="11525" width="25.7109375" customWidth="1"/>
    <col min="11526" max="11527" width="17.140625" customWidth="1"/>
    <col min="11528" max="11528" width="15" customWidth="1"/>
    <col min="11530" max="11530" width="8.85546875" customWidth="1"/>
    <col min="11777" max="11777" width="5.7109375" customWidth="1"/>
    <col min="11778" max="11778" width="46.42578125" customWidth="1"/>
    <col min="11779" max="11779" width="30.140625" customWidth="1"/>
    <col min="11780" max="11780" width="31.28515625" customWidth="1"/>
    <col min="11781" max="11781" width="25.7109375" customWidth="1"/>
    <col min="11782" max="11783" width="17.140625" customWidth="1"/>
    <col min="11784" max="11784" width="15" customWidth="1"/>
    <col min="11786" max="11786" width="8.85546875" customWidth="1"/>
    <col min="12033" max="12033" width="5.7109375" customWidth="1"/>
    <col min="12034" max="12034" width="46.42578125" customWidth="1"/>
    <col min="12035" max="12035" width="30.140625" customWidth="1"/>
    <col min="12036" max="12036" width="31.28515625" customWidth="1"/>
    <col min="12037" max="12037" width="25.7109375" customWidth="1"/>
    <col min="12038" max="12039" width="17.140625" customWidth="1"/>
    <col min="12040" max="12040" width="15" customWidth="1"/>
    <col min="12042" max="12042" width="8.85546875" customWidth="1"/>
    <col min="12289" max="12289" width="5.7109375" customWidth="1"/>
    <col min="12290" max="12290" width="46.42578125" customWidth="1"/>
    <col min="12291" max="12291" width="30.140625" customWidth="1"/>
    <col min="12292" max="12292" width="31.28515625" customWidth="1"/>
    <col min="12293" max="12293" width="25.7109375" customWidth="1"/>
    <col min="12294" max="12295" width="17.140625" customWidth="1"/>
    <col min="12296" max="12296" width="15" customWidth="1"/>
    <col min="12298" max="12298" width="8.85546875" customWidth="1"/>
    <col min="12545" max="12545" width="5.7109375" customWidth="1"/>
    <col min="12546" max="12546" width="46.42578125" customWidth="1"/>
    <col min="12547" max="12547" width="30.140625" customWidth="1"/>
    <col min="12548" max="12548" width="31.28515625" customWidth="1"/>
    <col min="12549" max="12549" width="25.7109375" customWidth="1"/>
    <col min="12550" max="12551" width="17.140625" customWidth="1"/>
    <col min="12552" max="12552" width="15" customWidth="1"/>
    <col min="12554" max="12554" width="8.85546875" customWidth="1"/>
    <col min="12801" max="12801" width="5.7109375" customWidth="1"/>
    <col min="12802" max="12802" width="46.42578125" customWidth="1"/>
    <col min="12803" max="12803" width="30.140625" customWidth="1"/>
    <col min="12804" max="12804" width="31.28515625" customWidth="1"/>
    <col min="12805" max="12805" width="25.7109375" customWidth="1"/>
    <col min="12806" max="12807" width="17.140625" customWidth="1"/>
    <col min="12808" max="12808" width="15" customWidth="1"/>
    <col min="12810" max="12810" width="8.85546875" customWidth="1"/>
    <col min="13057" max="13057" width="5.7109375" customWidth="1"/>
    <col min="13058" max="13058" width="46.42578125" customWidth="1"/>
    <col min="13059" max="13059" width="30.140625" customWidth="1"/>
    <col min="13060" max="13060" width="31.28515625" customWidth="1"/>
    <col min="13061" max="13061" width="25.7109375" customWidth="1"/>
    <col min="13062" max="13063" width="17.140625" customWidth="1"/>
    <col min="13064" max="13064" width="15" customWidth="1"/>
    <col min="13066" max="13066" width="8.85546875" customWidth="1"/>
    <col min="13313" max="13313" width="5.7109375" customWidth="1"/>
    <col min="13314" max="13314" width="46.42578125" customWidth="1"/>
    <col min="13315" max="13315" width="30.140625" customWidth="1"/>
    <col min="13316" max="13316" width="31.28515625" customWidth="1"/>
    <col min="13317" max="13317" width="25.7109375" customWidth="1"/>
    <col min="13318" max="13319" width="17.140625" customWidth="1"/>
    <col min="13320" max="13320" width="15" customWidth="1"/>
    <col min="13322" max="13322" width="8.85546875" customWidth="1"/>
    <col min="13569" max="13569" width="5.7109375" customWidth="1"/>
    <col min="13570" max="13570" width="46.42578125" customWidth="1"/>
    <col min="13571" max="13571" width="30.140625" customWidth="1"/>
    <col min="13572" max="13572" width="31.28515625" customWidth="1"/>
    <col min="13573" max="13573" width="25.7109375" customWidth="1"/>
    <col min="13574" max="13575" width="17.140625" customWidth="1"/>
    <col min="13576" max="13576" width="15" customWidth="1"/>
    <col min="13578" max="13578" width="8.85546875" customWidth="1"/>
    <col min="13825" max="13825" width="5.7109375" customWidth="1"/>
    <col min="13826" max="13826" width="46.42578125" customWidth="1"/>
    <col min="13827" max="13827" width="30.140625" customWidth="1"/>
    <col min="13828" max="13828" width="31.28515625" customWidth="1"/>
    <col min="13829" max="13829" width="25.7109375" customWidth="1"/>
    <col min="13830" max="13831" width="17.140625" customWidth="1"/>
    <col min="13832" max="13832" width="15" customWidth="1"/>
    <col min="13834" max="13834" width="8.85546875" customWidth="1"/>
    <col min="14081" max="14081" width="5.7109375" customWidth="1"/>
    <col min="14082" max="14082" width="46.42578125" customWidth="1"/>
    <col min="14083" max="14083" width="30.140625" customWidth="1"/>
    <col min="14084" max="14084" width="31.28515625" customWidth="1"/>
    <col min="14085" max="14085" width="25.7109375" customWidth="1"/>
    <col min="14086" max="14087" width="17.140625" customWidth="1"/>
    <col min="14088" max="14088" width="15" customWidth="1"/>
    <col min="14090" max="14090" width="8.85546875" customWidth="1"/>
    <col min="14337" max="14337" width="5.7109375" customWidth="1"/>
    <col min="14338" max="14338" width="46.42578125" customWidth="1"/>
    <col min="14339" max="14339" width="30.140625" customWidth="1"/>
    <col min="14340" max="14340" width="31.28515625" customWidth="1"/>
    <col min="14341" max="14341" width="25.7109375" customWidth="1"/>
    <col min="14342" max="14343" width="17.140625" customWidth="1"/>
    <col min="14344" max="14344" width="15" customWidth="1"/>
    <col min="14346" max="14346" width="8.85546875" customWidth="1"/>
    <col min="14593" max="14593" width="5.7109375" customWidth="1"/>
    <col min="14594" max="14594" width="46.42578125" customWidth="1"/>
    <col min="14595" max="14595" width="30.140625" customWidth="1"/>
    <col min="14596" max="14596" width="31.28515625" customWidth="1"/>
    <col min="14597" max="14597" width="25.7109375" customWidth="1"/>
    <col min="14598" max="14599" width="17.140625" customWidth="1"/>
    <col min="14600" max="14600" width="15" customWidth="1"/>
    <col min="14602" max="14602" width="8.85546875" customWidth="1"/>
    <col min="14849" max="14849" width="5.7109375" customWidth="1"/>
    <col min="14850" max="14850" width="46.42578125" customWidth="1"/>
    <col min="14851" max="14851" width="30.140625" customWidth="1"/>
    <col min="14852" max="14852" width="31.28515625" customWidth="1"/>
    <col min="14853" max="14853" width="25.7109375" customWidth="1"/>
    <col min="14854" max="14855" width="17.140625" customWidth="1"/>
    <col min="14856" max="14856" width="15" customWidth="1"/>
    <col min="14858" max="14858" width="8.85546875" customWidth="1"/>
    <col min="15105" max="15105" width="5.7109375" customWidth="1"/>
    <col min="15106" max="15106" width="46.42578125" customWidth="1"/>
    <col min="15107" max="15107" width="30.140625" customWidth="1"/>
    <col min="15108" max="15108" width="31.28515625" customWidth="1"/>
    <col min="15109" max="15109" width="25.7109375" customWidth="1"/>
    <col min="15110" max="15111" width="17.140625" customWidth="1"/>
    <col min="15112" max="15112" width="15" customWidth="1"/>
    <col min="15114" max="15114" width="8.85546875" customWidth="1"/>
    <col min="15361" max="15361" width="5.7109375" customWidth="1"/>
    <col min="15362" max="15362" width="46.42578125" customWidth="1"/>
    <col min="15363" max="15363" width="30.140625" customWidth="1"/>
    <col min="15364" max="15364" width="31.28515625" customWidth="1"/>
    <col min="15365" max="15365" width="25.7109375" customWidth="1"/>
    <col min="15366" max="15367" width="17.140625" customWidth="1"/>
    <col min="15368" max="15368" width="15" customWidth="1"/>
    <col min="15370" max="15370" width="8.85546875" customWidth="1"/>
    <col min="15617" max="15617" width="5.7109375" customWidth="1"/>
    <col min="15618" max="15618" width="46.42578125" customWidth="1"/>
    <col min="15619" max="15619" width="30.140625" customWidth="1"/>
    <col min="15620" max="15620" width="31.28515625" customWidth="1"/>
    <col min="15621" max="15621" width="25.7109375" customWidth="1"/>
    <col min="15622" max="15623" width="17.140625" customWidth="1"/>
    <col min="15624" max="15624" width="15" customWidth="1"/>
    <col min="15626" max="15626" width="8.85546875" customWidth="1"/>
    <col min="15873" max="15873" width="5.7109375" customWidth="1"/>
    <col min="15874" max="15874" width="46.42578125" customWidth="1"/>
    <col min="15875" max="15875" width="30.140625" customWidth="1"/>
    <col min="15876" max="15876" width="31.28515625" customWidth="1"/>
    <col min="15877" max="15877" width="25.7109375" customWidth="1"/>
    <col min="15878" max="15879" width="17.140625" customWidth="1"/>
    <col min="15880" max="15880" width="15" customWidth="1"/>
    <col min="15882" max="15882" width="8.85546875" customWidth="1"/>
    <col min="16129" max="16129" width="5.7109375" customWidth="1"/>
    <col min="16130" max="16130" width="46.42578125" customWidth="1"/>
    <col min="16131" max="16131" width="30.140625" customWidth="1"/>
    <col min="16132" max="16132" width="31.28515625" customWidth="1"/>
    <col min="16133" max="16133" width="25.7109375" customWidth="1"/>
    <col min="16134" max="16135" width="17.140625" customWidth="1"/>
    <col min="16136" max="16136" width="15" customWidth="1"/>
    <col min="16138" max="16138" width="8.85546875" customWidth="1"/>
  </cols>
  <sheetData>
    <row r="1" spans="1:7">
      <c r="E1" t="s">
        <v>428</v>
      </c>
    </row>
    <row r="3" spans="1:7" ht="55.9" customHeight="1">
      <c r="A3" s="1422" t="s">
        <v>455</v>
      </c>
      <c r="B3" s="1422"/>
      <c r="C3" s="1422"/>
      <c r="D3" s="1422"/>
      <c r="E3" s="1422"/>
    </row>
    <row r="4" spans="1:7" ht="27" customHeight="1">
      <c r="A4" t="s">
        <v>1137</v>
      </c>
    </row>
    <row r="5" spans="1:7" ht="19.5" customHeight="1">
      <c r="A5" t="s">
        <v>388</v>
      </c>
    </row>
    <row r="6" spans="1:7" ht="43.5" customHeight="1">
      <c r="A6" s="1422" t="s">
        <v>454</v>
      </c>
      <c r="B6" s="1422"/>
      <c r="C6" s="1422"/>
      <c r="D6" s="1422"/>
      <c r="E6" s="1422"/>
    </row>
    <row r="7" spans="1:7" ht="17.25" customHeight="1">
      <c r="A7" t="s">
        <v>281</v>
      </c>
    </row>
    <row r="9" spans="1:7" ht="71.25" customHeight="1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>
      <c r="A11">
        <v>1</v>
      </c>
      <c r="E11">
        <f>C11*D11*12</f>
        <v>0</v>
      </c>
      <c r="G11">
        <f>E11-F11</f>
        <v>0</v>
      </c>
    </row>
    <row r="12" spans="1:7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4" spans="1:7" ht="23.25" customHeight="1">
      <c r="A14" t="s">
        <v>667</v>
      </c>
      <c r="E14" t="s">
        <v>1135</v>
      </c>
    </row>
    <row r="15" spans="1:7">
      <c r="C15" t="s">
        <v>131</v>
      </c>
      <c r="E15" t="s">
        <v>132</v>
      </c>
    </row>
    <row r="17" spans="1:5" ht="23.25" customHeight="1">
      <c r="A17" t="s">
        <v>133</v>
      </c>
      <c r="E17" t="s">
        <v>1136</v>
      </c>
    </row>
    <row r="18" spans="1:5">
      <c r="C18" t="s">
        <v>131</v>
      </c>
      <c r="E18" t="s">
        <v>132</v>
      </c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00CC00"/>
    <pageSetUpPr fitToPage="1"/>
  </sheetPr>
  <dimension ref="A1:I98"/>
  <sheetViews>
    <sheetView view="pageBreakPreview" zoomScale="80" zoomScaleNormal="50" zoomScaleSheetLayoutView="80" workbookViewId="0"/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9">
      <c r="F1" t="s">
        <v>433</v>
      </c>
    </row>
    <row r="3" spans="1:9">
      <c r="A3" s="1422" t="s">
        <v>532</v>
      </c>
      <c r="B3" s="1422"/>
      <c r="C3" s="1422"/>
      <c r="D3" s="1422"/>
      <c r="E3" s="1422"/>
      <c r="F3" s="1422"/>
    </row>
    <row r="4" spans="1:9" ht="27" customHeight="1">
      <c r="A4" t="s">
        <v>1137</v>
      </c>
    </row>
    <row r="5" spans="1:9" ht="19.5" customHeight="1">
      <c r="A5" t="s">
        <v>345</v>
      </c>
    </row>
    <row r="6" spans="1:9" ht="37.5" customHeight="1">
      <c r="A6" s="1422" t="s">
        <v>454</v>
      </c>
      <c r="B6" s="1422"/>
      <c r="C6" s="1422"/>
      <c r="D6" s="1422"/>
    </row>
    <row r="7" spans="1:9" ht="17.25" customHeight="1">
      <c r="A7" t="s">
        <v>281</v>
      </c>
    </row>
    <row r="9" spans="1:9">
      <c r="A9" t="s">
        <v>282</v>
      </c>
      <c r="B9" t="s">
        <v>297</v>
      </c>
      <c r="C9" t="s">
        <v>346</v>
      </c>
      <c r="D9" t="s">
        <v>347</v>
      </c>
      <c r="E9" t="s">
        <v>348</v>
      </c>
      <c r="F9" t="s">
        <v>349</v>
      </c>
    </row>
    <row r="10" spans="1:9">
      <c r="A10">
        <v>1</v>
      </c>
      <c r="B10">
        <v>2</v>
      </c>
      <c r="C10">
        <v>3</v>
      </c>
      <c r="D10">
        <v>4</v>
      </c>
      <c r="E10">
        <v>5</v>
      </c>
      <c r="F10" t="s">
        <v>350</v>
      </c>
      <c r="G10" t="s">
        <v>357</v>
      </c>
      <c r="H10" t="s">
        <v>302</v>
      </c>
      <c r="I10" t="s">
        <v>303</v>
      </c>
    </row>
    <row r="11" spans="1:9">
      <c r="A11" s="1422" t="s">
        <v>992</v>
      </c>
      <c r="B11" s="1422"/>
      <c r="C11" s="1422"/>
      <c r="D11" s="1422"/>
      <c r="E11" s="1422"/>
      <c r="F11" s="1422"/>
      <c r="G11" t="s">
        <v>993</v>
      </c>
    </row>
    <row r="12" spans="1:9" ht="54" customHeight="1">
      <c r="A12">
        <v>1</v>
      </c>
      <c r="B12" t="s">
        <v>351</v>
      </c>
      <c r="E12" t="e">
        <f>F12/D12</f>
        <v>#DIV/0!</v>
      </c>
      <c r="I12">
        <f>F12-H12</f>
        <v>0</v>
      </c>
    </row>
    <row r="13" spans="1:9" ht="54" customHeight="1">
      <c r="A13">
        <v>2</v>
      </c>
      <c r="B13" t="s">
        <v>352</v>
      </c>
      <c r="E13" t="e">
        <f t="shared" ref="E13:E15" si="0">F13/D13</f>
        <v>#DIV/0!</v>
      </c>
      <c r="I13">
        <f>F13-H13</f>
        <v>0</v>
      </c>
    </row>
    <row r="14" spans="1:9" ht="39.75" customHeight="1">
      <c r="A14">
        <v>3</v>
      </c>
      <c r="B14" t="s">
        <v>353</v>
      </c>
      <c r="E14" t="e">
        <f t="shared" si="0"/>
        <v>#DIV/0!</v>
      </c>
      <c r="I14">
        <f>F14-H14</f>
        <v>0</v>
      </c>
    </row>
    <row r="15" spans="1:9" ht="39.75" customHeight="1">
      <c r="A15">
        <v>4</v>
      </c>
      <c r="B15" t="s">
        <v>531</v>
      </c>
      <c r="E15" t="e">
        <f t="shared" si="0"/>
        <v>#DIV/0!</v>
      </c>
      <c r="I15">
        <f>F15-H15</f>
        <v>0</v>
      </c>
    </row>
    <row r="16" spans="1:9">
      <c r="B16" t="s">
        <v>295</v>
      </c>
      <c r="C16" t="s">
        <v>305</v>
      </c>
      <c r="D16" t="s">
        <v>305</v>
      </c>
      <c r="E16" t="s">
        <v>305</v>
      </c>
      <c r="F16">
        <f>SUM(F12:F15)</f>
        <v>0</v>
      </c>
      <c r="G16" t="s">
        <v>534</v>
      </c>
      <c r="H16">
        <f>SUM(H12:H15)</f>
        <v>0</v>
      </c>
      <c r="I16">
        <f>SUM(I12:I15)</f>
        <v>0</v>
      </c>
    </row>
    <row r="17" spans="1:9">
      <c r="A17" s="1422" t="s">
        <v>994</v>
      </c>
      <c r="B17" s="1422"/>
      <c r="C17" s="1422"/>
      <c r="D17" s="1422"/>
      <c r="E17" s="1422"/>
      <c r="F17" s="1422"/>
      <c r="G17" t="s">
        <v>995</v>
      </c>
    </row>
    <row r="18" spans="1:9" ht="54" customHeight="1">
      <c r="A18">
        <v>1</v>
      </c>
      <c r="B18" t="s">
        <v>351</v>
      </c>
      <c r="E18" t="e">
        <f>F18/D18</f>
        <v>#DIV/0!</v>
      </c>
      <c r="I18">
        <f>F18-H18</f>
        <v>0</v>
      </c>
    </row>
    <row r="19" spans="1:9" ht="54" customHeight="1">
      <c r="A19">
        <v>2</v>
      </c>
      <c r="B19" t="s">
        <v>352</v>
      </c>
      <c r="E19" t="e">
        <f t="shared" ref="E19:E21" si="1">F19/D19</f>
        <v>#DIV/0!</v>
      </c>
      <c r="I19">
        <f>F19-H19</f>
        <v>0</v>
      </c>
    </row>
    <row r="20" spans="1:9" ht="39.75" customHeight="1">
      <c r="A20">
        <v>3</v>
      </c>
      <c r="B20" t="s">
        <v>353</v>
      </c>
      <c r="E20" t="e">
        <f t="shared" si="1"/>
        <v>#DIV/0!</v>
      </c>
      <c r="I20">
        <f>F20-H20</f>
        <v>0</v>
      </c>
    </row>
    <row r="21" spans="1:9" ht="39.75" customHeight="1">
      <c r="A21">
        <v>4</v>
      </c>
      <c r="B21" t="s">
        <v>531</v>
      </c>
      <c r="E21" t="e">
        <f t="shared" si="1"/>
        <v>#DIV/0!</v>
      </c>
      <c r="I21">
        <f>F21-H21</f>
        <v>0</v>
      </c>
    </row>
    <row r="22" spans="1:9">
      <c r="B22" t="s">
        <v>295</v>
      </c>
      <c r="C22" t="s">
        <v>305</v>
      </c>
      <c r="D22" t="s">
        <v>305</v>
      </c>
      <c r="E22" t="s">
        <v>305</v>
      </c>
      <c r="F22">
        <f>SUM(F18:F21)</f>
        <v>0</v>
      </c>
      <c r="G22" t="s">
        <v>535</v>
      </c>
      <c r="H22">
        <f>SUM(H18:H21)</f>
        <v>0</v>
      </c>
      <c r="I22">
        <f>SUM(I18:I21)</f>
        <v>0</v>
      </c>
    </row>
    <row r="23" spans="1:9" ht="18.75" customHeight="1">
      <c r="A23" s="1422" t="s">
        <v>489</v>
      </c>
      <c r="B23" s="1422"/>
      <c r="C23" s="1422"/>
      <c r="D23" s="1422"/>
      <c r="E23" s="1422"/>
      <c r="F23" s="1422"/>
      <c r="G23" t="s">
        <v>995</v>
      </c>
    </row>
    <row r="24" spans="1:9" ht="54" customHeight="1">
      <c r="A24">
        <v>1</v>
      </c>
      <c r="B24" t="s">
        <v>351</v>
      </c>
      <c r="E24" t="e">
        <f>F24/D24</f>
        <v>#DIV/0!</v>
      </c>
      <c r="I24">
        <f>F24-H24</f>
        <v>0</v>
      </c>
    </row>
    <row r="25" spans="1:9" ht="54" customHeight="1">
      <c r="A25">
        <v>2</v>
      </c>
      <c r="B25" t="s">
        <v>352</v>
      </c>
      <c r="E25" t="e">
        <f t="shared" ref="E25:E27" si="2">F25/D25</f>
        <v>#DIV/0!</v>
      </c>
      <c r="I25">
        <f>F25-H25</f>
        <v>0</v>
      </c>
    </row>
    <row r="26" spans="1:9" ht="39.75" customHeight="1">
      <c r="A26">
        <v>3</v>
      </c>
      <c r="B26" t="s">
        <v>353</v>
      </c>
      <c r="E26" t="e">
        <f t="shared" si="2"/>
        <v>#DIV/0!</v>
      </c>
      <c r="I26">
        <f>F26-H26</f>
        <v>0</v>
      </c>
    </row>
    <row r="27" spans="1:9" ht="39.75" customHeight="1">
      <c r="A27">
        <v>4</v>
      </c>
      <c r="B27" t="s">
        <v>531</v>
      </c>
      <c r="E27" t="e">
        <f t="shared" si="2"/>
        <v>#DIV/0!</v>
      </c>
      <c r="I27">
        <f>F27-H27</f>
        <v>0</v>
      </c>
    </row>
    <row r="28" spans="1:9">
      <c r="B28" t="s">
        <v>295</v>
      </c>
      <c r="C28" t="s">
        <v>305</v>
      </c>
      <c r="D28" t="s">
        <v>305</v>
      </c>
      <c r="E28" t="s">
        <v>305</v>
      </c>
      <c r="F28">
        <f>SUM(F24:F27)</f>
        <v>0</v>
      </c>
      <c r="G28" t="s">
        <v>535</v>
      </c>
      <c r="H28">
        <f>SUM(H24:H27)</f>
        <v>0</v>
      </c>
      <c r="I28">
        <f>SUM(I24:I27)</f>
        <v>0</v>
      </c>
    </row>
    <row r="29" spans="1:9">
      <c r="G29" t="s">
        <v>457</v>
      </c>
      <c r="H29">
        <f>H16+H22+H28</f>
        <v>0</v>
      </c>
      <c r="I29">
        <f>I16+I22+I28</f>
        <v>0</v>
      </c>
    </row>
    <row r="32" spans="1:9" ht="23.25" customHeight="1">
      <c r="A32" t="s">
        <v>667</v>
      </c>
      <c r="F32" t="s">
        <v>1135</v>
      </c>
    </row>
    <row r="33" spans="1:6">
      <c r="D33" t="s">
        <v>131</v>
      </c>
      <c r="F33" t="s">
        <v>132</v>
      </c>
    </row>
    <row r="35" spans="1:6" ht="23.25" customHeight="1">
      <c r="A35" t="s">
        <v>133</v>
      </c>
      <c r="F35" t="s">
        <v>1136</v>
      </c>
    </row>
    <row r="36" spans="1:6">
      <c r="D36" t="s">
        <v>131</v>
      </c>
      <c r="F36" t="s">
        <v>132</v>
      </c>
    </row>
    <row r="38" spans="1:6">
      <c r="B38" t="s">
        <v>1038</v>
      </c>
    </row>
    <row r="39" spans="1:6">
      <c r="B39" t="s">
        <v>996</v>
      </c>
    </row>
    <row r="74" hidden="1"/>
    <row r="75" hidden="1"/>
    <row r="76" hidden="1"/>
    <row r="77" hidden="1"/>
    <row r="78" hidden="1"/>
    <row r="79" hidden="1"/>
    <row r="80" hidden="1"/>
    <row r="85" hidden="1"/>
    <row r="86" hidden="1"/>
    <row r="87" hidden="1"/>
    <row r="88" hidden="1"/>
    <row r="89" hidden="1"/>
    <row r="90" hidden="1"/>
    <row r="91" hidden="1"/>
    <row r="92" hidden="1"/>
    <row r="96" hidden="1"/>
    <row r="97" hidden="1"/>
    <row r="98" hidden="1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92D050"/>
    <pageSetUpPr fitToPage="1"/>
  </sheetPr>
  <dimension ref="A1:H32"/>
  <sheetViews>
    <sheetView view="pageBreakPreview" zoomScale="80" zoomScaleSheetLayoutView="80" workbookViewId="0"/>
  </sheetViews>
  <sheetFormatPr defaultRowHeight="15"/>
  <cols>
    <col min="1" max="1" width="8" customWidth="1"/>
    <col min="2" max="2" width="74.140625" customWidth="1"/>
    <col min="3" max="3" width="24.7109375" customWidth="1"/>
    <col min="4" max="4" width="34" customWidth="1"/>
    <col min="5" max="5" width="29.5703125" customWidth="1"/>
    <col min="6" max="7" width="22.5703125" customWidth="1"/>
    <col min="8" max="8" width="38.42578125" customWidth="1"/>
    <col min="256" max="256" width="8" customWidth="1"/>
    <col min="257" max="257" width="74.140625" customWidth="1"/>
    <col min="258" max="258" width="24.7109375" customWidth="1"/>
    <col min="259" max="260" width="34" customWidth="1"/>
    <col min="261" max="261" width="11.7109375" customWidth="1"/>
    <col min="512" max="512" width="8" customWidth="1"/>
    <col min="513" max="513" width="74.140625" customWidth="1"/>
    <col min="514" max="514" width="24.7109375" customWidth="1"/>
    <col min="515" max="516" width="34" customWidth="1"/>
    <col min="517" max="517" width="11.7109375" customWidth="1"/>
    <col min="768" max="768" width="8" customWidth="1"/>
    <col min="769" max="769" width="74.140625" customWidth="1"/>
    <col min="770" max="770" width="24.7109375" customWidth="1"/>
    <col min="771" max="772" width="34" customWidth="1"/>
    <col min="773" max="773" width="11.7109375" customWidth="1"/>
    <col min="1024" max="1024" width="8" customWidth="1"/>
    <col min="1025" max="1025" width="74.140625" customWidth="1"/>
    <col min="1026" max="1026" width="24.7109375" customWidth="1"/>
    <col min="1027" max="1028" width="34" customWidth="1"/>
    <col min="1029" max="1029" width="11.7109375" customWidth="1"/>
    <col min="1280" max="1280" width="8" customWidth="1"/>
    <col min="1281" max="1281" width="74.140625" customWidth="1"/>
    <col min="1282" max="1282" width="24.7109375" customWidth="1"/>
    <col min="1283" max="1284" width="34" customWidth="1"/>
    <col min="1285" max="1285" width="11.7109375" customWidth="1"/>
    <col min="1536" max="1536" width="8" customWidth="1"/>
    <col min="1537" max="1537" width="74.140625" customWidth="1"/>
    <col min="1538" max="1538" width="24.7109375" customWidth="1"/>
    <col min="1539" max="1540" width="34" customWidth="1"/>
    <col min="1541" max="1541" width="11.7109375" customWidth="1"/>
    <col min="1792" max="1792" width="8" customWidth="1"/>
    <col min="1793" max="1793" width="74.140625" customWidth="1"/>
    <col min="1794" max="1794" width="24.7109375" customWidth="1"/>
    <col min="1795" max="1796" width="34" customWidth="1"/>
    <col min="1797" max="1797" width="11.7109375" customWidth="1"/>
    <col min="2048" max="2048" width="8" customWidth="1"/>
    <col min="2049" max="2049" width="74.140625" customWidth="1"/>
    <col min="2050" max="2050" width="24.7109375" customWidth="1"/>
    <col min="2051" max="2052" width="34" customWidth="1"/>
    <col min="2053" max="2053" width="11.7109375" customWidth="1"/>
    <col min="2304" max="2304" width="8" customWidth="1"/>
    <col min="2305" max="2305" width="74.140625" customWidth="1"/>
    <col min="2306" max="2306" width="24.7109375" customWidth="1"/>
    <col min="2307" max="2308" width="34" customWidth="1"/>
    <col min="2309" max="2309" width="11.7109375" customWidth="1"/>
    <col min="2560" max="2560" width="8" customWidth="1"/>
    <col min="2561" max="2561" width="74.140625" customWidth="1"/>
    <col min="2562" max="2562" width="24.7109375" customWidth="1"/>
    <col min="2563" max="2564" width="34" customWidth="1"/>
    <col min="2565" max="2565" width="11.7109375" customWidth="1"/>
    <col min="2816" max="2816" width="8" customWidth="1"/>
    <col min="2817" max="2817" width="74.140625" customWidth="1"/>
    <col min="2818" max="2818" width="24.7109375" customWidth="1"/>
    <col min="2819" max="2820" width="34" customWidth="1"/>
    <col min="2821" max="2821" width="11.7109375" customWidth="1"/>
    <col min="3072" max="3072" width="8" customWidth="1"/>
    <col min="3073" max="3073" width="74.140625" customWidth="1"/>
    <col min="3074" max="3074" width="24.7109375" customWidth="1"/>
    <col min="3075" max="3076" width="34" customWidth="1"/>
    <col min="3077" max="3077" width="11.7109375" customWidth="1"/>
    <col min="3328" max="3328" width="8" customWidth="1"/>
    <col min="3329" max="3329" width="74.140625" customWidth="1"/>
    <col min="3330" max="3330" width="24.7109375" customWidth="1"/>
    <col min="3331" max="3332" width="34" customWidth="1"/>
    <col min="3333" max="3333" width="11.7109375" customWidth="1"/>
    <col min="3584" max="3584" width="8" customWidth="1"/>
    <col min="3585" max="3585" width="74.140625" customWidth="1"/>
    <col min="3586" max="3586" width="24.7109375" customWidth="1"/>
    <col min="3587" max="3588" width="34" customWidth="1"/>
    <col min="3589" max="3589" width="11.7109375" customWidth="1"/>
    <col min="3840" max="3840" width="8" customWidth="1"/>
    <col min="3841" max="3841" width="74.140625" customWidth="1"/>
    <col min="3842" max="3842" width="24.7109375" customWidth="1"/>
    <col min="3843" max="3844" width="34" customWidth="1"/>
    <col min="3845" max="3845" width="11.7109375" customWidth="1"/>
    <col min="4096" max="4096" width="8" customWidth="1"/>
    <col min="4097" max="4097" width="74.140625" customWidth="1"/>
    <col min="4098" max="4098" width="24.7109375" customWidth="1"/>
    <col min="4099" max="4100" width="34" customWidth="1"/>
    <col min="4101" max="4101" width="11.7109375" customWidth="1"/>
    <col min="4352" max="4352" width="8" customWidth="1"/>
    <col min="4353" max="4353" width="74.140625" customWidth="1"/>
    <col min="4354" max="4354" width="24.7109375" customWidth="1"/>
    <col min="4355" max="4356" width="34" customWidth="1"/>
    <col min="4357" max="4357" width="11.7109375" customWidth="1"/>
    <col min="4608" max="4608" width="8" customWidth="1"/>
    <col min="4609" max="4609" width="74.140625" customWidth="1"/>
    <col min="4610" max="4610" width="24.7109375" customWidth="1"/>
    <col min="4611" max="4612" width="34" customWidth="1"/>
    <col min="4613" max="4613" width="11.7109375" customWidth="1"/>
    <col min="4864" max="4864" width="8" customWidth="1"/>
    <col min="4865" max="4865" width="74.140625" customWidth="1"/>
    <col min="4866" max="4866" width="24.7109375" customWidth="1"/>
    <col min="4867" max="4868" width="34" customWidth="1"/>
    <col min="4869" max="4869" width="11.7109375" customWidth="1"/>
    <col min="5120" max="5120" width="8" customWidth="1"/>
    <col min="5121" max="5121" width="74.140625" customWidth="1"/>
    <col min="5122" max="5122" width="24.7109375" customWidth="1"/>
    <col min="5123" max="5124" width="34" customWidth="1"/>
    <col min="5125" max="5125" width="11.7109375" customWidth="1"/>
    <col min="5376" max="5376" width="8" customWidth="1"/>
    <col min="5377" max="5377" width="74.140625" customWidth="1"/>
    <col min="5378" max="5378" width="24.7109375" customWidth="1"/>
    <col min="5379" max="5380" width="34" customWidth="1"/>
    <col min="5381" max="5381" width="11.7109375" customWidth="1"/>
    <col min="5632" max="5632" width="8" customWidth="1"/>
    <col min="5633" max="5633" width="74.140625" customWidth="1"/>
    <col min="5634" max="5634" width="24.7109375" customWidth="1"/>
    <col min="5635" max="5636" width="34" customWidth="1"/>
    <col min="5637" max="5637" width="11.7109375" customWidth="1"/>
    <col min="5888" max="5888" width="8" customWidth="1"/>
    <col min="5889" max="5889" width="74.140625" customWidth="1"/>
    <col min="5890" max="5890" width="24.7109375" customWidth="1"/>
    <col min="5891" max="5892" width="34" customWidth="1"/>
    <col min="5893" max="5893" width="11.7109375" customWidth="1"/>
    <col min="6144" max="6144" width="8" customWidth="1"/>
    <col min="6145" max="6145" width="74.140625" customWidth="1"/>
    <col min="6146" max="6146" width="24.7109375" customWidth="1"/>
    <col min="6147" max="6148" width="34" customWidth="1"/>
    <col min="6149" max="6149" width="11.7109375" customWidth="1"/>
    <col min="6400" max="6400" width="8" customWidth="1"/>
    <col min="6401" max="6401" width="74.140625" customWidth="1"/>
    <col min="6402" max="6402" width="24.7109375" customWidth="1"/>
    <col min="6403" max="6404" width="34" customWidth="1"/>
    <col min="6405" max="6405" width="11.7109375" customWidth="1"/>
    <col min="6656" max="6656" width="8" customWidth="1"/>
    <col min="6657" max="6657" width="74.140625" customWidth="1"/>
    <col min="6658" max="6658" width="24.7109375" customWidth="1"/>
    <col min="6659" max="6660" width="34" customWidth="1"/>
    <col min="6661" max="6661" width="11.7109375" customWidth="1"/>
    <col min="6912" max="6912" width="8" customWidth="1"/>
    <col min="6913" max="6913" width="74.140625" customWidth="1"/>
    <col min="6914" max="6914" width="24.7109375" customWidth="1"/>
    <col min="6915" max="6916" width="34" customWidth="1"/>
    <col min="6917" max="6917" width="11.7109375" customWidth="1"/>
    <col min="7168" max="7168" width="8" customWidth="1"/>
    <col min="7169" max="7169" width="74.140625" customWidth="1"/>
    <col min="7170" max="7170" width="24.7109375" customWidth="1"/>
    <col min="7171" max="7172" width="34" customWidth="1"/>
    <col min="7173" max="7173" width="11.7109375" customWidth="1"/>
    <col min="7424" max="7424" width="8" customWidth="1"/>
    <col min="7425" max="7425" width="74.140625" customWidth="1"/>
    <col min="7426" max="7426" width="24.7109375" customWidth="1"/>
    <col min="7427" max="7428" width="34" customWidth="1"/>
    <col min="7429" max="7429" width="11.7109375" customWidth="1"/>
    <col min="7680" max="7680" width="8" customWidth="1"/>
    <col min="7681" max="7681" width="74.140625" customWidth="1"/>
    <col min="7682" max="7682" width="24.7109375" customWidth="1"/>
    <col min="7683" max="7684" width="34" customWidth="1"/>
    <col min="7685" max="7685" width="11.7109375" customWidth="1"/>
    <col min="7936" max="7936" width="8" customWidth="1"/>
    <col min="7937" max="7937" width="74.140625" customWidth="1"/>
    <col min="7938" max="7938" width="24.7109375" customWidth="1"/>
    <col min="7939" max="7940" width="34" customWidth="1"/>
    <col min="7941" max="7941" width="11.7109375" customWidth="1"/>
    <col min="8192" max="8192" width="8" customWidth="1"/>
    <col min="8193" max="8193" width="74.140625" customWidth="1"/>
    <col min="8194" max="8194" width="24.7109375" customWidth="1"/>
    <col min="8195" max="8196" width="34" customWidth="1"/>
    <col min="8197" max="8197" width="11.7109375" customWidth="1"/>
    <col min="8448" max="8448" width="8" customWidth="1"/>
    <col min="8449" max="8449" width="74.140625" customWidth="1"/>
    <col min="8450" max="8450" width="24.7109375" customWidth="1"/>
    <col min="8451" max="8452" width="34" customWidth="1"/>
    <col min="8453" max="8453" width="11.7109375" customWidth="1"/>
    <col min="8704" max="8704" width="8" customWidth="1"/>
    <col min="8705" max="8705" width="74.140625" customWidth="1"/>
    <col min="8706" max="8706" width="24.7109375" customWidth="1"/>
    <col min="8707" max="8708" width="34" customWidth="1"/>
    <col min="8709" max="8709" width="11.7109375" customWidth="1"/>
    <col min="8960" max="8960" width="8" customWidth="1"/>
    <col min="8961" max="8961" width="74.140625" customWidth="1"/>
    <col min="8962" max="8962" width="24.7109375" customWidth="1"/>
    <col min="8963" max="8964" width="34" customWidth="1"/>
    <col min="8965" max="8965" width="11.7109375" customWidth="1"/>
    <col min="9216" max="9216" width="8" customWidth="1"/>
    <col min="9217" max="9217" width="74.140625" customWidth="1"/>
    <col min="9218" max="9218" width="24.7109375" customWidth="1"/>
    <col min="9219" max="9220" width="34" customWidth="1"/>
    <col min="9221" max="9221" width="11.7109375" customWidth="1"/>
    <col min="9472" max="9472" width="8" customWidth="1"/>
    <col min="9473" max="9473" width="74.140625" customWidth="1"/>
    <col min="9474" max="9474" width="24.7109375" customWidth="1"/>
    <col min="9475" max="9476" width="34" customWidth="1"/>
    <col min="9477" max="9477" width="11.7109375" customWidth="1"/>
    <col min="9728" max="9728" width="8" customWidth="1"/>
    <col min="9729" max="9729" width="74.140625" customWidth="1"/>
    <col min="9730" max="9730" width="24.7109375" customWidth="1"/>
    <col min="9731" max="9732" width="34" customWidth="1"/>
    <col min="9733" max="9733" width="11.7109375" customWidth="1"/>
    <col min="9984" max="9984" width="8" customWidth="1"/>
    <col min="9985" max="9985" width="74.140625" customWidth="1"/>
    <col min="9986" max="9986" width="24.7109375" customWidth="1"/>
    <col min="9987" max="9988" width="34" customWidth="1"/>
    <col min="9989" max="9989" width="11.7109375" customWidth="1"/>
    <col min="10240" max="10240" width="8" customWidth="1"/>
    <col min="10241" max="10241" width="74.140625" customWidth="1"/>
    <col min="10242" max="10242" width="24.7109375" customWidth="1"/>
    <col min="10243" max="10244" width="34" customWidth="1"/>
    <col min="10245" max="10245" width="11.7109375" customWidth="1"/>
    <col min="10496" max="10496" width="8" customWidth="1"/>
    <col min="10497" max="10497" width="74.140625" customWidth="1"/>
    <col min="10498" max="10498" width="24.7109375" customWidth="1"/>
    <col min="10499" max="10500" width="34" customWidth="1"/>
    <col min="10501" max="10501" width="11.7109375" customWidth="1"/>
    <col min="10752" max="10752" width="8" customWidth="1"/>
    <col min="10753" max="10753" width="74.140625" customWidth="1"/>
    <col min="10754" max="10754" width="24.7109375" customWidth="1"/>
    <col min="10755" max="10756" width="34" customWidth="1"/>
    <col min="10757" max="10757" width="11.7109375" customWidth="1"/>
    <col min="11008" max="11008" width="8" customWidth="1"/>
    <col min="11009" max="11009" width="74.140625" customWidth="1"/>
    <col min="11010" max="11010" width="24.7109375" customWidth="1"/>
    <col min="11011" max="11012" width="34" customWidth="1"/>
    <col min="11013" max="11013" width="11.7109375" customWidth="1"/>
    <col min="11264" max="11264" width="8" customWidth="1"/>
    <col min="11265" max="11265" width="74.140625" customWidth="1"/>
    <col min="11266" max="11266" width="24.7109375" customWidth="1"/>
    <col min="11267" max="11268" width="34" customWidth="1"/>
    <col min="11269" max="11269" width="11.7109375" customWidth="1"/>
    <col min="11520" max="11520" width="8" customWidth="1"/>
    <col min="11521" max="11521" width="74.140625" customWidth="1"/>
    <col min="11522" max="11522" width="24.7109375" customWidth="1"/>
    <col min="11523" max="11524" width="34" customWidth="1"/>
    <col min="11525" max="11525" width="11.7109375" customWidth="1"/>
    <col min="11776" max="11776" width="8" customWidth="1"/>
    <col min="11777" max="11777" width="74.140625" customWidth="1"/>
    <col min="11778" max="11778" width="24.7109375" customWidth="1"/>
    <col min="11779" max="11780" width="34" customWidth="1"/>
    <col min="11781" max="11781" width="11.7109375" customWidth="1"/>
    <col min="12032" max="12032" width="8" customWidth="1"/>
    <col min="12033" max="12033" width="74.140625" customWidth="1"/>
    <col min="12034" max="12034" width="24.7109375" customWidth="1"/>
    <col min="12035" max="12036" width="34" customWidth="1"/>
    <col min="12037" max="12037" width="11.7109375" customWidth="1"/>
    <col min="12288" max="12288" width="8" customWidth="1"/>
    <col min="12289" max="12289" width="74.140625" customWidth="1"/>
    <col min="12290" max="12290" width="24.7109375" customWidth="1"/>
    <col min="12291" max="12292" width="34" customWidth="1"/>
    <col min="12293" max="12293" width="11.7109375" customWidth="1"/>
    <col min="12544" max="12544" width="8" customWidth="1"/>
    <col min="12545" max="12545" width="74.140625" customWidth="1"/>
    <col min="12546" max="12546" width="24.7109375" customWidth="1"/>
    <col min="12547" max="12548" width="34" customWidth="1"/>
    <col min="12549" max="12549" width="11.7109375" customWidth="1"/>
    <col min="12800" max="12800" width="8" customWidth="1"/>
    <col min="12801" max="12801" width="74.140625" customWidth="1"/>
    <col min="12802" max="12802" width="24.7109375" customWidth="1"/>
    <col min="12803" max="12804" width="34" customWidth="1"/>
    <col min="12805" max="12805" width="11.7109375" customWidth="1"/>
    <col min="13056" max="13056" width="8" customWidth="1"/>
    <col min="13057" max="13057" width="74.140625" customWidth="1"/>
    <col min="13058" max="13058" width="24.7109375" customWidth="1"/>
    <col min="13059" max="13060" width="34" customWidth="1"/>
    <col min="13061" max="13061" width="11.7109375" customWidth="1"/>
    <col min="13312" max="13312" width="8" customWidth="1"/>
    <col min="13313" max="13313" width="74.140625" customWidth="1"/>
    <col min="13314" max="13314" width="24.7109375" customWidth="1"/>
    <col min="13315" max="13316" width="34" customWidth="1"/>
    <col min="13317" max="13317" width="11.7109375" customWidth="1"/>
    <col min="13568" max="13568" width="8" customWidth="1"/>
    <col min="13569" max="13569" width="74.140625" customWidth="1"/>
    <col min="13570" max="13570" width="24.7109375" customWidth="1"/>
    <col min="13571" max="13572" width="34" customWidth="1"/>
    <col min="13573" max="13573" width="11.7109375" customWidth="1"/>
    <col min="13824" max="13824" width="8" customWidth="1"/>
    <col min="13825" max="13825" width="74.140625" customWidth="1"/>
    <col min="13826" max="13826" width="24.7109375" customWidth="1"/>
    <col min="13827" max="13828" width="34" customWidth="1"/>
    <col min="13829" max="13829" width="11.7109375" customWidth="1"/>
    <col min="14080" max="14080" width="8" customWidth="1"/>
    <col min="14081" max="14081" width="74.140625" customWidth="1"/>
    <col min="14082" max="14082" width="24.7109375" customWidth="1"/>
    <col min="14083" max="14084" width="34" customWidth="1"/>
    <col min="14085" max="14085" width="11.7109375" customWidth="1"/>
    <col min="14336" max="14336" width="8" customWidth="1"/>
    <col min="14337" max="14337" width="74.140625" customWidth="1"/>
    <col min="14338" max="14338" width="24.7109375" customWidth="1"/>
    <col min="14339" max="14340" width="34" customWidth="1"/>
    <col min="14341" max="14341" width="11.7109375" customWidth="1"/>
    <col min="14592" max="14592" width="8" customWidth="1"/>
    <col min="14593" max="14593" width="74.140625" customWidth="1"/>
    <col min="14594" max="14594" width="24.7109375" customWidth="1"/>
    <col min="14595" max="14596" width="34" customWidth="1"/>
    <col min="14597" max="14597" width="11.7109375" customWidth="1"/>
    <col min="14848" max="14848" width="8" customWidth="1"/>
    <col min="14849" max="14849" width="74.140625" customWidth="1"/>
    <col min="14850" max="14850" width="24.7109375" customWidth="1"/>
    <col min="14851" max="14852" width="34" customWidth="1"/>
    <col min="14853" max="14853" width="11.7109375" customWidth="1"/>
    <col min="15104" max="15104" width="8" customWidth="1"/>
    <col min="15105" max="15105" width="74.140625" customWidth="1"/>
    <col min="15106" max="15106" width="24.7109375" customWidth="1"/>
    <col min="15107" max="15108" width="34" customWidth="1"/>
    <col min="15109" max="15109" width="11.7109375" customWidth="1"/>
    <col min="15360" max="15360" width="8" customWidth="1"/>
    <col min="15361" max="15361" width="74.140625" customWidth="1"/>
    <col min="15362" max="15362" width="24.7109375" customWidth="1"/>
    <col min="15363" max="15364" width="34" customWidth="1"/>
    <col min="15365" max="15365" width="11.7109375" customWidth="1"/>
    <col min="15616" max="15616" width="8" customWidth="1"/>
    <col min="15617" max="15617" width="74.140625" customWidth="1"/>
    <col min="15618" max="15618" width="24.7109375" customWidth="1"/>
    <col min="15619" max="15620" width="34" customWidth="1"/>
    <col min="15621" max="15621" width="11.7109375" customWidth="1"/>
    <col min="15872" max="15872" width="8" customWidth="1"/>
    <col min="15873" max="15873" width="74.140625" customWidth="1"/>
    <col min="15874" max="15874" width="24.7109375" customWidth="1"/>
    <col min="15875" max="15876" width="34" customWidth="1"/>
    <col min="15877" max="15877" width="11.7109375" customWidth="1"/>
    <col min="16128" max="16128" width="8" customWidth="1"/>
    <col min="16129" max="16129" width="74.140625" customWidth="1"/>
    <col min="16130" max="16130" width="24.7109375" customWidth="1"/>
    <col min="16131" max="16132" width="34" customWidth="1"/>
    <col min="16133" max="16133" width="11.7109375" customWidth="1"/>
  </cols>
  <sheetData>
    <row r="1" spans="1:8">
      <c r="D1" t="s">
        <v>663</v>
      </c>
    </row>
    <row r="3" spans="1:8" ht="28.9" customHeight="1">
      <c r="A3" s="1422" t="s">
        <v>718</v>
      </c>
      <c r="B3" s="1422"/>
      <c r="C3" s="1422"/>
      <c r="D3" s="1422"/>
    </row>
    <row r="4" spans="1:8" ht="27" customHeight="1">
      <c r="A4" t="s">
        <v>1137</v>
      </c>
    </row>
    <row r="5" spans="1:8" ht="19.5" customHeight="1">
      <c r="A5" t="s">
        <v>345</v>
      </c>
    </row>
    <row r="6" spans="1:8" ht="39.75" customHeight="1">
      <c r="A6" s="1422" t="s">
        <v>454</v>
      </c>
      <c r="B6" s="1422"/>
      <c r="C6" s="1422"/>
      <c r="D6" s="1422"/>
    </row>
    <row r="7" spans="1:8" ht="17.25" customHeight="1">
      <c r="A7" t="s">
        <v>281</v>
      </c>
    </row>
    <row r="9" spans="1:8" ht="45.75" customHeight="1">
      <c r="A9" t="s">
        <v>282</v>
      </c>
      <c r="B9" t="s">
        <v>297</v>
      </c>
      <c r="C9" t="s">
        <v>354</v>
      </c>
      <c r="D9" t="s">
        <v>135</v>
      </c>
    </row>
    <row r="10" spans="1:8">
      <c r="A10">
        <v>1</v>
      </c>
      <c r="B10">
        <v>2</v>
      </c>
      <c r="C10">
        <v>3</v>
      </c>
      <c r="D10">
        <v>4</v>
      </c>
      <c r="E10" t="s">
        <v>357</v>
      </c>
      <c r="F10" t="s">
        <v>302</v>
      </c>
      <c r="G10" t="s">
        <v>549</v>
      </c>
      <c r="H10" t="s">
        <v>550</v>
      </c>
    </row>
    <row r="11" spans="1:8">
      <c r="A11" s="1422" t="s">
        <v>992</v>
      </c>
      <c r="B11" s="1422"/>
      <c r="C11" s="1422"/>
      <c r="D11" s="1422"/>
      <c r="E11" t="s">
        <v>1039</v>
      </c>
    </row>
    <row r="12" spans="1:8">
      <c r="A12" t="s">
        <v>664</v>
      </c>
      <c r="B12" t="s">
        <v>998</v>
      </c>
      <c r="G12">
        <f>D12-F12</f>
        <v>0</v>
      </c>
      <c r="H12">
        <f>D12-E12</f>
        <v>0</v>
      </c>
    </row>
    <row r="14" spans="1:8">
      <c r="B14" t="s">
        <v>295</v>
      </c>
      <c r="C14" t="s">
        <v>305</v>
      </c>
      <c r="D14">
        <f>SUM(D12:D13)</f>
        <v>0</v>
      </c>
      <c r="E14" t="s">
        <v>365</v>
      </c>
      <c r="F14">
        <f>SUM(F12:F13)</f>
        <v>0</v>
      </c>
      <c r="G14">
        <f t="shared" ref="G14:H14" si="0">SUM(G12:G13)</f>
        <v>0</v>
      </c>
      <c r="H14">
        <f t="shared" si="0"/>
        <v>0</v>
      </c>
    </row>
    <row r="15" spans="1:8">
      <c r="A15" s="1422" t="s">
        <v>994</v>
      </c>
      <c r="B15" s="1422"/>
      <c r="C15" s="1422"/>
      <c r="D15" s="1422"/>
      <c r="E15" t="s">
        <v>995</v>
      </c>
    </row>
    <row r="16" spans="1:8">
      <c r="A16" t="s">
        <v>664</v>
      </c>
      <c r="B16" t="s">
        <v>998</v>
      </c>
      <c r="G16">
        <f>D16-F16</f>
        <v>0</v>
      </c>
      <c r="H16">
        <f>D16-E16</f>
        <v>0</v>
      </c>
    </row>
    <row r="18" spans="1:8">
      <c r="B18" t="s">
        <v>295</v>
      </c>
      <c r="C18" t="s">
        <v>305</v>
      </c>
      <c r="D18">
        <f>SUM(D16:D17)</f>
        <v>0</v>
      </c>
      <c r="E18" t="s">
        <v>365</v>
      </c>
      <c r="F18">
        <f>SUM(F16:F17)</f>
        <v>0</v>
      </c>
      <c r="G18">
        <f t="shared" ref="G18:H18" si="1">SUM(G16:G17)</f>
        <v>0</v>
      </c>
      <c r="H18">
        <f t="shared" si="1"/>
        <v>0</v>
      </c>
    </row>
    <row r="19" spans="1:8" ht="21" customHeight="1">
      <c r="A19" s="1422" t="s">
        <v>489</v>
      </c>
      <c r="B19" s="1422"/>
      <c r="C19" s="1422"/>
      <c r="D19" s="1422"/>
      <c r="E19" t="s">
        <v>995</v>
      </c>
    </row>
    <row r="20" spans="1:8">
      <c r="A20" t="s">
        <v>664</v>
      </c>
      <c r="B20" t="s">
        <v>998</v>
      </c>
      <c r="G20">
        <f>D20-F20</f>
        <v>0</v>
      </c>
      <c r="H20">
        <f>D20-E20</f>
        <v>0</v>
      </c>
    </row>
    <row r="22" spans="1:8" ht="21" customHeight="1">
      <c r="B22" t="s">
        <v>295</v>
      </c>
      <c r="C22" t="s">
        <v>305</v>
      </c>
      <c r="D22">
        <f>SUM(D20:D21)</f>
        <v>0</v>
      </c>
      <c r="E22" t="s">
        <v>365</v>
      </c>
      <c r="F22">
        <f>SUM(F20:F21)</f>
        <v>0</v>
      </c>
      <c r="G22">
        <f t="shared" ref="G22:H22" si="2">SUM(G20:G21)</f>
        <v>0</v>
      </c>
      <c r="H22">
        <f t="shared" si="2"/>
        <v>0</v>
      </c>
    </row>
    <row r="23" spans="1:8">
      <c r="E23" t="s">
        <v>457</v>
      </c>
      <c r="F23">
        <f>F14+F18+F22</f>
        <v>0</v>
      </c>
      <c r="G23">
        <f t="shared" ref="G23:H23" si="3">G14+G18+G22</f>
        <v>0</v>
      </c>
      <c r="H23">
        <f t="shared" si="3"/>
        <v>0</v>
      </c>
    </row>
    <row r="25" spans="1:8" ht="23.25" customHeight="1">
      <c r="A25" t="s">
        <v>667</v>
      </c>
      <c r="D25" t="s">
        <v>1135</v>
      </c>
    </row>
    <row r="26" spans="1:8">
      <c r="C26" t="s">
        <v>131</v>
      </c>
      <c r="D26" t="s">
        <v>132</v>
      </c>
    </row>
    <row r="28" spans="1:8" ht="23.25" customHeight="1">
      <c r="A28" t="s">
        <v>133</v>
      </c>
      <c r="D28" t="s">
        <v>1136</v>
      </c>
    </row>
    <row r="29" spans="1:8">
      <c r="C29" t="s">
        <v>131</v>
      </c>
      <c r="D29" t="s">
        <v>132</v>
      </c>
    </row>
    <row r="31" spans="1:8">
      <c r="B31" t="s">
        <v>1038</v>
      </c>
    </row>
    <row r="32" spans="1:8">
      <c r="B32" t="s">
        <v>996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theme="9" tint="-0.249977111117893"/>
    <pageSetUpPr fitToPage="1"/>
  </sheetPr>
  <dimension ref="A1:G30"/>
  <sheetViews>
    <sheetView view="pageBreakPreview" zoomScaleSheetLayoutView="100" workbookViewId="0">
      <selection sqref="A1:XFD1048576"/>
    </sheetView>
  </sheetViews>
  <sheetFormatPr defaultColWidth="9.140625" defaultRowHeight="15"/>
  <cols>
    <col min="1" max="1" width="9.140625" style="754"/>
    <col min="2" max="2" width="48.85546875" style="754" customWidth="1"/>
    <col min="3" max="3" width="9.140625" style="754" customWidth="1"/>
    <col min="4" max="6" width="15.140625" style="754" customWidth="1"/>
    <col min="7" max="16384" width="9.140625" style="754"/>
  </cols>
  <sheetData>
    <row r="1" spans="1:7">
      <c r="F1" s="850"/>
    </row>
    <row r="2" spans="1:7" ht="21.75" customHeight="1">
      <c r="B2" s="1410" t="s">
        <v>271</v>
      </c>
      <c r="C2" s="1410"/>
      <c r="D2" s="1410"/>
      <c r="E2" s="1410"/>
    </row>
    <row r="3" spans="1:7" ht="6.75" customHeight="1"/>
    <row r="4" spans="1:7" ht="8.25" customHeight="1"/>
    <row r="5" spans="1:7" ht="15" customHeight="1">
      <c r="A5" s="1411" t="s">
        <v>183</v>
      </c>
      <c r="B5" s="1413" t="s">
        <v>0</v>
      </c>
      <c r="C5" s="1411" t="s">
        <v>184</v>
      </c>
      <c r="D5" s="1415" t="s">
        <v>135</v>
      </c>
      <c r="E5" s="1416"/>
      <c r="F5" s="1416"/>
    </row>
    <row r="6" spans="1:7" ht="65.25" customHeight="1">
      <c r="A6" s="1412"/>
      <c r="B6" s="1414"/>
      <c r="C6" s="1412"/>
      <c r="D6" s="851" t="s">
        <v>965</v>
      </c>
      <c r="E6" s="851" t="s">
        <v>966</v>
      </c>
      <c r="F6" s="851" t="s">
        <v>967</v>
      </c>
    </row>
    <row r="7" spans="1:7" s="856" customFormat="1" ht="28.5">
      <c r="A7" s="852">
        <v>1</v>
      </c>
      <c r="B7" s="853" t="s">
        <v>200</v>
      </c>
      <c r="C7" s="854" t="s">
        <v>137</v>
      </c>
      <c r="D7" s="855">
        <f>SUM(D9:D14)</f>
        <v>0</v>
      </c>
      <c r="E7" s="855">
        <f t="shared" ref="E7:F7" si="0">SUM(E9:E14)</f>
        <v>0</v>
      </c>
      <c r="F7" s="855">
        <f t="shared" si="0"/>
        <v>0</v>
      </c>
    </row>
    <row r="8" spans="1:7" ht="13.5" customHeight="1">
      <c r="A8" s="857"/>
      <c r="B8" s="858" t="s">
        <v>199</v>
      </c>
      <c r="C8" s="854"/>
      <c r="D8" s="859"/>
      <c r="E8" s="859"/>
      <c r="F8" s="859"/>
    </row>
    <row r="9" spans="1:7">
      <c r="A9" s="860" t="s">
        <v>187</v>
      </c>
      <c r="B9" s="861" t="s">
        <v>202</v>
      </c>
      <c r="C9" s="854"/>
      <c r="D9" s="859"/>
      <c r="E9" s="859"/>
      <c r="F9" s="859"/>
      <c r="G9" s="754">
        <v>120</v>
      </c>
    </row>
    <row r="10" spans="1:7" ht="34.5" customHeight="1">
      <c r="A10" s="860" t="s">
        <v>190</v>
      </c>
      <c r="B10" s="861" t="s">
        <v>203</v>
      </c>
      <c r="C10" s="854"/>
      <c r="D10" s="859"/>
      <c r="E10" s="859"/>
      <c r="F10" s="859"/>
      <c r="G10" s="754">
        <v>130</v>
      </c>
    </row>
    <row r="11" spans="1:7">
      <c r="A11" s="860" t="s">
        <v>208</v>
      </c>
      <c r="B11" s="864" t="s">
        <v>201</v>
      </c>
      <c r="C11" s="854"/>
      <c r="D11" s="859"/>
      <c r="E11" s="859"/>
      <c r="F11" s="859"/>
      <c r="G11" s="754">
        <v>140</v>
      </c>
    </row>
    <row r="12" spans="1:7">
      <c r="A12" s="860" t="s">
        <v>209</v>
      </c>
      <c r="B12" s="864" t="s">
        <v>204</v>
      </c>
      <c r="C12" s="854"/>
      <c r="D12" s="859"/>
      <c r="E12" s="859"/>
      <c r="F12" s="859"/>
      <c r="G12" s="754">
        <v>150</v>
      </c>
    </row>
    <row r="13" spans="1:7">
      <c r="A13" s="860" t="s">
        <v>210</v>
      </c>
      <c r="B13" s="864" t="s">
        <v>205</v>
      </c>
      <c r="C13" s="854"/>
      <c r="D13" s="859"/>
      <c r="E13" s="859"/>
      <c r="F13" s="859"/>
      <c r="G13" s="754">
        <v>180</v>
      </c>
    </row>
    <row r="14" spans="1:7">
      <c r="A14" s="860" t="s">
        <v>211</v>
      </c>
      <c r="B14" s="864" t="s">
        <v>206</v>
      </c>
      <c r="C14" s="854"/>
      <c r="D14" s="859"/>
      <c r="E14" s="859"/>
      <c r="F14" s="859"/>
      <c r="G14" s="754">
        <v>400</v>
      </c>
    </row>
    <row r="15" spans="1:7" s="856" customFormat="1" ht="28.5">
      <c r="A15" s="852">
        <v>2</v>
      </c>
      <c r="B15" s="853" t="s">
        <v>207</v>
      </c>
      <c r="C15" s="854" t="s">
        <v>138</v>
      </c>
      <c r="D15" s="855">
        <f>SUM(D17:D22)</f>
        <v>0</v>
      </c>
      <c r="E15" s="855">
        <f t="shared" ref="E15:F15" si="1">SUM(E17:E22)</f>
        <v>0</v>
      </c>
      <c r="F15" s="855">
        <f t="shared" si="1"/>
        <v>0</v>
      </c>
    </row>
    <row r="16" spans="1:7" ht="13.5" customHeight="1">
      <c r="A16" s="857"/>
      <c r="B16" s="858" t="s">
        <v>199</v>
      </c>
      <c r="C16" s="860"/>
      <c r="D16" s="859"/>
      <c r="E16" s="859"/>
      <c r="F16" s="859"/>
    </row>
    <row r="17" spans="1:7">
      <c r="A17" s="860" t="s">
        <v>212</v>
      </c>
      <c r="B17" s="861" t="s">
        <v>202</v>
      </c>
      <c r="C17" s="860"/>
      <c r="D17" s="859"/>
      <c r="E17" s="859"/>
      <c r="F17" s="859"/>
      <c r="G17" s="754">
        <v>120</v>
      </c>
    </row>
    <row r="18" spans="1:7" ht="34.5" customHeight="1">
      <c r="A18" s="860" t="s">
        <v>213</v>
      </c>
      <c r="B18" s="861" t="s">
        <v>203</v>
      </c>
      <c r="C18" s="860"/>
      <c r="D18" s="859"/>
      <c r="E18" s="859"/>
      <c r="F18" s="859"/>
      <c r="G18" s="754">
        <v>130</v>
      </c>
    </row>
    <row r="19" spans="1:7">
      <c r="A19" s="860" t="s">
        <v>214</v>
      </c>
      <c r="B19" s="864" t="s">
        <v>201</v>
      </c>
      <c r="C19" s="860"/>
      <c r="D19" s="859"/>
      <c r="E19" s="859"/>
      <c r="F19" s="859"/>
      <c r="G19" s="754">
        <v>140</v>
      </c>
    </row>
    <row r="20" spans="1:7">
      <c r="A20" s="860" t="s">
        <v>215</v>
      </c>
      <c r="B20" s="864" t="s">
        <v>204</v>
      </c>
      <c r="C20" s="860"/>
      <c r="D20" s="859"/>
      <c r="E20" s="859"/>
      <c r="F20" s="859"/>
      <c r="G20" s="754">
        <v>150</v>
      </c>
    </row>
    <row r="21" spans="1:7">
      <c r="A21" s="860" t="s">
        <v>216</v>
      </c>
      <c r="B21" s="864" t="s">
        <v>205</v>
      </c>
      <c r="C21" s="860"/>
      <c r="D21" s="859"/>
      <c r="E21" s="859"/>
      <c r="F21" s="859"/>
      <c r="G21" s="754">
        <v>180</v>
      </c>
    </row>
    <row r="22" spans="1:7">
      <c r="A22" s="860" t="s">
        <v>217</v>
      </c>
      <c r="B22" s="864" t="s">
        <v>206</v>
      </c>
      <c r="C22" s="860"/>
      <c r="D22" s="859"/>
      <c r="E22" s="859"/>
      <c r="F22" s="859"/>
      <c r="G22" s="754">
        <v>400</v>
      </c>
    </row>
    <row r="24" spans="1:7" s="35" customFormat="1" ht="18.75">
      <c r="A24" s="1409" t="s">
        <v>667</v>
      </c>
      <c r="B24" s="1409"/>
      <c r="C24" s="849"/>
      <c r="D24" s="849"/>
      <c r="E24" s="1398" t="s">
        <v>1135</v>
      </c>
      <c r="F24" s="1398"/>
    </row>
    <row r="25" spans="1:7" s="63" customFormat="1" ht="13.5" customHeight="1">
      <c r="A25" s="865" t="s">
        <v>235</v>
      </c>
      <c r="C25" s="1417" t="s">
        <v>131</v>
      </c>
      <c r="D25" s="1417"/>
      <c r="E25" s="1417" t="s">
        <v>132</v>
      </c>
      <c r="F25" s="1417"/>
    </row>
    <row r="26" spans="1:7" s="35" customFormat="1" ht="18.75"/>
    <row r="27" spans="1:7" s="35" customFormat="1" ht="18.75">
      <c r="A27" s="1409" t="s">
        <v>133</v>
      </c>
      <c r="B27" s="1409"/>
      <c r="C27" s="849"/>
      <c r="D27" s="849"/>
      <c r="E27" s="1418"/>
      <c r="F27" s="1418"/>
    </row>
    <row r="28" spans="1:7" s="63" customFormat="1" ht="13.5" customHeight="1">
      <c r="A28" s="865" t="s">
        <v>235</v>
      </c>
      <c r="C28" s="1417" t="s">
        <v>131</v>
      </c>
      <c r="D28" s="1417"/>
      <c r="E28" s="1417" t="s">
        <v>132</v>
      </c>
      <c r="F28" s="1417"/>
    </row>
    <row r="29" spans="1:7" s="35" customFormat="1" ht="18.75"/>
    <row r="30" spans="1:7" s="35" customFormat="1" ht="18.75">
      <c r="A30" s="34" t="s">
        <v>514</v>
      </c>
    </row>
  </sheetData>
  <mergeCells count="13">
    <mergeCell ref="C25:D25"/>
    <mergeCell ref="E25:F25"/>
    <mergeCell ref="A27:B27"/>
    <mergeCell ref="E27:F27"/>
    <mergeCell ref="C28:D28"/>
    <mergeCell ref="E28:F28"/>
    <mergeCell ref="A24:B24"/>
    <mergeCell ref="E24:F24"/>
    <mergeCell ref="B2:E2"/>
    <mergeCell ref="A5:A6"/>
    <mergeCell ref="B5:B6"/>
    <mergeCell ref="C5:C6"/>
    <mergeCell ref="D5:F5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5"/>
  <cols>
    <col min="1" max="1" width="8" customWidth="1"/>
    <col min="2" max="2" width="74.140625" customWidth="1"/>
    <col min="3" max="3" width="24.7109375" customWidth="1"/>
    <col min="4" max="4" width="34" customWidth="1"/>
    <col min="252" max="252" width="8" customWidth="1"/>
    <col min="253" max="253" width="74.140625" customWidth="1"/>
    <col min="254" max="254" width="24.7109375" customWidth="1"/>
    <col min="255" max="256" width="34" customWidth="1"/>
    <col min="257" max="257" width="11.7109375" customWidth="1"/>
    <col min="508" max="508" width="8" customWidth="1"/>
    <col min="509" max="509" width="74.140625" customWidth="1"/>
    <col min="510" max="510" width="24.7109375" customWidth="1"/>
    <col min="511" max="512" width="34" customWidth="1"/>
    <col min="513" max="513" width="11.7109375" customWidth="1"/>
    <col min="764" max="764" width="8" customWidth="1"/>
    <col min="765" max="765" width="74.140625" customWidth="1"/>
    <col min="766" max="766" width="24.7109375" customWidth="1"/>
    <col min="767" max="768" width="34" customWidth="1"/>
    <col min="769" max="769" width="11.7109375" customWidth="1"/>
    <col min="1020" max="1020" width="8" customWidth="1"/>
    <col min="1021" max="1021" width="74.140625" customWidth="1"/>
    <col min="1022" max="1022" width="24.7109375" customWidth="1"/>
    <col min="1023" max="1024" width="34" customWidth="1"/>
    <col min="1025" max="1025" width="11.7109375" customWidth="1"/>
    <col min="1276" max="1276" width="8" customWidth="1"/>
    <col min="1277" max="1277" width="74.140625" customWidth="1"/>
    <col min="1278" max="1278" width="24.7109375" customWidth="1"/>
    <col min="1279" max="1280" width="34" customWidth="1"/>
    <col min="1281" max="1281" width="11.7109375" customWidth="1"/>
    <col min="1532" max="1532" width="8" customWidth="1"/>
    <col min="1533" max="1533" width="74.140625" customWidth="1"/>
    <col min="1534" max="1534" width="24.7109375" customWidth="1"/>
    <col min="1535" max="1536" width="34" customWidth="1"/>
    <col min="1537" max="1537" width="11.7109375" customWidth="1"/>
    <col min="1788" max="1788" width="8" customWidth="1"/>
    <col min="1789" max="1789" width="74.140625" customWidth="1"/>
    <col min="1790" max="1790" width="24.7109375" customWidth="1"/>
    <col min="1791" max="1792" width="34" customWidth="1"/>
    <col min="1793" max="1793" width="11.7109375" customWidth="1"/>
    <col min="2044" max="2044" width="8" customWidth="1"/>
    <col min="2045" max="2045" width="74.140625" customWidth="1"/>
    <col min="2046" max="2046" width="24.7109375" customWidth="1"/>
    <col min="2047" max="2048" width="34" customWidth="1"/>
    <col min="2049" max="2049" width="11.7109375" customWidth="1"/>
    <col min="2300" max="2300" width="8" customWidth="1"/>
    <col min="2301" max="2301" width="74.140625" customWidth="1"/>
    <col min="2302" max="2302" width="24.7109375" customWidth="1"/>
    <col min="2303" max="2304" width="34" customWidth="1"/>
    <col min="2305" max="2305" width="11.7109375" customWidth="1"/>
    <col min="2556" max="2556" width="8" customWidth="1"/>
    <col min="2557" max="2557" width="74.140625" customWidth="1"/>
    <col min="2558" max="2558" width="24.7109375" customWidth="1"/>
    <col min="2559" max="2560" width="34" customWidth="1"/>
    <col min="2561" max="2561" width="11.7109375" customWidth="1"/>
    <col min="2812" max="2812" width="8" customWidth="1"/>
    <col min="2813" max="2813" width="74.140625" customWidth="1"/>
    <col min="2814" max="2814" width="24.7109375" customWidth="1"/>
    <col min="2815" max="2816" width="34" customWidth="1"/>
    <col min="2817" max="2817" width="11.7109375" customWidth="1"/>
    <col min="3068" max="3068" width="8" customWidth="1"/>
    <col min="3069" max="3069" width="74.140625" customWidth="1"/>
    <col min="3070" max="3070" width="24.7109375" customWidth="1"/>
    <col min="3071" max="3072" width="34" customWidth="1"/>
    <col min="3073" max="3073" width="11.7109375" customWidth="1"/>
    <col min="3324" max="3324" width="8" customWidth="1"/>
    <col min="3325" max="3325" width="74.140625" customWidth="1"/>
    <col min="3326" max="3326" width="24.7109375" customWidth="1"/>
    <col min="3327" max="3328" width="34" customWidth="1"/>
    <col min="3329" max="3329" width="11.7109375" customWidth="1"/>
    <col min="3580" max="3580" width="8" customWidth="1"/>
    <col min="3581" max="3581" width="74.140625" customWidth="1"/>
    <col min="3582" max="3582" width="24.7109375" customWidth="1"/>
    <col min="3583" max="3584" width="34" customWidth="1"/>
    <col min="3585" max="3585" width="11.7109375" customWidth="1"/>
    <col min="3836" max="3836" width="8" customWidth="1"/>
    <col min="3837" max="3837" width="74.140625" customWidth="1"/>
    <col min="3838" max="3838" width="24.7109375" customWidth="1"/>
    <col min="3839" max="3840" width="34" customWidth="1"/>
    <col min="3841" max="3841" width="11.7109375" customWidth="1"/>
    <col min="4092" max="4092" width="8" customWidth="1"/>
    <col min="4093" max="4093" width="74.140625" customWidth="1"/>
    <col min="4094" max="4094" width="24.7109375" customWidth="1"/>
    <col min="4095" max="4096" width="34" customWidth="1"/>
    <col min="4097" max="4097" width="11.7109375" customWidth="1"/>
    <col min="4348" max="4348" width="8" customWidth="1"/>
    <col min="4349" max="4349" width="74.140625" customWidth="1"/>
    <col min="4350" max="4350" width="24.7109375" customWidth="1"/>
    <col min="4351" max="4352" width="34" customWidth="1"/>
    <col min="4353" max="4353" width="11.7109375" customWidth="1"/>
    <col min="4604" max="4604" width="8" customWidth="1"/>
    <col min="4605" max="4605" width="74.140625" customWidth="1"/>
    <col min="4606" max="4606" width="24.7109375" customWidth="1"/>
    <col min="4607" max="4608" width="34" customWidth="1"/>
    <col min="4609" max="4609" width="11.7109375" customWidth="1"/>
    <col min="4860" max="4860" width="8" customWidth="1"/>
    <col min="4861" max="4861" width="74.140625" customWidth="1"/>
    <col min="4862" max="4862" width="24.7109375" customWidth="1"/>
    <col min="4863" max="4864" width="34" customWidth="1"/>
    <col min="4865" max="4865" width="11.7109375" customWidth="1"/>
    <col min="5116" max="5116" width="8" customWidth="1"/>
    <col min="5117" max="5117" width="74.140625" customWidth="1"/>
    <col min="5118" max="5118" width="24.7109375" customWidth="1"/>
    <col min="5119" max="5120" width="34" customWidth="1"/>
    <col min="5121" max="5121" width="11.7109375" customWidth="1"/>
    <col min="5372" max="5372" width="8" customWidth="1"/>
    <col min="5373" max="5373" width="74.140625" customWidth="1"/>
    <col min="5374" max="5374" width="24.7109375" customWidth="1"/>
    <col min="5375" max="5376" width="34" customWidth="1"/>
    <col min="5377" max="5377" width="11.7109375" customWidth="1"/>
    <col min="5628" max="5628" width="8" customWidth="1"/>
    <col min="5629" max="5629" width="74.140625" customWidth="1"/>
    <col min="5630" max="5630" width="24.7109375" customWidth="1"/>
    <col min="5631" max="5632" width="34" customWidth="1"/>
    <col min="5633" max="5633" width="11.7109375" customWidth="1"/>
    <col min="5884" max="5884" width="8" customWidth="1"/>
    <col min="5885" max="5885" width="74.140625" customWidth="1"/>
    <col min="5886" max="5886" width="24.7109375" customWidth="1"/>
    <col min="5887" max="5888" width="34" customWidth="1"/>
    <col min="5889" max="5889" width="11.7109375" customWidth="1"/>
    <col min="6140" max="6140" width="8" customWidth="1"/>
    <col min="6141" max="6141" width="74.140625" customWidth="1"/>
    <col min="6142" max="6142" width="24.7109375" customWidth="1"/>
    <col min="6143" max="6144" width="34" customWidth="1"/>
    <col min="6145" max="6145" width="11.7109375" customWidth="1"/>
    <col min="6396" max="6396" width="8" customWidth="1"/>
    <col min="6397" max="6397" width="74.140625" customWidth="1"/>
    <col min="6398" max="6398" width="24.7109375" customWidth="1"/>
    <col min="6399" max="6400" width="34" customWidth="1"/>
    <col min="6401" max="6401" width="11.7109375" customWidth="1"/>
    <col min="6652" max="6652" width="8" customWidth="1"/>
    <col min="6653" max="6653" width="74.140625" customWidth="1"/>
    <col min="6654" max="6654" width="24.7109375" customWidth="1"/>
    <col min="6655" max="6656" width="34" customWidth="1"/>
    <col min="6657" max="6657" width="11.7109375" customWidth="1"/>
    <col min="6908" max="6908" width="8" customWidth="1"/>
    <col min="6909" max="6909" width="74.140625" customWidth="1"/>
    <col min="6910" max="6910" width="24.7109375" customWidth="1"/>
    <col min="6911" max="6912" width="34" customWidth="1"/>
    <col min="6913" max="6913" width="11.7109375" customWidth="1"/>
    <col min="7164" max="7164" width="8" customWidth="1"/>
    <col min="7165" max="7165" width="74.140625" customWidth="1"/>
    <col min="7166" max="7166" width="24.7109375" customWidth="1"/>
    <col min="7167" max="7168" width="34" customWidth="1"/>
    <col min="7169" max="7169" width="11.7109375" customWidth="1"/>
    <col min="7420" max="7420" width="8" customWidth="1"/>
    <col min="7421" max="7421" width="74.140625" customWidth="1"/>
    <col min="7422" max="7422" width="24.7109375" customWidth="1"/>
    <col min="7423" max="7424" width="34" customWidth="1"/>
    <col min="7425" max="7425" width="11.7109375" customWidth="1"/>
    <col min="7676" max="7676" width="8" customWidth="1"/>
    <col min="7677" max="7677" width="74.140625" customWidth="1"/>
    <col min="7678" max="7678" width="24.7109375" customWidth="1"/>
    <col min="7679" max="7680" width="34" customWidth="1"/>
    <col min="7681" max="7681" width="11.7109375" customWidth="1"/>
    <col min="7932" max="7932" width="8" customWidth="1"/>
    <col min="7933" max="7933" width="74.140625" customWidth="1"/>
    <col min="7934" max="7934" width="24.7109375" customWidth="1"/>
    <col min="7935" max="7936" width="34" customWidth="1"/>
    <col min="7937" max="7937" width="11.7109375" customWidth="1"/>
    <col min="8188" max="8188" width="8" customWidth="1"/>
    <col min="8189" max="8189" width="74.140625" customWidth="1"/>
    <col min="8190" max="8190" width="24.7109375" customWidth="1"/>
    <col min="8191" max="8192" width="34" customWidth="1"/>
    <col min="8193" max="8193" width="11.7109375" customWidth="1"/>
    <col min="8444" max="8444" width="8" customWidth="1"/>
    <col min="8445" max="8445" width="74.140625" customWidth="1"/>
    <col min="8446" max="8446" width="24.7109375" customWidth="1"/>
    <col min="8447" max="8448" width="34" customWidth="1"/>
    <col min="8449" max="8449" width="11.7109375" customWidth="1"/>
    <col min="8700" max="8700" width="8" customWidth="1"/>
    <col min="8701" max="8701" width="74.140625" customWidth="1"/>
    <col min="8702" max="8702" width="24.7109375" customWidth="1"/>
    <col min="8703" max="8704" width="34" customWidth="1"/>
    <col min="8705" max="8705" width="11.7109375" customWidth="1"/>
    <col min="8956" max="8956" width="8" customWidth="1"/>
    <col min="8957" max="8957" width="74.140625" customWidth="1"/>
    <col min="8958" max="8958" width="24.7109375" customWidth="1"/>
    <col min="8959" max="8960" width="34" customWidth="1"/>
    <col min="8961" max="8961" width="11.7109375" customWidth="1"/>
    <col min="9212" max="9212" width="8" customWidth="1"/>
    <col min="9213" max="9213" width="74.140625" customWidth="1"/>
    <col min="9214" max="9214" width="24.7109375" customWidth="1"/>
    <col min="9215" max="9216" width="34" customWidth="1"/>
    <col min="9217" max="9217" width="11.7109375" customWidth="1"/>
    <col min="9468" max="9468" width="8" customWidth="1"/>
    <col min="9469" max="9469" width="74.140625" customWidth="1"/>
    <col min="9470" max="9470" width="24.7109375" customWidth="1"/>
    <col min="9471" max="9472" width="34" customWidth="1"/>
    <col min="9473" max="9473" width="11.7109375" customWidth="1"/>
    <col min="9724" max="9724" width="8" customWidth="1"/>
    <col min="9725" max="9725" width="74.140625" customWidth="1"/>
    <col min="9726" max="9726" width="24.7109375" customWidth="1"/>
    <col min="9727" max="9728" width="34" customWidth="1"/>
    <col min="9729" max="9729" width="11.7109375" customWidth="1"/>
    <col min="9980" max="9980" width="8" customWidth="1"/>
    <col min="9981" max="9981" width="74.140625" customWidth="1"/>
    <col min="9982" max="9982" width="24.7109375" customWidth="1"/>
    <col min="9983" max="9984" width="34" customWidth="1"/>
    <col min="9985" max="9985" width="11.7109375" customWidth="1"/>
    <col min="10236" max="10236" width="8" customWidth="1"/>
    <col min="10237" max="10237" width="74.140625" customWidth="1"/>
    <col min="10238" max="10238" width="24.7109375" customWidth="1"/>
    <col min="10239" max="10240" width="34" customWidth="1"/>
    <col min="10241" max="10241" width="11.7109375" customWidth="1"/>
    <col min="10492" max="10492" width="8" customWidth="1"/>
    <col min="10493" max="10493" width="74.140625" customWidth="1"/>
    <col min="10494" max="10494" width="24.7109375" customWidth="1"/>
    <col min="10495" max="10496" width="34" customWidth="1"/>
    <col min="10497" max="10497" width="11.7109375" customWidth="1"/>
    <col min="10748" max="10748" width="8" customWidth="1"/>
    <col min="10749" max="10749" width="74.140625" customWidth="1"/>
    <col min="10750" max="10750" width="24.7109375" customWidth="1"/>
    <col min="10751" max="10752" width="34" customWidth="1"/>
    <col min="10753" max="10753" width="11.7109375" customWidth="1"/>
    <col min="11004" max="11004" width="8" customWidth="1"/>
    <col min="11005" max="11005" width="74.140625" customWidth="1"/>
    <col min="11006" max="11006" width="24.7109375" customWidth="1"/>
    <col min="11007" max="11008" width="34" customWidth="1"/>
    <col min="11009" max="11009" width="11.7109375" customWidth="1"/>
    <col min="11260" max="11260" width="8" customWidth="1"/>
    <col min="11261" max="11261" width="74.140625" customWidth="1"/>
    <col min="11262" max="11262" width="24.7109375" customWidth="1"/>
    <col min="11263" max="11264" width="34" customWidth="1"/>
    <col min="11265" max="11265" width="11.7109375" customWidth="1"/>
    <col min="11516" max="11516" width="8" customWidth="1"/>
    <col min="11517" max="11517" width="74.140625" customWidth="1"/>
    <col min="11518" max="11518" width="24.7109375" customWidth="1"/>
    <col min="11519" max="11520" width="34" customWidth="1"/>
    <col min="11521" max="11521" width="11.7109375" customWidth="1"/>
    <col min="11772" max="11772" width="8" customWidth="1"/>
    <col min="11773" max="11773" width="74.140625" customWidth="1"/>
    <col min="11774" max="11774" width="24.7109375" customWidth="1"/>
    <col min="11775" max="11776" width="34" customWidth="1"/>
    <col min="11777" max="11777" width="11.7109375" customWidth="1"/>
    <col min="12028" max="12028" width="8" customWidth="1"/>
    <col min="12029" max="12029" width="74.140625" customWidth="1"/>
    <col min="12030" max="12030" width="24.7109375" customWidth="1"/>
    <col min="12031" max="12032" width="34" customWidth="1"/>
    <col min="12033" max="12033" width="11.7109375" customWidth="1"/>
    <col min="12284" max="12284" width="8" customWidth="1"/>
    <col min="12285" max="12285" width="74.140625" customWidth="1"/>
    <col min="12286" max="12286" width="24.7109375" customWidth="1"/>
    <col min="12287" max="12288" width="34" customWidth="1"/>
    <col min="12289" max="12289" width="11.7109375" customWidth="1"/>
    <col min="12540" max="12540" width="8" customWidth="1"/>
    <col min="12541" max="12541" width="74.140625" customWidth="1"/>
    <col min="12542" max="12542" width="24.7109375" customWidth="1"/>
    <col min="12543" max="12544" width="34" customWidth="1"/>
    <col min="12545" max="12545" width="11.7109375" customWidth="1"/>
    <col min="12796" max="12796" width="8" customWidth="1"/>
    <col min="12797" max="12797" width="74.140625" customWidth="1"/>
    <col min="12798" max="12798" width="24.7109375" customWidth="1"/>
    <col min="12799" max="12800" width="34" customWidth="1"/>
    <col min="12801" max="12801" width="11.7109375" customWidth="1"/>
    <col min="13052" max="13052" width="8" customWidth="1"/>
    <col min="13053" max="13053" width="74.140625" customWidth="1"/>
    <col min="13054" max="13054" width="24.7109375" customWidth="1"/>
    <col min="13055" max="13056" width="34" customWidth="1"/>
    <col min="13057" max="13057" width="11.7109375" customWidth="1"/>
    <col min="13308" max="13308" width="8" customWidth="1"/>
    <col min="13309" max="13309" width="74.140625" customWidth="1"/>
    <col min="13310" max="13310" width="24.7109375" customWidth="1"/>
    <col min="13311" max="13312" width="34" customWidth="1"/>
    <col min="13313" max="13313" width="11.7109375" customWidth="1"/>
    <col min="13564" max="13564" width="8" customWidth="1"/>
    <col min="13565" max="13565" width="74.140625" customWidth="1"/>
    <col min="13566" max="13566" width="24.7109375" customWidth="1"/>
    <col min="13567" max="13568" width="34" customWidth="1"/>
    <col min="13569" max="13569" width="11.7109375" customWidth="1"/>
    <col min="13820" max="13820" width="8" customWidth="1"/>
    <col min="13821" max="13821" width="74.140625" customWidth="1"/>
    <col min="13822" max="13822" width="24.7109375" customWidth="1"/>
    <col min="13823" max="13824" width="34" customWidth="1"/>
    <col min="13825" max="13825" width="11.7109375" customWidth="1"/>
    <col min="14076" max="14076" width="8" customWidth="1"/>
    <col min="14077" max="14077" width="74.140625" customWidth="1"/>
    <col min="14078" max="14078" width="24.7109375" customWidth="1"/>
    <col min="14079" max="14080" width="34" customWidth="1"/>
    <col min="14081" max="14081" width="11.7109375" customWidth="1"/>
    <col min="14332" max="14332" width="8" customWidth="1"/>
    <col min="14333" max="14333" width="74.140625" customWidth="1"/>
    <col min="14334" max="14334" width="24.7109375" customWidth="1"/>
    <col min="14335" max="14336" width="34" customWidth="1"/>
    <col min="14337" max="14337" width="11.7109375" customWidth="1"/>
    <col min="14588" max="14588" width="8" customWidth="1"/>
    <col min="14589" max="14589" width="74.140625" customWidth="1"/>
    <col min="14590" max="14590" width="24.7109375" customWidth="1"/>
    <col min="14591" max="14592" width="34" customWidth="1"/>
    <col min="14593" max="14593" width="11.7109375" customWidth="1"/>
    <col min="14844" max="14844" width="8" customWidth="1"/>
    <col min="14845" max="14845" width="74.140625" customWidth="1"/>
    <col min="14846" max="14846" width="24.7109375" customWidth="1"/>
    <col min="14847" max="14848" width="34" customWidth="1"/>
    <col min="14849" max="14849" width="11.7109375" customWidth="1"/>
    <col min="15100" max="15100" width="8" customWidth="1"/>
    <col min="15101" max="15101" width="74.140625" customWidth="1"/>
    <col min="15102" max="15102" width="24.7109375" customWidth="1"/>
    <col min="15103" max="15104" width="34" customWidth="1"/>
    <col min="15105" max="15105" width="11.7109375" customWidth="1"/>
    <col min="15356" max="15356" width="8" customWidth="1"/>
    <col min="15357" max="15357" width="74.140625" customWidth="1"/>
    <col min="15358" max="15358" width="24.7109375" customWidth="1"/>
    <col min="15359" max="15360" width="34" customWidth="1"/>
    <col min="15361" max="15361" width="11.7109375" customWidth="1"/>
    <col min="15612" max="15612" width="8" customWidth="1"/>
    <col min="15613" max="15613" width="74.140625" customWidth="1"/>
    <col min="15614" max="15614" width="24.7109375" customWidth="1"/>
    <col min="15615" max="15616" width="34" customWidth="1"/>
    <col min="15617" max="15617" width="11.7109375" customWidth="1"/>
    <col min="15868" max="15868" width="8" customWidth="1"/>
    <col min="15869" max="15869" width="74.140625" customWidth="1"/>
    <col min="15870" max="15870" width="24.7109375" customWidth="1"/>
    <col min="15871" max="15872" width="34" customWidth="1"/>
    <col min="15873" max="15873" width="11.7109375" customWidth="1"/>
    <col min="16124" max="16124" width="8" customWidth="1"/>
    <col min="16125" max="16125" width="74.140625" customWidth="1"/>
    <col min="16126" max="16126" width="24.7109375" customWidth="1"/>
    <col min="16127" max="16128" width="34" customWidth="1"/>
    <col min="16129" max="16129" width="11.7109375" customWidth="1"/>
  </cols>
  <sheetData>
    <row r="1" spans="1:4">
      <c r="D1" t="s">
        <v>663</v>
      </c>
    </row>
    <row r="3" spans="1:4" ht="28.9" customHeight="1">
      <c r="A3" s="1422" t="s">
        <v>719</v>
      </c>
      <c r="B3" s="1422"/>
      <c r="C3" s="1422"/>
      <c r="D3" s="1422"/>
    </row>
    <row r="4" spans="1:4" ht="27" customHeight="1">
      <c r="A4" t="s">
        <v>1137</v>
      </c>
    </row>
    <row r="5" spans="1:4" ht="19.5" customHeight="1">
      <c r="A5" t="s">
        <v>345</v>
      </c>
    </row>
    <row r="6" spans="1:4" ht="39.75" customHeight="1">
      <c r="A6" s="1422" t="s">
        <v>454</v>
      </c>
      <c r="B6" s="1422"/>
      <c r="C6" s="1422"/>
      <c r="D6" s="1422"/>
    </row>
    <row r="7" spans="1:4" ht="17.25" customHeight="1">
      <c r="A7" t="s">
        <v>281</v>
      </c>
    </row>
    <row r="9" spans="1:4" ht="45.75" customHeight="1">
      <c r="A9" t="s">
        <v>282</v>
      </c>
      <c r="B9" t="s">
        <v>297</v>
      </c>
      <c r="C9" t="s">
        <v>354</v>
      </c>
      <c r="D9" t="s">
        <v>135</v>
      </c>
    </row>
    <row r="10" spans="1:4">
      <c r="A10">
        <v>1</v>
      </c>
      <c r="B10">
        <v>2</v>
      </c>
      <c r="C10">
        <v>3</v>
      </c>
      <c r="D10">
        <v>4</v>
      </c>
    </row>
    <row r="11" spans="1:4">
      <c r="A11" t="s">
        <v>664</v>
      </c>
      <c r="B11" t="s">
        <v>998</v>
      </c>
    </row>
    <row r="13" spans="1:4">
      <c r="B13" t="s">
        <v>295</v>
      </c>
      <c r="C13" t="s">
        <v>305</v>
      </c>
      <c r="D13">
        <f>SUM(D11:D12)</f>
        <v>0</v>
      </c>
    </row>
    <row r="16" spans="1:4" ht="23.25" customHeight="1">
      <c r="A16" t="s">
        <v>667</v>
      </c>
      <c r="D16" t="s">
        <v>1135</v>
      </c>
    </row>
    <row r="17" spans="1:4">
      <c r="C17" t="s">
        <v>131</v>
      </c>
      <c r="D17" t="s">
        <v>132</v>
      </c>
    </row>
    <row r="19" spans="1:4" ht="23.25" customHeight="1">
      <c r="A19" t="s">
        <v>133</v>
      </c>
      <c r="D19" t="s">
        <v>1136</v>
      </c>
    </row>
    <row r="20" spans="1:4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5"/>
  <cols>
    <col min="1" max="1" width="8" customWidth="1"/>
    <col min="2" max="2" width="74.140625" customWidth="1"/>
    <col min="3" max="3" width="24.7109375" customWidth="1"/>
    <col min="4" max="4" width="34" customWidth="1"/>
    <col min="252" max="252" width="8" customWidth="1"/>
    <col min="253" max="253" width="74.140625" customWidth="1"/>
    <col min="254" max="254" width="24.7109375" customWidth="1"/>
    <col min="255" max="256" width="34" customWidth="1"/>
    <col min="257" max="257" width="11.7109375" customWidth="1"/>
    <col min="508" max="508" width="8" customWidth="1"/>
    <col min="509" max="509" width="74.140625" customWidth="1"/>
    <col min="510" max="510" width="24.7109375" customWidth="1"/>
    <col min="511" max="512" width="34" customWidth="1"/>
    <col min="513" max="513" width="11.7109375" customWidth="1"/>
    <col min="764" max="764" width="8" customWidth="1"/>
    <col min="765" max="765" width="74.140625" customWidth="1"/>
    <col min="766" max="766" width="24.7109375" customWidth="1"/>
    <col min="767" max="768" width="34" customWidth="1"/>
    <col min="769" max="769" width="11.7109375" customWidth="1"/>
    <col min="1020" max="1020" width="8" customWidth="1"/>
    <col min="1021" max="1021" width="74.140625" customWidth="1"/>
    <col min="1022" max="1022" width="24.7109375" customWidth="1"/>
    <col min="1023" max="1024" width="34" customWidth="1"/>
    <col min="1025" max="1025" width="11.7109375" customWidth="1"/>
    <col min="1276" max="1276" width="8" customWidth="1"/>
    <col min="1277" max="1277" width="74.140625" customWidth="1"/>
    <col min="1278" max="1278" width="24.7109375" customWidth="1"/>
    <col min="1279" max="1280" width="34" customWidth="1"/>
    <col min="1281" max="1281" width="11.7109375" customWidth="1"/>
    <col min="1532" max="1532" width="8" customWidth="1"/>
    <col min="1533" max="1533" width="74.140625" customWidth="1"/>
    <col min="1534" max="1534" width="24.7109375" customWidth="1"/>
    <col min="1535" max="1536" width="34" customWidth="1"/>
    <col min="1537" max="1537" width="11.7109375" customWidth="1"/>
    <col min="1788" max="1788" width="8" customWidth="1"/>
    <col min="1789" max="1789" width="74.140625" customWidth="1"/>
    <col min="1790" max="1790" width="24.7109375" customWidth="1"/>
    <col min="1791" max="1792" width="34" customWidth="1"/>
    <col min="1793" max="1793" width="11.7109375" customWidth="1"/>
    <col min="2044" max="2044" width="8" customWidth="1"/>
    <col min="2045" max="2045" width="74.140625" customWidth="1"/>
    <col min="2046" max="2046" width="24.7109375" customWidth="1"/>
    <col min="2047" max="2048" width="34" customWidth="1"/>
    <col min="2049" max="2049" width="11.7109375" customWidth="1"/>
    <col min="2300" max="2300" width="8" customWidth="1"/>
    <col min="2301" max="2301" width="74.140625" customWidth="1"/>
    <col min="2302" max="2302" width="24.7109375" customWidth="1"/>
    <col min="2303" max="2304" width="34" customWidth="1"/>
    <col min="2305" max="2305" width="11.7109375" customWidth="1"/>
    <col min="2556" max="2556" width="8" customWidth="1"/>
    <col min="2557" max="2557" width="74.140625" customWidth="1"/>
    <col min="2558" max="2558" width="24.7109375" customWidth="1"/>
    <col min="2559" max="2560" width="34" customWidth="1"/>
    <col min="2561" max="2561" width="11.7109375" customWidth="1"/>
    <col min="2812" max="2812" width="8" customWidth="1"/>
    <col min="2813" max="2813" width="74.140625" customWidth="1"/>
    <col min="2814" max="2814" width="24.7109375" customWidth="1"/>
    <col min="2815" max="2816" width="34" customWidth="1"/>
    <col min="2817" max="2817" width="11.7109375" customWidth="1"/>
    <col min="3068" max="3068" width="8" customWidth="1"/>
    <col min="3069" max="3069" width="74.140625" customWidth="1"/>
    <col min="3070" max="3070" width="24.7109375" customWidth="1"/>
    <col min="3071" max="3072" width="34" customWidth="1"/>
    <col min="3073" max="3073" width="11.7109375" customWidth="1"/>
    <col min="3324" max="3324" width="8" customWidth="1"/>
    <col min="3325" max="3325" width="74.140625" customWidth="1"/>
    <col min="3326" max="3326" width="24.7109375" customWidth="1"/>
    <col min="3327" max="3328" width="34" customWidth="1"/>
    <col min="3329" max="3329" width="11.7109375" customWidth="1"/>
    <col min="3580" max="3580" width="8" customWidth="1"/>
    <col min="3581" max="3581" width="74.140625" customWidth="1"/>
    <col min="3582" max="3582" width="24.7109375" customWidth="1"/>
    <col min="3583" max="3584" width="34" customWidth="1"/>
    <col min="3585" max="3585" width="11.7109375" customWidth="1"/>
    <col min="3836" max="3836" width="8" customWidth="1"/>
    <col min="3837" max="3837" width="74.140625" customWidth="1"/>
    <col min="3838" max="3838" width="24.7109375" customWidth="1"/>
    <col min="3839" max="3840" width="34" customWidth="1"/>
    <col min="3841" max="3841" width="11.7109375" customWidth="1"/>
    <col min="4092" max="4092" width="8" customWidth="1"/>
    <col min="4093" max="4093" width="74.140625" customWidth="1"/>
    <col min="4094" max="4094" width="24.7109375" customWidth="1"/>
    <col min="4095" max="4096" width="34" customWidth="1"/>
    <col min="4097" max="4097" width="11.7109375" customWidth="1"/>
    <col min="4348" max="4348" width="8" customWidth="1"/>
    <col min="4349" max="4349" width="74.140625" customWidth="1"/>
    <col min="4350" max="4350" width="24.7109375" customWidth="1"/>
    <col min="4351" max="4352" width="34" customWidth="1"/>
    <col min="4353" max="4353" width="11.7109375" customWidth="1"/>
    <col min="4604" max="4604" width="8" customWidth="1"/>
    <col min="4605" max="4605" width="74.140625" customWidth="1"/>
    <col min="4606" max="4606" width="24.7109375" customWidth="1"/>
    <col min="4607" max="4608" width="34" customWidth="1"/>
    <col min="4609" max="4609" width="11.7109375" customWidth="1"/>
    <col min="4860" max="4860" width="8" customWidth="1"/>
    <col min="4861" max="4861" width="74.140625" customWidth="1"/>
    <col min="4862" max="4862" width="24.7109375" customWidth="1"/>
    <col min="4863" max="4864" width="34" customWidth="1"/>
    <col min="4865" max="4865" width="11.7109375" customWidth="1"/>
    <col min="5116" max="5116" width="8" customWidth="1"/>
    <col min="5117" max="5117" width="74.140625" customWidth="1"/>
    <col min="5118" max="5118" width="24.7109375" customWidth="1"/>
    <col min="5119" max="5120" width="34" customWidth="1"/>
    <col min="5121" max="5121" width="11.7109375" customWidth="1"/>
    <col min="5372" max="5372" width="8" customWidth="1"/>
    <col min="5373" max="5373" width="74.140625" customWidth="1"/>
    <col min="5374" max="5374" width="24.7109375" customWidth="1"/>
    <col min="5375" max="5376" width="34" customWidth="1"/>
    <col min="5377" max="5377" width="11.7109375" customWidth="1"/>
    <col min="5628" max="5628" width="8" customWidth="1"/>
    <col min="5629" max="5629" width="74.140625" customWidth="1"/>
    <col min="5630" max="5630" width="24.7109375" customWidth="1"/>
    <col min="5631" max="5632" width="34" customWidth="1"/>
    <col min="5633" max="5633" width="11.7109375" customWidth="1"/>
    <col min="5884" max="5884" width="8" customWidth="1"/>
    <col min="5885" max="5885" width="74.140625" customWidth="1"/>
    <col min="5886" max="5886" width="24.7109375" customWidth="1"/>
    <col min="5887" max="5888" width="34" customWidth="1"/>
    <col min="5889" max="5889" width="11.7109375" customWidth="1"/>
    <col min="6140" max="6140" width="8" customWidth="1"/>
    <col min="6141" max="6141" width="74.140625" customWidth="1"/>
    <col min="6142" max="6142" width="24.7109375" customWidth="1"/>
    <col min="6143" max="6144" width="34" customWidth="1"/>
    <col min="6145" max="6145" width="11.7109375" customWidth="1"/>
    <col min="6396" max="6396" width="8" customWidth="1"/>
    <col min="6397" max="6397" width="74.140625" customWidth="1"/>
    <col min="6398" max="6398" width="24.7109375" customWidth="1"/>
    <col min="6399" max="6400" width="34" customWidth="1"/>
    <col min="6401" max="6401" width="11.7109375" customWidth="1"/>
    <col min="6652" max="6652" width="8" customWidth="1"/>
    <col min="6653" max="6653" width="74.140625" customWidth="1"/>
    <col min="6654" max="6654" width="24.7109375" customWidth="1"/>
    <col min="6655" max="6656" width="34" customWidth="1"/>
    <col min="6657" max="6657" width="11.7109375" customWidth="1"/>
    <col min="6908" max="6908" width="8" customWidth="1"/>
    <col min="6909" max="6909" width="74.140625" customWidth="1"/>
    <col min="6910" max="6910" width="24.7109375" customWidth="1"/>
    <col min="6911" max="6912" width="34" customWidth="1"/>
    <col min="6913" max="6913" width="11.7109375" customWidth="1"/>
    <col min="7164" max="7164" width="8" customWidth="1"/>
    <col min="7165" max="7165" width="74.140625" customWidth="1"/>
    <col min="7166" max="7166" width="24.7109375" customWidth="1"/>
    <col min="7167" max="7168" width="34" customWidth="1"/>
    <col min="7169" max="7169" width="11.7109375" customWidth="1"/>
    <col min="7420" max="7420" width="8" customWidth="1"/>
    <col min="7421" max="7421" width="74.140625" customWidth="1"/>
    <col min="7422" max="7422" width="24.7109375" customWidth="1"/>
    <col min="7423" max="7424" width="34" customWidth="1"/>
    <col min="7425" max="7425" width="11.7109375" customWidth="1"/>
    <col min="7676" max="7676" width="8" customWidth="1"/>
    <col min="7677" max="7677" width="74.140625" customWidth="1"/>
    <col min="7678" max="7678" width="24.7109375" customWidth="1"/>
    <col min="7679" max="7680" width="34" customWidth="1"/>
    <col min="7681" max="7681" width="11.7109375" customWidth="1"/>
    <col min="7932" max="7932" width="8" customWidth="1"/>
    <col min="7933" max="7933" width="74.140625" customWidth="1"/>
    <col min="7934" max="7934" width="24.7109375" customWidth="1"/>
    <col min="7935" max="7936" width="34" customWidth="1"/>
    <col min="7937" max="7937" width="11.7109375" customWidth="1"/>
    <col min="8188" max="8188" width="8" customWidth="1"/>
    <col min="8189" max="8189" width="74.140625" customWidth="1"/>
    <col min="8190" max="8190" width="24.7109375" customWidth="1"/>
    <col min="8191" max="8192" width="34" customWidth="1"/>
    <col min="8193" max="8193" width="11.7109375" customWidth="1"/>
    <col min="8444" max="8444" width="8" customWidth="1"/>
    <col min="8445" max="8445" width="74.140625" customWidth="1"/>
    <col min="8446" max="8446" width="24.7109375" customWidth="1"/>
    <col min="8447" max="8448" width="34" customWidth="1"/>
    <col min="8449" max="8449" width="11.7109375" customWidth="1"/>
    <col min="8700" max="8700" width="8" customWidth="1"/>
    <col min="8701" max="8701" width="74.140625" customWidth="1"/>
    <col min="8702" max="8702" width="24.7109375" customWidth="1"/>
    <col min="8703" max="8704" width="34" customWidth="1"/>
    <col min="8705" max="8705" width="11.7109375" customWidth="1"/>
    <col min="8956" max="8956" width="8" customWidth="1"/>
    <col min="8957" max="8957" width="74.140625" customWidth="1"/>
    <col min="8958" max="8958" width="24.7109375" customWidth="1"/>
    <col min="8959" max="8960" width="34" customWidth="1"/>
    <col min="8961" max="8961" width="11.7109375" customWidth="1"/>
    <col min="9212" max="9212" width="8" customWidth="1"/>
    <col min="9213" max="9213" width="74.140625" customWidth="1"/>
    <col min="9214" max="9214" width="24.7109375" customWidth="1"/>
    <col min="9215" max="9216" width="34" customWidth="1"/>
    <col min="9217" max="9217" width="11.7109375" customWidth="1"/>
    <col min="9468" max="9468" width="8" customWidth="1"/>
    <col min="9469" max="9469" width="74.140625" customWidth="1"/>
    <col min="9470" max="9470" width="24.7109375" customWidth="1"/>
    <col min="9471" max="9472" width="34" customWidth="1"/>
    <col min="9473" max="9473" width="11.7109375" customWidth="1"/>
    <col min="9724" max="9724" width="8" customWidth="1"/>
    <col min="9725" max="9725" width="74.140625" customWidth="1"/>
    <col min="9726" max="9726" width="24.7109375" customWidth="1"/>
    <col min="9727" max="9728" width="34" customWidth="1"/>
    <col min="9729" max="9729" width="11.7109375" customWidth="1"/>
    <col min="9980" max="9980" width="8" customWidth="1"/>
    <col min="9981" max="9981" width="74.140625" customWidth="1"/>
    <col min="9982" max="9982" width="24.7109375" customWidth="1"/>
    <col min="9983" max="9984" width="34" customWidth="1"/>
    <col min="9985" max="9985" width="11.7109375" customWidth="1"/>
    <col min="10236" max="10236" width="8" customWidth="1"/>
    <col min="10237" max="10237" width="74.140625" customWidth="1"/>
    <col min="10238" max="10238" width="24.7109375" customWidth="1"/>
    <col min="10239" max="10240" width="34" customWidth="1"/>
    <col min="10241" max="10241" width="11.7109375" customWidth="1"/>
    <col min="10492" max="10492" width="8" customWidth="1"/>
    <col min="10493" max="10493" width="74.140625" customWidth="1"/>
    <col min="10494" max="10494" width="24.7109375" customWidth="1"/>
    <col min="10495" max="10496" width="34" customWidth="1"/>
    <col min="10497" max="10497" width="11.7109375" customWidth="1"/>
    <col min="10748" max="10748" width="8" customWidth="1"/>
    <col min="10749" max="10749" width="74.140625" customWidth="1"/>
    <col min="10750" max="10750" width="24.7109375" customWidth="1"/>
    <col min="10751" max="10752" width="34" customWidth="1"/>
    <col min="10753" max="10753" width="11.7109375" customWidth="1"/>
    <col min="11004" max="11004" width="8" customWidth="1"/>
    <col min="11005" max="11005" width="74.140625" customWidth="1"/>
    <col min="11006" max="11006" width="24.7109375" customWidth="1"/>
    <col min="11007" max="11008" width="34" customWidth="1"/>
    <col min="11009" max="11009" width="11.7109375" customWidth="1"/>
    <col min="11260" max="11260" width="8" customWidth="1"/>
    <col min="11261" max="11261" width="74.140625" customWidth="1"/>
    <col min="11262" max="11262" width="24.7109375" customWidth="1"/>
    <col min="11263" max="11264" width="34" customWidth="1"/>
    <col min="11265" max="11265" width="11.7109375" customWidth="1"/>
    <col min="11516" max="11516" width="8" customWidth="1"/>
    <col min="11517" max="11517" width="74.140625" customWidth="1"/>
    <col min="11518" max="11518" width="24.7109375" customWidth="1"/>
    <col min="11519" max="11520" width="34" customWidth="1"/>
    <col min="11521" max="11521" width="11.7109375" customWidth="1"/>
    <col min="11772" max="11772" width="8" customWidth="1"/>
    <col min="11773" max="11773" width="74.140625" customWidth="1"/>
    <col min="11774" max="11774" width="24.7109375" customWidth="1"/>
    <col min="11775" max="11776" width="34" customWidth="1"/>
    <col min="11777" max="11777" width="11.7109375" customWidth="1"/>
    <col min="12028" max="12028" width="8" customWidth="1"/>
    <col min="12029" max="12029" width="74.140625" customWidth="1"/>
    <col min="12030" max="12030" width="24.7109375" customWidth="1"/>
    <col min="12031" max="12032" width="34" customWidth="1"/>
    <col min="12033" max="12033" width="11.7109375" customWidth="1"/>
    <col min="12284" max="12284" width="8" customWidth="1"/>
    <col min="12285" max="12285" width="74.140625" customWidth="1"/>
    <col min="12286" max="12286" width="24.7109375" customWidth="1"/>
    <col min="12287" max="12288" width="34" customWidth="1"/>
    <col min="12289" max="12289" width="11.7109375" customWidth="1"/>
    <col min="12540" max="12540" width="8" customWidth="1"/>
    <col min="12541" max="12541" width="74.140625" customWidth="1"/>
    <col min="12542" max="12542" width="24.7109375" customWidth="1"/>
    <col min="12543" max="12544" width="34" customWidth="1"/>
    <col min="12545" max="12545" width="11.7109375" customWidth="1"/>
    <col min="12796" max="12796" width="8" customWidth="1"/>
    <col min="12797" max="12797" width="74.140625" customWidth="1"/>
    <col min="12798" max="12798" width="24.7109375" customWidth="1"/>
    <col min="12799" max="12800" width="34" customWidth="1"/>
    <col min="12801" max="12801" width="11.7109375" customWidth="1"/>
    <col min="13052" max="13052" width="8" customWidth="1"/>
    <col min="13053" max="13053" width="74.140625" customWidth="1"/>
    <col min="13054" max="13054" width="24.7109375" customWidth="1"/>
    <col min="13055" max="13056" width="34" customWidth="1"/>
    <col min="13057" max="13057" width="11.7109375" customWidth="1"/>
    <col min="13308" max="13308" width="8" customWidth="1"/>
    <col min="13309" max="13309" width="74.140625" customWidth="1"/>
    <col min="13310" max="13310" width="24.7109375" customWidth="1"/>
    <col min="13311" max="13312" width="34" customWidth="1"/>
    <col min="13313" max="13313" width="11.7109375" customWidth="1"/>
    <col min="13564" max="13564" width="8" customWidth="1"/>
    <col min="13565" max="13565" width="74.140625" customWidth="1"/>
    <col min="13566" max="13566" width="24.7109375" customWidth="1"/>
    <col min="13567" max="13568" width="34" customWidth="1"/>
    <col min="13569" max="13569" width="11.7109375" customWidth="1"/>
    <col min="13820" max="13820" width="8" customWidth="1"/>
    <col min="13821" max="13821" width="74.140625" customWidth="1"/>
    <col min="13822" max="13822" width="24.7109375" customWidth="1"/>
    <col min="13823" max="13824" width="34" customWidth="1"/>
    <col min="13825" max="13825" width="11.7109375" customWidth="1"/>
    <col min="14076" max="14076" width="8" customWidth="1"/>
    <col min="14077" max="14077" width="74.140625" customWidth="1"/>
    <col min="14078" max="14078" width="24.7109375" customWidth="1"/>
    <col min="14079" max="14080" width="34" customWidth="1"/>
    <col min="14081" max="14081" width="11.7109375" customWidth="1"/>
    <col min="14332" max="14332" width="8" customWidth="1"/>
    <col min="14333" max="14333" width="74.140625" customWidth="1"/>
    <col min="14334" max="14334" width="24.7109375" customWidth="1"/>
    <col min="14335" max="14336" width="34" customWidth="1"/>
    <col min="14337" max="14337" width="11.7109375" customWidth="1"/>
    <col min="14588" max="14588" width="8" customWidth="1"/>
    <col min="14589" max="14589" width="74.140625" customWidth="1"/>
    <col min="14590" max="14590" width="24.7109375" customWidth="1"/>
    <col min="14591" max="14592" width="34" customWidth="1"/>
    <col min="14593" max="14593" width="11.7109375" customWidth="1"/>
    <col min="14844" max="14844" width="8" customWidth="1"/>
    <col min="14845" max="14845" width="74.140625" customWidth="1"/>
    <col min="14846" max="14846" width="24.7109375" customWidth="1"/>
    <col min="14847" max="14848" width="34" customWidth="1"/>
    <col min="14849" max="14849" width="11.7109375" customWidth="1"/>
    <col min="15100" max="15100" width="8" customWidth="1"/>
    <col min="15101" max="15101" width="74.140625" customWidth="1"/>
    <col min="15102" max="15102" width="24.7109375" customWidth="1"/>
    <col min="15103" max="15104" width="34" customWidth="1"/>
    <col min="15105" max="15105" width="11.7109375" customWidth="1"/>
    <col min="15356" max="15356" width="8" customWidth="1"/>
    <col min="15357" max="15357" width="74.140625" customWidth="1"/>
    <col min="15358" max="15358" width="24.7109375" customWidth="1"/>
    <col min="15359" max="15360" width="34" customWidth="1"/>
    <col min="15361" max="15361" width="11.7109375" customWidth="1"/>
    <col min="15612" max="15612" width="8" customWidth="1"/>
    <col min="15613" max="15613" width="74.140625" customWidth="1"/>
    <col min="15614" max="15614" width="24.7109375" customWidth="1"/>
    <col min="15615" max="15616" width="34" customWidth="1"/>
    <col min="15617" max="15617" width="11.7109375" customWidth="1"/>
    <col min="15868" max="15868" width="8" customWidth="1"/>
    <col min="15869" max="15869" width="74.140625" customWidth="1"/>
    <col min="15870" max="15870" width="24.7109375" customWidth="1"/>
    <col min="15871" max="15872" width="34" customWidth="1"/>
    <col min="15873" max="15873" width="11.7109375" customWidth="1"/>
    <col min="16124" max="16124" width="8" customWidth="1"/>
    <col min="16125" max="16125" width="74.140625" customWidth="1"/>
    <col min="16126" max="16126" width="24.7109375" customWidth="1"/>
    <col min="16127" max="16128" width="34" customWidth="1"/>
    <col min="16129" max="16129" width="11.7109375" customWidth="1"/>
  </cols>
  <sheetData>
    <row r="1" spans="1:4">
      <c r="D1" t="s">
        <v>663</v>
      </c>
    </row>
    <row r="3" spans="1:4" ht="28.9" customHeight="1">
      <c r="A3" s="1422" t="s">
        <v>1040</v>
      </c>
      <c r="B3" s="1422"/>
      <c r="C3" s="1422"/>
      <c r="D3" s="1422"/>
    </row>
    <row r="4" spans="1:4" ht="27" customHeight="1">
      <c r="A4" t="s">
        <v>1137</v>
      </c>
    </row>
    <row r="5" spans="1:4" ht="19.5" customHeight="1">
      <c r="A5" t="s">
        <v>345</v>
      </c>
    </row>
    <row r="6" spans="1:4" ht="39.75" customHeight="1">
      <c r="A6" s="1422" t="s">
        <v>454</v>
      </c>
      <c r="B6" s="1422"/>
      <c r="C6" s="1422"/>
      <c r="D6" s="1422"/>
    </row>
    <row r="7" spans="1:4" ht="17.25" customHeight="1">
      <c r="A7" t="s">
        <v>281</v>
      </c>
    </row>
    <row r="9" spans="1:4" ht="45.75" customHeight="1">
      <c r="A9" t="s">
        <v>282</v>
      </c>
      <c r="B9" t="s">
        <v>297</v>
      </c>
      <c r="C9" t="s">
        <v>354</v>
      </c>
      <c r="D9" t="s">
        <v>135</v>
      </c>
    </row>
    <row r="10" spans="1:4">
      <c r="A10">
        <v>1</v>
      </c>
      <c r="B10">
        <v>2</v>
      </c>
      <c r="C10">
        <v>3</v>
      </c>
      <c r="D10">
        <v>4</v>
      </c>
    </row>
    <row r="11" spans="1:4">
      <c r="A11" t="s">
        <v>664</v>
      </c>
      <c r="B11" t="s">
        <v>998</v>
      </c>
    </row>
    <row r="13" spans="1:4">
      <c r="B13" t="s">
        <v>295</v>
      </c>
      <c r="C13" t="s">
        <v>305</v>
      </c>
      <c r="D13">
        <f>SUM(D11:D12)</f>
        <v>0</v>
      </c>
    </row>
    <row r="16" spans="1:4" ht="23.25" customHeight="1">
      <c r="A16" t="s">
        <v>667</v>
      </c>
      <c r="D16" t="s">
        <v>1135</v>
      </c>
    </row>
    <row r="17" spans="1:4">
      <c r="C17" t="s">
        <v>131</v>
      </c>
      <c r="D17" t="s">
        <v>132</v>
      </c>
    </row>
    <row r="19" spans="1:4" ht="23.25" customHeight="1">
      <c r="A19" t="s">
        <v>133</v>
      </c>
      <c r="D19" t="s">
        <v>1136</v>
      </c>
    </row>
    <row r="20" spans="1:4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00CC00"/>
    <pageSetUpPr fitToPage="1"/>
  </sheetPr>
  <dimension ref="A1:X43"/>
  <sheetViews>
    <sheetView view="pageBreakPreview" zoomScale="70" zoomScaleSheetLayoutView="70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 ht="18.75" customHeight="1">
      <c r="A3" s="1462" t="s">
        <v>536</v>
      </c>
      <c r="B3" s="1462"/>
      <c r="C3" s="1462"/>
      <c r="D3" s="1462"/>
      <c r="E3" s="1462"/>
    </row>
    <row r="4" spans="1:24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460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579" t="s">
        <v>282</v>
      </c>
      <c r="B9" s="579" t="s">
        <v>0</v>
      </c>
      <c r="C9" s="437" t="s">
        <v>355</v>
      </c>
      <c r="D9" s="437" t="s">
        <v>356</v>
      </c>
      <c r="E9" s="437" t="s">
        <v>614</v>
      </c>
      <c r="F9" s="580"/>
      <c r="G9" s="580"/>
      <c r="H9" s="580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476" t="s">
        <v>357</v>
      </c>
      <c r="G10" s="476" t="s">
        <v>302</v>
      </c>
      <c r="H10" s="476" t="s">
        <v>303</v>
      </c>
      <c r="T10" s="350"/>
      <c r="U10" s="350"/>
      <c r="V10" s="350"/>
      <c r="W10" s="350"/>
      <c r="X10" s="187"/>
    </row>
    <row r="11" spans="1:24" ht="21.75" customHeight="1">
      <c r="A11" s="1463" t="s">
        <v>992</v>
      </c>
      <c r="B11" s="1464"/>
      <c r="C11" s="1464"/>
      <c r="D11" s="1464"/>
      <c r="E11" s="1465"/>
      <c r="F11" s="191" t="s">
        <v>999</v>
      </c>
      <c r="X11" s="286"/>
    </row>
    <row r="12" spans="1:24" ht="24" hidden="1" customHeight="1">
      <c r="A12" s="637">
        <v>1</v>
      </c>
      <c r="B12" s="638" t="s">
        <v>362</v>
      </c>
      <c r="C12" s="639" t="e">
        <f t="shared" ref="C12:C16" si="0">E12/D12</f>
        <v>#DIV/0!</v>
      </c>
      <c r="D12" s="640"/>
      <c r="E12" s="640"/>
      <c r="F12" s="197"/>
      <c r="G12" s="641"/>
      <c r="H12" s="642">
        <f t="shared" ref="H12:H16" si="1">E12-G12</f>
        <v>0</v>
      </c>
      <c r="T12" s="584"/>
      <c r="U12" s="350"/>
      <c r="V12" s="584"/>
      <c r="W12" s="350"/>
      <c r="X12" s="585"/>
    </row>
    <row r="13" spans="1:24" ht="23.25" customHeight="1">
      <c r="A13" s="637">
        <v>1</v>
      </c>
      <c r="B13" s="638" t="s">
        <v>361</v>
      </c>
      <c r="C13" s="639">
        <f t="shared" si="0"/>
        <v>307.12582384661471</v>
      </c>
      <c r="D13" s="640">
        <v>33.380000000000003</v>
      </c>
      <c r="E13" s="640">
        <v>10251.86</v>
      </c>
      <c r="F13" s="197"/>
      <c r="G13" s="641"/>
      <c r="H13" s="642">
        <f t="shared" si="1"/>
        <v>10251.86</v>
      </c>
    </row>
    <row r="14" spans="1:24" ht="26.25" hidden="1" customHeight="1">
      <c r="A14" s="637">
        <v>3</v>
      </c>
      <c r="B14" s="638" t="s">
        <v>363</v>
      </c>
      <c r="C14" s="639" t="e">
        <f t="shared" si="0"/>
        <v>#DIV/0!</v>
      </c>
      <c r="D14" s="640"/>
      <c r="E14" s="640"/>
      <c r="F14" s="197"/>
      <c r="G14" s="641"/>
      <c r="H14" s="642">
        <f t="shared" si="1"/>
        <v>0</v>
      </c>
    </row>
    <row r="15" spans="1:24" ht="26.25" customHeight="1">
      <c r="A15" s="637">
        <v>2</v>
      </c>
      <c r="B15" s="638" t="s">
        <v>364</v>
      </c>
      <c r="C15" s="639">
        <f t="shared" si="0"/>
        <v>16.116178163464092</v>
      </c>
      <c r="D15" s="640">
        <v>451.72</v>
      </c>
      <c r="E15" s="640">
        <v>7280</v>
      </c>
      <c r="F15" s="197"/>
      <c r="G15" s="641"/>
      <c r="H15" s="642">
        <f t="shared" si="1"/>
        <v>7280</v>
      </c>
    </row>
    <row r="16" spans="1:24" ht="26.25" customHeight="1">
      <c r="A16" s="637">
        <v>3</v>
      </c>
      <c r="B16" s="638" t="s">
        <v>509</v>
      </c>
      <c r="C16" s="639">
        <f t="shared" si="0"/>
        <v>49.919999999999995</v>
      </c>
      <c r="D16" s="640">
        <v>532.25</v>
      </c>
      <c r="E16" s="640">
        <v>26569.919999999998</v>
      </c>
      <c r="F16" s="643"/>
      <c r="G16" s="643"/>
      <c r="H16" s="642">
        <f t="shared" si="1"/>
        <v>26569.919999999998</v>
      </c>
    </row>
    <row r="17" spans="1:8" hidden="1">
      <c r="A17" s="637"/>
      <c r="B17" s="638"/>
      <c r="C17" s="637"/>
      <c r="D17" s="640"/>
      <c r="E17" s="640" t="str">
        <f>IF(C17*D17=0," ",C17*D17)</f>
        <v xml:space="preserve"> </v>
      </c>
      <c r="F17" s="643"/>
      <c r="G17" s="643"/>
      <c r="H17" s="643"/>
    </row>
    <row r="18" spans="1:8" s="589" customFormat="1" ht="22.15" customHeight="1">
      <c r="A18" s="644"/>
      <c r="B18" s="645" t="s">
        <v>295</v>
      </c>
      <c r="C18" s="646" t="s">
        <v>305</v>
      </c>
      <c r="D18" s="646" t="s">
        <v>305</v>
      </c>
      <c r="E18" s="647">
        <f>SUM(E12:E17)</f>
        <v>44101.78</v>
      </c>
      <c r="F18" s="222" t="s">
        <v>365</v>
      </c>
      <c r="G18" s="648">
        <f>SUM(G12:G17)</f>
        <v>0</v>
      </c>
      <c r="H18" s="648">
        <f>SUM(H12:H17)</f>
        <v>44101.78</v>
      </c>
    </row>
    <row r="19" spans="1:8" s="359" customFormat="1" ht="22.15" hidden="1" customHeight="1">
      <c r="A19" s="1463" t="s">
        <v>994</v>
      </c>
      <c r="B19" s="1464"/>
      <c r="C19" s="1464"/>
      <c r="D19" s="1464"/>
      <c r="E19" s="1465"/>
      <c r="F19" s="191" t="s">
        <v>995</v>
      </c>
      <c r="G19" s="580"/>
      <c r="H19" s="580"/>
    </row>
    <row r="20" spans="1:8" ht="24" hidden="1" customHeight="1">
      <c r="A20" s="637">
        <v>1</v>
      </c>
      <c r="B20" s="638" t="s">
        <v>362</v>
      </c>
      <c r="C20" s="639" t="e">
        <f t="shared" ref="C20:C24" si="2">E20/D20</f>
        <v>#DIV/0!</v>
      </c>
      <c r="D20" s="640"/>
      <c r="E20" s="640"/>
      <c r="F20" s="197"/>
      <c r="G20" s="641"/>
      <c r="H20" s="642">
        <f t="shared" ref="H20:H24" si="3">E20-G20</f>
        <v>0</v>
      </c>
    </row>
    <row r="21" spans="1:8" ht="23.25" hidden="1" customHeight="1">
      <c r="A21" s="637">
        <v>2</v>
      </c>
      <c r="B21" s="638" t="s">
        <v>361</v>
      </c>
      <c r="C21" s="639" t="e">
        <f t="shared" si="2"/>
        <v>#DIV/0!</v>
      </c>
      <c r="D21" s="640"/>
      <c r="E21" s="640"/>
      <c r="F21" s="197"/>
      <c r="G21" s="641"/>
      <c r="H21" s="642">
        <f t="shared" si="3"/>
        <v>0</v>
      </c>
    </row>
    <row r="22" spans="1:8" ht="26.25" hidden="1" customHeight="1">
      <c r="A22" s="637">
        <v>3</v>
      </c>
      <c r="B22" s="638" t="s">
        <v>363</v>
      </c>
      <c r="C22" s="639" t="e">
        <f t="shared" si="2"/>
        <v>#DIV/0!</v>
      </c>
      <c r="D22" s="640"/>
      <c r="E22" s="640"/>
      <c r="F22" s="197"/>
      <c r="G22" s="641"/>
      <c r="H22" s="642">
        <f t="shared" si="3"/>
        <v>0</v>
      </c>
    </row>
    <row r="23" spans="1:8" ht="26.25" hidden="1" customHeight="1">
      <c r="A23" s="637">
        <v>4</v>
      </c>
      <c r="B23" s="638" t="s">
        <v>364</v>
      </c>
      <c r="C23" s="639" t="e">
        <f t="shared" si="2"/>
        <v>#DIV/0!</v>
      </c>
      <c r="D23" s="640"/>
      <c r="E23" s="640"/>
      <c r="F23" s="197"/>
      <c r="G23" s="641"/>
      <c r="H23" s="642">
        <f t="shared" si="3"/>
        <v>0</v>
      </c>
    </row>
    <row r="24" spans="1:8" ht="26.25" hidden="1" customHeight="1">
      <c r="A24" s="637">
        <v>5</v>
      </c>
      <c r="B24" s="638" t="s">
        <v>509</v>
      </c>
      <c r="C24" s="639" t="e">
        <f t="shared" si="2"/>
        <v>#DIV/0!</v>
      </c>
      <c r="D24" s="640"/>
      <c r="E24" s="640"/>
      <c r="F24" s="643"/>
      <c r="G24" s="643"/>
      <c r="H24" s="642">
        <f t="shared" si="3"/>
        <v>0</v>
      </c>
    </row>
    <row r="25" spans="1:8" ht="26.25" hidden="1" customHeight="1">
      <c r="A25" s="637"/>
      <c r="B25" s="638"/>
      <c r="C25" s="639"/>
      <c r="D25" s="640"/>
      <c r="E25" s="640"/>
      <c r="F25" s="197"/>
      <c r="G25" s="641"/>
      <c r="H25" s="642"/>
    </row>
    <row r="26" spans="1:8" s="359" customFormat="1" ht="22.15" hidden="1" customHeight="1">
      <c r="A26" s="644"/>
      <c r="B26" s="645" t="s">
        <v>295</v>
      </c>
      <c r="C26" s="646" t="s">
        <v>305</v>
      </c>
      <c r="D26" s="646" t="s">
        <v>305</v>
      </c>
      <c r="E26" s="647">
        <f>SUM(E20:E25)</f>
        <v>0</v>
      </c>
      <c r="F26" s="222" t="s">
        <v>365</v>
      </c>
      <c r="G26" s="648">
        <f>SUM(G20:G25)</f>
        <v>0</v>
      </c>
      <c r="H26" s="648">
        <f>SUM(H20:H25)</f>
        <v>0</v>
      </c>
    </row>
    <row r="27" spans="1:8" s="359" customFormat="1" ht="22.15" hidden="1" customHeight="1">
      <c r="A27" s="1463" t="s">
        <v>489</v>
      </c>
      <c r="B27" s="1464"/>
      <c r="C27" s="1464"/>
      <c r="D27" s="1464"/>
      <c r="E27" s="1465"/>
      <c r="F27" s="191" t="s">
        <v>995</v>
      </c>
      <c r="G27" s="580"/>
      <c r="H27" s="580"/>
    </row>
    <row r="28" spans="1:8" ht="24" hidden="1" customHeight="1">
      <c r="A28" s="637">
        <v>1</v>
      </c>
      <c r="B28" s="638" t="s">
        <v>362</v>
      </c>
      <c r="C28" s="639" t="e">
        <f t="shared" ref="C28:C32" si="4">E28/D28</f>
        <v>#DIV/0!</v>
      </c>
      <c r="D28" s="640"/>
      <c r="E28" s="640"/>
      <c r="F28" s="197"/>
      <c r="G28" s="641"/>
      <c r="H28" s="642">
        <f t="shared" ref="H28:H32" si="5">E28-G28</f>
        <v>0</v>
      </c>
    </row>
    <row r="29" spans="1:8" ht="23.25" hidden="1" customHeight="1">
      <c r="A29" s="637">
        <v>2</v>
      </c>
      <c r="B29" s="638" t="s">
        <v>361</v>
      </c>
      <c r="C29" s="639" t="e">
        <f t="shared" si="4"/>
        <v>#DIV/0!</v>
      </c>
      <c r="D29" s="640"/>
      <c r="E29" s="640"/>
      <c r="F29" s="197"/>
      <c r="G29" s="641"/>
      <c r="H29" s="642">
        <f t="shared" si="5"/>
        <v>0</v>
      </c>
    </row>
    <row r="30" spans="1:8" ht="26.25" hidden="1" customHeight="1">
      <c r="A30" s="637">
        <v>3</v>
      </c>
      <c r="B30" s="638" t="s">
        <v>363</v>
      </c>
      <c r="C30" s="639" t="e">
        <f t="shared" si="4"/>
        <v>#DIV/0!</v>
      </c>
      <c r="D30" s="640"/>
      <c r="E30" s="640"/>
      <c r="F30" s="197"/>
      <c r="G30" s="641"/>
      <c r="H30" s="642">
        <f t="shared" si="5"/>
        <v>0</v>
      </c>
    </row>
    <row r="31" spans="1:8" ht="26.25" hidden="1" customHeight="1">
      <c r="A31" s="637">
        <v>4</v>
      </c>
      <c r="B31" s="638" t="s">
        <v>364</v>
      </c>
      <c r="C31" s="639" t="e">
        <f t="shared" si="4"/>
        <v>#DIV/0!</v>
      </c>
      <c r="D31" s="640"/>
      <c r="E31" s="640"/>
      <c r="F31" s="197"/>
      <c r="G31" s="641"/>
      <c r="H31" s="642">
        <f t="shared" si="5"/>
        <v>0</v>
      </c>
    </row>
    <row r="32" spans="1:8" ht="26.25" hidden="1" customHeight="1">
      <c r="A32" s="637">
        <v>5</v>
      </c>
      <c r="B32" s="638" t="s">
        <v>509</v>
      </c>
      <c r="C32" s="639" t="e">
        <f t="shared" si="4"/>
        <v>#DIV/0!</v>
      </c>
      <c r="D32" s="640"/>
      <c r="E32" s="640"/>
      <c r="F32" s="643"/>
      <c r="G32" s="643"/>
      <c r="H32" s="642">
        <f t="shared" si="5"/>
        <v>0</v>
      </c>
    </row>
    <row r="33" spans="1:9" ht="26.25" hidden="1" customHeight="1">
      <c r="A33" s="637"/>
      <c r="B33" s="638"/>
      <c r="C33" s="639"/>
      <c r="D33" s="640"/>
      <c r="E33" s="640"/>
      <c r="F33" s="197"/>
      <c r="G33" s="641"/>
      <c r="H33" s="642"/>
    </row>
    <row r="34" spans="1:9" s="359" customFormat="1" ht="22.15" hidden="1" customHeight="1">
      <c r="A34" s="644"/>
      <c r="B34" s="645" t="s">
        <v>295</v>
      </c>
      <c r="C34" s="646" t="s">
        <v>305</v>
      </c>
      <c r="D34" s="646" t="s">
        <v>305</v>
      </c>
      <c r="E34" s="647">
        <f>SUM(E28:E33)</f>
        <v>0</v>
      </c>
      <c r="F34" s="222" t="s">
        <v>365</v>
      </c>
      <c r="G34" s="648">
        <f>SUM(G28:G33)</f>
        <v>0</v>
      </c>
      <c r="H34" s="648">
        <f>SUM(H28:H33)</f>
        <v>0</v>
      </c>
    </row>
    <row r="35" spans="1:9" s="359" customFormat="1" ht="22.15" customHeight="1">
      <c r="A35" s="15"/>
      <c r="B35" s="590"/>
      <c r="C35" s="474"/>
      <c r="D35" s="474"/>
      <c r="E35" s="459"/>
      <c r="F35" s="225" t="s">
        <v>457</v>
      </c>
      <c r="G35" s="649">
        <f>G18+G26+G34</f>
        <v>0</v>
      </c>
      <c r="H35" s="649">
        <f>H18+H26+H34</f>
        <v>44101.78</v>
      </c>
    </row>
    <row r="36" spans="1:9" s="359" customFormat="1" ht="22.15" customHeight="1">
      <c r="A36" s="15"/>
      <c r="B36" s="590"/>
      <c r="C36" s="474"/>
      <c r="D36" s="474"/>
      <c r="E36" s="459"/>
      <c r="F36" s="225"/>
      <c r="G36" s="282"/>
      <c r="H36" s="282"/>
    </row>
    <row r="37" spans="1:9" s="35" customFormat="1" ht="23.25" customHeight="1">
      <c r="A37" s="34" t="s">
        <v>667</v>
      </c>
      <c r="C37" s="230"/>
      <c r="E37" s="230" t="s">
        <v>1135</v>
      </c>
      <c r="I37" s="98"/>
    </row>
    <row r="38" spans="1:9" s="66" customFormat="1" ht="12.75">
      <c r="C38" s="67" t="s">
        <v>131</v>
      </c>
      <c r="E38" s="67" t="s">
        <v>132</v>
      </c>
      <c r="I38" s="68"/>
    </row>
    <row r="39" spans="1:9" s="63" customFormat="1" ht="15.75">
      <c r="I39" s="69"/>
    </row>
    <row r="40" spans="1:9" s="35" customFormat="1" ht="23.25" customHeight="1">
      <c r="A40" s="34" t="s">
        <v>133</v>
      </c>
      <c r="C40" s="230"/>
      <c r="E40" s="1028" t="s">
        <v>1227</v>
      </c>
      <c r="I40" s="98"/>
    </row>
    <row r="41" spans="1:9" s="66" customFormat="1" ht="12.75">
      <c r="C41" s="67" t="s">
        <v>131</v>
      </c>
      <c r="E41" s="67" t="s">
        <v>132</v>
      </c>
      <c r="I41" s="68"/>
    </row>
    <row r="43" spans="1:9" s="591" customFormat="1" ht="19.5">
      <c r="F43" s="592"/>
      <c r="G43" s="592"/>
      <c r="H43" s="592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522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454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4" customHeight="1">
      <c r="A11" s="637">
        <v>1</v>
      </c>
      <c r="B11" s="638" t="s">
        <v>361</v>
      </c>
      <c r="C11" s="639">
        <f t="shared" ref="C11:C14" si="0">E11/D11</f>
        <v>329.53864589574596</v>
      </c>
      <c r="D11" s="640">
        <v>33.380000000000003</v>
      </c>
      <c r="E11" s="640">
        <v>11000</v>
      </c>
      <c r="Q11" s="584"/>
      <c r="R11" s="350"/>
      <c r="S11" s="584"/>
      <c r="T11" s="350"/>
      <c r="U11" s="585"/>
    </row>
    <row r="12" spans="1:21" ht="23.25" hidden="1" customHeight="1">
      <c r="A12" s="637">
        <v>3</v>
      </c>
      <c r="B12" s="638" t="s">
        <v>363</v>
      </c>
      <c r="C12" s="639" t="e">
        <f t="shared" si="0"/>
        <v>#DIV/0!</v>
      </c>
      <c r="D12" s="640"/>
      <c r="E12" s="640"/>
    </row>
    <row r="13" spans="1:21" ht="26.25" customHeight="1">
      <c r="A13" s="637">
        <v>2</v>
      </c>
      <c r="B13" s="638" t="s">
        <v>364</v>
      </c>
      <c r="C13" s="639">
        <f t="shared" si="0"/>
        <v>16.824581599220757</v>
      </c>
      <c r="D13" s="640">
        <v>451.72</v>
      </c>
      <c r="E13" s="640">
        <v>7600</v>
      </c>
    </row>
    <row r="14" spans="1:21" ht="26.25" customHeight="1">
      <c r="A14" s="637">
        <v>3</v>
      </c>
      <c r="B14" s="638" t="s">
        <v>509</v>
      </c>
      <c r="C14" s="639">
        <f t="shared" si="0"/>
        <v>50.728041333959602</v>
      </c>
      <c r="D14" s="640">
        <v>532.25</v>
      </c>
      <c r="E14" s="640">
        <v>27000</v>
      </c>
    </row>
    <row r="15" spans="1:21" ht="26.25" hidden="1" customHeight="1">
      <c r="A15" s="637">
        <v>5</v>
      </c>
      <c r="B15" s="638" t="s">
        <v>509</v>
      </c>
      <c r="C15" s="639" t="e">
        <f t="shared" ref="C15" si="1">E15/D15</f>
        <v>#DIV/0!</v>
      </c>
      <c r="D15" s="640"/>
      <c r="E15" s="640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45600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1136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1000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454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6.25" customHeight="1">
      <c r="A11" s="637">
        <v>1</v>
      </c>
      <c r="B11" s="638" t="s">
        <v>361</v>
      </c>
      <c r="C11" s="639">
        <f t="shared" ref="C11:C14" si="0">E11/D11</f>
        <v>344.51767525464345</v>
      </c>
      <c r="D11" s="640">
        <v>33.380000000000003</v>
      </c>
      <c r="E11" s="640">
        <v>11500</v>
      </c>
    </row>
    <row r="12" spans="1:21" ht="26.25" hidden="1" customHeight="1">
      <c r="A12" s="637">
        <v>3</v>
      </c>
      <c r="B12" s="638" t="s">
        <v>363</v>
      </c>
      <c r="C12" s="639" t="e">
        <f t="shared" si="0"/>
        <v>#DIV/0!</v>
      </c>
      <c r="D12" s="640"/>
      <c r="E12" s="640"/>
    </row>
    <row r="13" spans="1:21" ht="26.25" customHeight="1">
      <c r="A13" s="637">
        <v>2</v>
      </c>
      <c r="B13" s="638" t="s">
        <v>364</v>
      </c>
      <c r="C13" s="639">
        <f t="shared" si="0"/>
        <v>17.710085893916585</v>
      </c>
      <c r="D13" s="640">
        <v>451.72</v>
      </c>
      <c r="E13" s="640">
        <v>8000</v>
      </c>
    </row>
    <row r="14" spans="1:21" ht="26.25" customHeight="1">
      <c r="A14" s="637">
        <v>3</v>
      </c>
      <c r="B14" s="638" t="s">
        <v>509</v>
      </c>
      <c r="C14" s="639">
        <f t="shared" si="0"/>
        <v>51.29168623767027</v>
      </c>
      <c r="D14" s="640">
        <v>532.25</v>
      </c>
      <c r="E14" s="640">
        <v>27300</v>
      </c>
    </row>
    <row r="15" spans="1:21" ht="26.25" hidden="1" customHeight="1">
      <c r="A15" s="637">
        <v>5</v>
      </c>
      <c r="B15" s="638" t="s">
        <v>509</v>
      </c>
      <c r="C15" s="639" t="e">
        <f t="shared" ref="C15" si="1">E15/D15</f>
        <v>#DIV/0!</v>
      </c>
      <c r="D15" s="640"/>
      <c r="E15" s="640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46800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1136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00CC00"/>
    <pageSetUpPr fitToPage="1"/>
  </sheetPr>
  <dimension ref="A1:X43"/>
  <sheetViews>
    <sheetView view="pageBreakPreview" zoomScale="70" zoomScaleSheetLayoutView="70" workbookViewId="0">
      <selection activeCell="E21" sqref="E21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>
      <c r="A3" s="1462" t="s">
        <v>536</v>
      </c>
      <c r="B3" s="1462"/>
      <c r="C3" s="1462"/>
      <c r="D3" s="1462"/>
      <c r="E3" s="1462"/>
    </row>
    <row r="4" spans="1:24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460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  <c r="F9" s="580"/>
      <c r="G9" s="580"/>
      <c r="H9" s="580"/>
    </row>
    <row r="10" spans="1:24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F10" s="653" t="s">
        <v>357</v>
      </c>
      <c r="G10" s="653" t="s">
        <v>302</v>
      </c>
      <c r="H10" s="653" t="s">
        <v>303</v>
      </c>
      <c r="T10" s="350"/>
      <c r="U10" s="350"/>
      <c r="V10" s="350"/>
      <c r="W10" s="350"/>
      <c r="X10" s="187"/>
    </row>
    <row r="11" spans="1:24" ht="21.75" customHeight="1">
      <c r="A11" s="1463" t="s">
        <v>992</v>
      </c>
      <c r="B11" s="1464"/>
      <c r="C11" s="1464"/>
      <c r="D11" s="1464"/>
      <c r="E11" s="1465"/>
      <c r="F11" s="191" t="s">
        <v>999</v>
      </c>
      <c r="X11" s="286"/>
    </row>
    <row r="12" spans="1:24" ht="24" customHeight="1">
      <c r="A12" s="637">
        <v>1</v>
      </c>
      <c r="B12" s="638" t="s">
        <v>358</v>
      </c>
      <c r="C12" s="639">
        <f>E12/D12</f>
        <v>48183.410997204097</v>
      </c>
      <c r="D12" s="640">
        <v>10.73</v>
      </c>
      <c r="E12" s="640">
        <f>411008+106000</f>
        <v>517008</v>
      </c>
      <c r="F12" s="197"/>
      <c r="G12" s="641"/>
      <c r="H12" s="642">
        <f>E12-G12</f>
        <v>517008</v>
      </c>
      <c r="T12" s="584"/>
      <c r="U12" s="350"/>
      <c r="V12" s="584"/>
      <c r="W12" s="350"/>
      <c r="X12" s="585"/>
    </row>
    <row r="13" spans="1:24" ht="23.25" customHeight="1">
      <c r="A13" s="637">
        <v>2</v>
      </c>
      <c r="B13" s="638" t="s">
        <v>359</v>
      </c>
      <c r="C13" s="639">
        <f t="shared" ref="C13:C16" si="0">E13/D13</f>
        <v>173.8638874290117</v>
      </c>
      <c r="D13" s="640">
        <v>7839.32</v>
      </c>
      <c r="E13" s="640">
        <f>1340974.65+22000</f>
        <v>1362974.65</v>
      </c>
      <c r="F13" s="197"/>
      <c r="G13" s="641"/>
      <c r="H13" s="642">
        <f t="shared" ref="H13:H16" si="1">E13-G13</f>
        <v>1362974.65</v>
      </c>
    </row>
    <row r="14" spans="1:24" ht="26.25" hidden="1" customHeight="1">
      <c r="A14" s="637">
        <v>3</v>
      </c>
      <c r="B14" s="638" t="s">
        <v>360</v>
      </c>
      <c r="C14" s="639" t="e">
        <f t="shared" si="0"/>
        <v>#DIV/0!</v>
      </c>
      <c r="D14" s="640"/>
      <c r="E14" s="640"/>
      <c r="F14" s="197"/>
      <c r="G14" s="641"/>
      <c r="H14" s="642">
        <f t="shared" si="1"/>
        <v>0</v>
      </c>
    </row>
    <row r="15" spans="1:24" ht="26.25" hidden="1" customHeight="1">
      <c r="A15" s="637">
        <v>3</v>
      </c>
      <c r="B15" s="638" t="s">
        <v>1001</v>
      </c>
      <c r="C15" s="639">
        <f t="shared" si="0"/>
        <v>34.232609195299368</v>
      </c>
      <c r="D15" s="640">
        <v>6700.38</v>
      </c>
      <c r="E15" s="654">
        <v>229371.49</v>
      </c>
      <c r="F15" s="197"/>
      <c r="G15" s="641"/>
      <c r="H15" s="642">
        <f t="shared" si="1"/>
        <v>229371.49</v>
      </c>
    </row>
    <row r="16" spans="1:24" ht="26.25" hidden="1" customHeight="1">
      <c r="A16" s="637">
        <v>4</v>
      </c>
      <c r="B16" s="638" t="s">
        <v>1002</v>
      </c>
      <c r="C16" s="639">
        <f t="shared" si="0"/>
        <v>36.949509544221293</v>
      </c>
      <c r="D16" s="640">
        <v>1245.78</v>
      </c>
      <c r="E16" s="654">
        <v>46030.96</v>
      </c>
      <c r="F16" s="197"/>
      <c r="G16" s="641"/>
      <c r="H16" s="642">
        <f t="shared" si="1"/>
        <v>46030.96</v>
      </c>
    </row>
    <row r="17" spans="1:8" hidden="1">
      <c r="A17" s="637"/>
      <c r="B17" s="638"/>
      <c r="C17" s="637"/>
      <c r="D17" s="640"/>
      <c r="E17" s="640" t="str">
        <f>IF(C17*D17=0," ",C17*D17)</f>
        <v xml:space="preserve"> </v>
      </c>
      <c r="F17" s="643"/>
      <c r="G17" s="643"/>
      <c r="H17" s="643"/>
    </row>
    <row r="18" spans="1:8" s="589" customFormat="1" ht="22.15" customHeight="1">
      <c r="A18" s="644"/>
      <c r="B18" s="645" t="s">
        <v>295</v>
      </c>
      <c r="C18" s="646" t="s">
        <v>305</v>
      </c>
      <c r="D18" s="646" t="s">
        <v>305</v>
      </c>
      <c r="E18" s="647">
        <f>SUM(E12:E17)</f>
        <v>2155385.0999999996</v>
      </c>
      <c r="F18" s="222" t="s">
        <v>365</v>
      </c>
      <c r="G18" s="648">
        <f>SUM(G12:G17)</f>
        <v>0</v>
      </c>
      <c r="H18" s="648">
        <f>SUM(H12:H17)</f>
        <v>2155385.0999999996</v>
      </c>
    </row>
    <row r="19" spans="1:8" s="359" customFormat="1" ht="22.15" customHeight="1">
      <c r="A19" s="1463" t="s">
        <v>994</v>
      </c>
      <c r="B19" s="1464"/>
      <c r="C19" s="1464"/>
      <c r="D19" s="1464"/>
      <c r="E19" s="1465"/>
      <c r="F19" s="191" t="s">
        <v>995</v>
      </c>
      <c r="G19" s="580"/>
      <c r="H19" s="580"/>
    </row>
    <row r="20" spans="1:8" ht="24" hidden="1" customHeight="1">
      <c r="A20" s="637">
        <v>1</v>
      </c>
      <c r="B20" s="638" t="s">
        <v>358</v>
      </c>
      <c r="C20" s="639" t="e">
        <f>E20/D20</f>
        <v>#DIV/0!</v>
      </c>
      <c r="D20" s="640"/>
      <c r="E20" s="640"/>
      <c r="F20" s="197"/>
      <c r="G20" s="641"/>
      <c r="H20" s="642">
        <f t="shared" ref="H20:H24" si="2">E20-G20</f>
        <v>0</v>
      </c>
    </row>
    <row r="21" spans="1:8" ht="23.25" customHeight="1">
      <c r="A21" s="637">
        <v>2</v>
      </c>
      <c r="B21" s="638" t="s">
        <v>359</v>
      </c>
      <c r="C21" s="639">
        <f t="shared" ref="C21:C24" si="3">E21/D21</f>
        <v>13.944937826240032</v>
      </c>
      <c r="D21" s="640">
        <v>7839.32</v>
      </c>
      <c r="E21" s="655">
        <f>135576.91-11700-14558.08</f>
        <v>109318.83</v>
      </c>
      <c r="F21" s="197"/>
      <c r="G21" s="641"/>
      <c r="H21" s="642">
        <f t="shared" si="2"/>
        <v>109318.83</v>
      </c>
    </row>
    <row r="22" spans="1:8" ht="26.25" hidden="1" customHeight="1">
      <c r="A22" s="637">
        <v>3</v>
      </c>
      <c r="B22" s="638" t="s">
        <v>360</v>
      </c>
      <c r="C22" s="639" t="e">
        <f t="shared" si="3"/>
        <v>#DIV/0!</v>
      </c>
      <c r="D22" s="640"/>
      <c r="E22" s="640"/>
      <c r="F22" s="197"/>
      <c r="G22" s="641"/>
      <c r="H22" s="642">
        <f t="shared" si="2"/>
        <v>0</v>
      </c>
    </row>
    <row r="23" spans="1:8" ht="26.25" hidden="1" customHeight="1">
      <c r="A23" s="637">
        <v>4</v>
      </c>
      <c r="B23" s="638" t="s">
        <v>1001</v>
      </c>
      <c r="C23" s="639" t="e">
        <f t="shared" si="3"/>
        <v>#DIV/0!</v>
      </c>
      <c r="D23" s="640"/>
      <c r="E23" s="640"/>
      <c r="F23" s="197"/>
      <c r="G23" s="641"/>
      <c r="H23" s="642">
        <f t="shared" si="2"/>
        <v>0</v>
      </c>
    </row>
    <row r="24" spans="1:8" ht="26.25" hidden="1" customHeight="1">
      <c r="A24" s="637">
        <v>5</v>
      </c>
      <c r="B24" s="638" t="s">
        <v>1002</v>
      </c>
      <c r="C24" s="639" t="e">
        <f t="shared" si="3"/>
        <v>#DIV/0!</v>
      </c>
      <c r="D24" s="640"/>
      <c r="E24" s="640"/>
      <c r="F24" s="197"/>
      <c r="G24" s="641"/>
      <c r="H24" s="642">
        <f t="shared" si="2"/>
        <v>0</v>
      </c>
    </row>
    <row r="25" spans="1:8" ht="26.25" hidden="1" customHeight="1">
      <c r="A25" s="637"/>
      <c r="B25" s="638"/>
      <c r="C25" s="639"/>
      <c r="D25" s="640"/>
      <c r="E25" s="640"/>
      <c r="F25" s="197"/>
      <c r="G25" s="641"/>
      <c r="H25" s="642"/>
    </row>
    <row r="26" spans="1:8" s="359" customFormat="1" ht="22.15" customHeight="1">
      <c r="A26" s="644"/>
      <c r="B26" s="645" t="s">
        <v>295</v>
      </c>
      <c r="C26" s="646" t="s">
        <v>305</v>
      </c>
      <c r="D26" s="646" t="s">
        <v>305</v>
      </c>
      <c r="E26" s="647">
        <f>SUM(E20:E25)</f>
        <v>109318.83</v>
      </c>
      <c r="F26" s="222" t="s">
        <v>365</v>
      </c>
      <c r="G26" s="648">
        <f>SUM(G20:G25)</f>
        <v>0</v>
      </c>
      <c r="H26" s="648">
        <f>SUM(H20:H25)</f>
        <v>109318.83</v>
      </c>
    </row>
    <row r="27" spans="1:8" s="359" customFormat="1" ht="22.15" hidden="1" customHeight="1">
      <c r="A27" s="1463" t="s">
        <v>489</v>
      </c>
      <c r="B27" s="1464"/>
      <c r="C27" s="1464"/>
      <c r="D27" s="1464"/>
      <c r="E27" s="1465"/>
      <c r="F27" s="191" t="s">
        <v>995</v>
      </c>
      <c r="G27" s="580"/>
      <c r="H27" s="580"/>
    </row>
    <row r="28" spans="1:8" ht="24" hidden="1" customHeight="1">
      <c r="A28" s="637">
        <v>1</v>
      </c>
      <c r="B28" s="638" t="s">
        <v>358</v>
      </c>
      <c r="C28" s="639" t="e">
        <f>E28/D28</f>
        <v>#DIV/0!</v>
      </c>
      <c r="D28" s="640"/>
      <c r="E28" s="640"/>
      <c r="F28" s="197"/>
      <c r="G28" s="641"/>
      <c r="H28" s="642">
        <f t="shared" ref="H28:H32" si="4">E28-G28</f>
        <v>0</v>
      </c>
    </row>
    <row r="29" spans="1:8" ht="23.25" hidden="1" customHeight="1">
      <c r="A29" s="637">
        <v>2</v>
      </c>
      <c r="B29" s="638" t="s">
        <v>359</v>
      </c>
      <c r="C29" s="639" t="e">
        <f t="shared" ref="C29:C32" si="5">E29/D29</f>
        <v>#DIV/0!</v>
      </c>
      <c r="D29" s="640"/>
      <c r="E29" s="640"/>
      <c r="F29" s="197"/>
      <c r="G29" s="641"/>
      <c r="H29" s="642">
        <f t="shared" si="4"/>
        <v>0</v>
      </c>
    </row>
    <row r="30" spans="1:8" ht="26.25" hidden="1" customHeight="1">
      <c r="A30" s="637">
        <v>3</v>
      </c>
      <c r="B30" s="638" t="s">
        <v>360</v>
      </c>
      <c r="C30" s="639" t="e">
        <f t="shared" si="5"/>
        <v>#DIV/0!</v>
      </c>
      <c r="D30" s="640"/>
      <c r="E30" s="640"/>
      <c r="F30" s="197"/>
      <c r="G30" s="641"/>
      <c r="H30" s="642">
        <f t="shared" si="4"/>
        <v>0</v>
      </c>
    </row>
    <row r="31" spans="1:8" ht="26.25" hidden="1" customHeight="1">
      <c r="A31" s="637">
        <v>4</v>
      </c>
      <c r="B31" s="638" t="s">
        <v>1001</v>
      </c>
      <c r="C31" s="639" t="e">
        <f t="shared" si="5"/>
        <v>#DIV/0!</v>
      </c>
      <c r="D31" s="640"/>
      <c r="E31" s="640"/>
      <c r="F31" s="197"/>
      <c r="G31" s="641"/>
      <c r="H31" s="642">
        <f t="shared" si="4"/>
        <v>0</v>
      </c>
    </row>
    <row r="32" spans="1:8" ht="26.25" hidden="1" customHeight="1">
      <c r="A32" s="637">
        <v>5</v>
      </c>
      <c r="B32" s="638" t="s">
        <v>1002</v>
      </c>
      <c r="C32" s="639" t="e">
        <f t="shared" si="5"/>
        <v>#DIV/0!</v>
      </c>
      <c r="D32" s="640"/>
      <c r="E32" s="640"/>
      <c r="F32" s="197"/>
      <c r="G32" s="641"/>
      <c r="H32" s="642">
        <f t="shared" si="4"/>
        <v>0</v>
      </c>
    </row>
    <row r="33" spans="1:9" ht="26.25" hidden="1" customHeight="1">
      <c r="A33" s="637"/>
      <c r="B33" s="638"/>
      <c r="C33" s="639"/>
      <c r="D33" s="640"/>
      <c r="E33" s="640"/>
      <c r="F33" s="197"/>
      <c r="G33" s="641"/>
      <c r="H33" s="642"/>
    </row>
    <row r="34" spans="1:9" s="359" customFormat="1" ht="22.15" hidden="1" customHeight="1">
      <c r="A34" s="644"/>
      <c r="B34" s="645" t="s">
        <v>295</v>
      </c>
      <c r="C34" s="646" t="s">
        <v>305</v>
      </c>
      <c r="D34" s="646" t="s">
        <v>305</v>
      </c>
      <c r="E34" s="647">
        <f>SUM(E28:E33)</f>
        <v>0</v>
      </c>
      <c r="F34" s="222" t="s">
        <v>365</v>
      </c>
      <c r="G34" s="648">
        <f>SUM(G28:G33)</f>
        <v>0</v>
      </c>
      <c r="H34" s="648">
        <f>SUM(H28:H33)</f>
        <v>0</v>
      </c>
    </row>
    <row r="35" spans="1:9" s="359" customFormat="1" ht="22.15" customHeight="1">
      <c r="A35" s="15"/>
      <c r="B35" s="590"/>
      <c r="C35" s="474"/>
      <c r="D35" s="474"/>
      <c r="E35" s="459"/>
      <c r="F35" s="225" t="s">
        <v>457</v>
      </c>
      <c r="G35" s="649">
        <f>G18+G26+G34</f>
        <v>0</v>
      </c>
      <c r="H35" s="649">
        <f>H18+H26+H34</f>
        <v>2264703.9299999997</v>
      </c>
    </row>
    <row r="36" spans="1:9" s="359" customFormat="1" ht="22.15" customHeight="1">
      <c r="A36" s="15"/>
      <c r="B36" s="590"/>
      <c r="C36" s="474"/>
      <c r="D36" s="474"/>
      <c r="E36" s="459"/>
      <c r="F36" s="225"/>
      <c r="G36" s="282"/>
      <c r="H36" s="282"/>
    </row>
    <row r="37" spans="1:9" s="35" customFormat="1" ht="23.25" customHeight="1">
      <c r="A37" s="1275" t="s">
        <v>667</v>
      </c>
      <c r="C37" s="230"/>
      <c r="E37" s="1274" t="s">
        <v>1135</v>
      </c>
      <c r="I37" s="98"/>
    </row>
    <row r="38" spans="1:9" s="66" customFormat="1" ht="12.75">
      <c r="C38" s="67" t="s">
        <v>131</v>
      </c>
      <c r="E38" s="67" t="s">
        <v>132</v>
      </c>
      <c r="I38" s="68"/>
    </row>
    <row r="39" spans="1:9" s="63" customFormat="1" ht="15.75">
      <c r="I39" s="69"/>
    </row>
    <row r="40" spans="1:9" s="35" customFormat="1" ht="23.25" customHeight="1">
      <c r="A40" s="34" t="s">
        <v>133</v>
      </c>
      <c r="C40" s="230"/>
      <c r="E40" s="1028" t="s">
        <v>1227</v>
      </c>
      <c r="I40" s="98"/>
    </row>
    <row r="41" spans="1:9" s="66" customFormat="1" ht="12.75">
      <c r="C41" s="67" t="s">
        <v>131</v>
      </c>
      <c r="E41" s="67" t="s">
        <v>132</v>
      </c>
      <c r="I41" s="68"/>
    </row>
    <row r="43" spans="1:9" s="591" customFormat="1" ht="19.5">
      <c r="F43" s="592"/>
      <c r="G43" s="592"/>
      <c r="H43" s="592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522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454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4" customHeight="1">
      <c r="A11" s="637">
        <v>1</v>
      </c>
      <c r="B11" s="638" t="s">
        <v>358</v>
      </c>
      <c r="C11" s="639">
        <f>E11/D11</f>
        <v>38490.214352283314</v>
      </c>
      <c r="D11" s="640">
        <v>10.73</v>
      </c>
      <c r="E11" s="640">
        <v>413000</v>
      </c>
      <c r="Q11" s="584"/>
      <c r="R11" s="350"/>
      <c r="S11" s="584"/>
      <c r="T11" s="350"/>
      <c r="U11" s="585"/>
    </row>
    <row r="12" spans="1:21" ht="23.25" customHeight="1">
      <c r="A12" s="637">
        <v>2</v>
      </c>
      <c r="B12" s="638" t="s">
        <v>359</v>
      </c>
      <c r="C12" s="639">
        <f t="shared" ref="C12" si="0">E12/D12</f>
        <v>191.09239194215826</v>
      </c>
      <c r="D12" s="640">
        <v>7839.32</v>
      </c>
      <c r="E12" s="640">
        <v>1498034.41</v>
      </c>
    </row>
    <row r="13" spans="1:21" ht="26.25" hidden="1" customHeight="1">
      <c r="A13" s="637">
        <v>3</v>
      </c>
      <c r="B13" s="638" t="s">
        <v>360</v>
      </c>
      <c r="C13" s="639" t="e">
        <f t="shared" ref="C13:C15" si="1">E13/D13</f>
        <v>#DIV/0!</v>
      </c>
      <c r="D13" s="640"/>
      <c r="E13" s="640"/>
    </row>
    <row r="14" spans="1:21" ht="26.25" hidden="1" customHeight="1">
      <c r="A14" s="637">
        <v>4</v>
      </c>
      <c r="B14" s="638" t="s">
        <v>1001</v>
      </c>
      <c r="C14" s="639" t="e">
        <f t="shared" si="1"/>
        <v>#DIV/0!</v>
      </c>
      <c r="D14" s="640"/>
      <c r="E14" s="656"/>
    </row>
    <row r="15" spans="1:21" ht="26.25" hidden="1" customHeight="1">
      <c r="A15" s="637">
        <v>5</v>
      </c>
      <c r="B15" s="638" t="s">
        <v>1002</v>
      </c>
      <c r="C15" s="639" t="e">
        <f t="shared" si="1"/>
        <v>#DIV/0!</v>
      </c>
      <c r="D15" s="640"/>
      <c r="E15" s="656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1911034.41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1136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462" t="s">
        <v>1000</v>
      </c>
      <c r="B3" s="1462"/>
      <c r="C3" s="1462"/>
      <c r="D3" s="1462"/>
      <c r="E3" s="1462"/>
    </row>
    <row r="4" spans="1:2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438" t="s">
        <v>454</v>
      </c>
      <c r="B6" s="1438"/>
      <c r="C6" s="1438"/>
      <c r="D6" s="1438"/>
      <c r="E6" s="1438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0" t="s">
        <v>282</v>
      </c>
      <c r="B9" s="650" t="s">
        <v>0</v>
      </c>
      <c r="C9" s="651" t="s">
        <v>355</v>
      </c>
      <c r="D9" s="651" t="s">
        <v>356</v>
      </c>
      <c r="E9" s="651" t="s">
        <v>614</v>
      </c>
    </row>
    <row r="10" spans="1:21" ht="16.5" customHeight="1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Q10" s="350"/>
      <c r="R10" s="350"/>
      <c r="S10" s="350"/>
      <c r="T10" s="350"/>
      <c r="U10" s="187"/>
    </row>
    <row r="11" spans="1:21" ht="24" customHeight="1">
      <c r="A11" s="637">
        <v>1</v>
      </c>
      <c r="B11" s="638" t="s">
        <v>358</v>
      </c>
      <c r="C11" s="639">
        <f>E11/D11</f>
        <v>38676.60764212488</v>
      </c>
      <c r="D11" s="640">
        <v>10.73</v>
      </c>
      <c r="E11" s="640">
        <v>415000</v>
      </c>
      <c r="Q11" s="584"/>
      <c r="R11" s="350"/>
      <c r="S11" s="584"/>
      <c r="T11" s="350"/>
      <c r="U11" s="585"/>
    </row>
    <row r="12" spans="1:21" ht="23.25" customHeight="1">
      <c r="A12" s="637">
        <v>2</v>
      </c>
      <c r="B12" s="638" t="s">
        <v>359</v>
      </c>
      <c r="C12" s="639">
        <f t="shared" ref="C12" si="0">E12/D12</f>
        <v>200.66685120648219</v>
      </c>
      <c r="D12" s="640">
        <v>7839.32</v>
      </c>
      <c r="E12" s="640">
        <v>1573091.66</v>
      </c>
    </row>
    <row r="13" spans="1:21" ht="26.25" hidden="1" customHeight="1">
      <c r="A13" s="637">
        <v>3</v>
      </c>
      <c r="B13" s="638" t="s">
        <v>360</v>
      </c>
      <c r="C13" s="639" t="e">
        <f t="shared" ref="C13:C15" si="1">E13/D13</f>
        <v>#DIV/0!</v>
      </c>
      <c r="D13" s="640"/>
      <c r="E13" s="640"/>
    </row>
    <row r="14" spans="1:21" ht="26.25" hidden="1" customHeight="1">
      <c r="A14" s="637">
        <v>4</v>
      </c>
      <c r="B14" s="638" t="s">
        <v>1001</v>
      </c>
      <c r="C14" s="639" t="e">
        <f t="shared" si="1"/>
        <v>#DIV/0!</v>
      </c>
      <c r="D14" s="640"/>
      <c r="E14" s="654"/>
    </row>
    <row r="15" spans="1:21" ht="26.25" hidden="1" customHeight="1">
      <c r="A15" s="637">
        <v>5</v>
      </c>
      <c r="B15" s="638" t="s">
        <v>1002</v>
      </c>
      <c r="C15" s="639" t="e">
        <f t="shared" si="1"/>
        <v>#DIV/0!</v>
      </c>
      <c r="D15" s="640"/>
      <c r="E15" s="654"/>
    </row>
    <row r="16" spans="1:21" hidden="1">
      <c r="A16" s="637"/>
      <c r="B16" s="638"/>
      <c r="C16" s="637"/>
      <c r="D16" s="640"/>
      <c r="E16" s="640" t="str">
        <f>IF(C16*D16=0," ",C16*D16)</f>
        <v xml:space="preserve"> </v>
      </c>
    </row>
    <row r="17" spans="1:6" s="589" customFormat="1" ht="22.15" customHeight="1">
      <c r="A17" s="644"/>
      <c r="B17" s="645" t="s">
        <v>295</v>
      </c>
      <c r="C17" s="646" t="s">
        <v>305</v>
      </c>
      <c r="D17" s="646" t="s">
        <v>305</v>
      </c>
      <c r="E17" s="647">
        <f>SUM(E11:E16)</f>
        <v>1988091.66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667</v>
      </c>
      <c r="C19" s="230"/>
      <c r="E19" s="230" t="s">
        <v>1135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1136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tabColor rgb="FF92D050"/>
    <pageSetUpPr fitToPage="1"/>
  </sheetPr>
  <dimension ref="A1:M206"/>
  <sheetViews>
    <sheetView view="pageBreakPreview" zoomScale="70" zoomScaleSheetLayoutView="70" workbookViewId="0">
      <selection activeCell="F85" sqref="F85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25.8554687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13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549</v>
      </c>
      <c r="J11" s="190" t="s">
        <v>550</v>
      </c>
      <c r="K11" s="183"/>
      <c r="L11" s="183" t="s">
        <v>1003</v>
      </c>
      <c r="M11" s="183"/>
    </row>
    <row r="12" spans="1:13">
      <c r="A12" s="1466" t="s">
        <v>992</v>
      </c>
      <c r="B12" s="1466"/>
      <c r="C12" s="1466"/>
      <c r="D12" s="1466"/>
      <c r="E12" s="1466"/>
      <c r="F12" s="1466"/>
      <c r="G12" s="191" t="s">
        <v>1004</v>
      </c>
      <c r="H12" s="192"/>
      <c r="I12" s="192"/>
      <c r="J12" s="192"/>
      <c r="L12" s="180" t="s">
        <v>1005</v>
      </c>
      <c r="M12" s="180" t="s">
        <v>1006</v>
      </c>
    </row>
    <row r="13" spans="1:13" s="184" customFormat="1">
      <c r="A13" s="193">
        <v>1</v>
      </c>
      <c r="B13" s="194" t="s">
        <v>369</v>
      </c>
      <c r="C13" s="195" t="s">
        <v>305</v>
      </c>
      <c r="D13" s="196">
        <f>SUM(D15:D16)</f>
        <v>0</v>
      </c>
      <c r="E13" s="59" t="s">
        <v>305</v>
      </c>
      <c r="F13" s="196">
        <f>SUM(F14:F16)</f>
        <v>149820</v>
      </c>
      <c r="G13" s="197"/>
      <c r="H13" s="198"/>
      <c r="I13" s="198"/>
      <c r="J13" s="198"/>
      <c r="K13" s="183"/>
      <c r="L13" s="183"/>
      <c r="M13" s="183"/>
    </row>
    <row r="14" spans="1:13">
      <c r="A14" s="199"/>
      <c r="B14" s="200" t="s">
        <v>199</v>
      </c>
      <c r="C14" s="201"/>
      <c r="D14" s="202"/>
      <c r="E14" s="203"/>
      <c r="F14" s="202"/>
      <c r="G14" s="197"/>
      <c r="H14" s="198"/>
      <c r="I14" s="198">
        <f t="shared" ref="I14:I16" si="0">F14-H14</f>
        <v>0</v>
      </c>
      <c r="J14" s="198">
        <f>F14-G14</f>
        <v>0</v>
      </c>
    </row>
    <row r="15" spans="1:13" s="207" customFormat="1">
      <c r="A15" s="199"/>
      <c r="B15" s="204" t="s">
        <v>540</v>
      </c>
      <c r="C15" s="201"/>
      <c r="D15" s="202"/>
      <c r="E15" s="205">
        <v>12</v>
      </c>
      <c r="F15" s="202">
        <v>149820</v>
      </c>
      <c r="G15" s="206">
        <v>149820</v>
      </c>
      <c r="H15" s="198">
        <f>12484+6242+6242+6242+6242+6242+6242+6242+6242+6242+6242+6242+6242+6242+6242</f>
        <v>99872</v>
      </c>
      <c r="I15" s="198">
        <f t="shared" si="0"/>
        <v>49948</v>
      </c>
      <c r="J15" s="198">
        <f t="shared" ref="J15:J16" si="1">F15-G15</f>
        <v>0</v>
      </c>
      <c r="K15" s="180"/>
      <c r="L15" s="1250">
        <v>87388</v>
      </c>
      <c r="M15" s="180"/>
    </row>
    <row r="16" spans="1:13">
      <c r="A16" s="199"/>
      <c r="B16" s="200"/>
      <c r="C16" s="201"/>
      <c r="D16" s="202"/>
      <c r="E16" s="205"/>
      <c r="F16" s="202"/>
      <c r="G16" s="197"/>
      <c r="H16" s="198"/>
      <c r="I16" s="198">
        <f t="shared" si="0"/>
        <v>0</v>
      </c>
      <c r="J16" s="198">
        <f t="shared" si="1"/>
        <v>0</v>
      </c>
    </row>
    <row r="17" spans="1:10" hidden="1">
      <c r="A17" s="208">
        <v>2</v>
      </c>
      <c r="B17" s="209" t="s">
        <v>370</v>
      </c>
      <c r="C17" s="210" t="s">
        <v>305</v>
      </c>
      <c r="D17" s="211">
        <f>SUM(D19:D20)</f>
        <v>0</v>
      </c>
      <c r="E17" s="212" t="s">
        <v>305</v>
      </c>
      <c r="F17" s="211">
        <f>SUM(F18:F20)</f>
        <v>0</v>
      </c>
      <c r="G17" s="197"/>
      <c r="H17" s="198"/>
      <c r="I17" s="198"/>
      <c r="J17" s="198"/>
    </row>
    <row r="18" spans="1:10" ht="15" hidden="1" customHeight="1">
      <c r="A18" s="199"/>
      <c r="B18" s="200" t="s">
        <v>199</v>
      </c>
      <c r="C18" s="201"/>
      <c r="D18" s="202"/>
      <c r="E18" s="203"/>
      <c r="F18" s="202"/>
      <c r="G18" s="197"/>
      <c r="H18" s="198"/>
      <c r="I18" s="198">
        <f>F18-H18</f>
        <v>0</v>
      </c>
      <c r="J18" s="198">
        <f t="shared" ref="J18:J20" si="2">F18-G18</f>
        <v>0</v>
      </c>
    </row>
    <row r="19" spans="1:10" ht="21" hidden="1" customHeight="1">
      <c r="A19" s="199"/>
      <c r="B19" s="200"/>
      <c r="C19" s="201"/>
      <c r="D19" s="202" t="s">
        <v>371</v>
      </c>
      <c r="E19" s="203"/>
      <c r="F19" s="202"/>
      <c r="G19" s="197"/>
      <c r="H19" s="198"/>
      <c r="I19" s="198">
        <f>F19-H19</f>
        <v>0</v>
      </c>
      <c r="J19" s="198">
        <f t="shared" si="2"/>
        <v>0</v>
      </c>
    </row>
    <row r="20" spans="1:10" ht="15" hidden="1" customHeight="1">
      <c r="A20" s="199"/>
      <c r="B20" s="200"/>
      <c r="C20" s="201"/>
      <c r="D20" s="202"/>
      <c r="E20" s="203"/>
      <c r="F20" s="202"/>
      <c r="G20" s="197"/>
      <c r="H20" s="198"/>
      <c r="I20" s="198">
        <f>F20-H20</f>
        <v>0</v>
      </c>
      <c r="J20" s="198">
        <f t="shared" si="2"/>
        <v>0</v>
      </c>
    </row>
    <row r="21" spans="1:10" hidden="1">
      <c r="A21" s="208">
        <v>3</v>
      </c>
      <c r="B21" s="209" t="s">
        <v>372</v>
      </c>
      <c r="C21" s="210" t="s">
        <v>305</v>
      </c>
      <c r="D21" s="213">
        <f>SUM(D23:D30)</f>
        <v>0</v>
      </c>
      <c r="E21" s="214" t="s">
        <v>305</v>
      </c>
      <c r="F21" s="213">
        <f>SUM(F22:F25)</f>
        <v>0</v>
      </c>
      <c r="G21" s="197"/>
      <c r="H21" s="198"/>
      <c r="I21" s="198"/>
      <c r="J21" s="198"/>
    </row>
    <row r="22" spans="1:10" ht="15" hidden="1" customHeight="1">
      <c r="A22" s="199"/>
      <c r="B22" s="200" t="s">
        <v>199</v>
      </c>
      <c r="C22" s="201"/>
      <c r="D22" s="202"/>
      <c r="E22" s="203"/>
      <c r="F22" s="202"/>
      <c r="G22" s="197"/>
      <c r="H22" s="198"/>
      <c r="I22" s="198">
        <f t="shared" ref="I22:I25" si="3">F22-H22</f>
        <v>0</v>
      </c>
      <c r="J22" s="198">
        <f t="shared" ref="J22:J25" si="4">F22-G22</f>
        <v>0</v>
      </c>
    </row>
    <row r="23" spans="1:10" ht="23.45" hidden="1" customHeight="1">
      <c r="A23" s="199"/>
      <c r="B23" s="215"/>
      <c r="C23" s="201"/>
      <c r="D23" s="202"/>
      <c r="E23" s="203"/>
      <c r="F23" s="202"/>
      <c r="G23" s="197"/>
      <c r="H23" s="198"/>
      <c r="I23" s="198">
        <f t="shared" si="3"/>
        <v>0</v>
      </c>
      <c r="J23" s="198">
        <f t="shared" si="4"/>
        <v>0</v>
      </c>
    </row>
    <row r="24" spans="1:10" ht="23.45" hidden="1" customHeight="1">
      <c r="A24" s="199"/>
      <c r="B24" s="215"/>
      <c r="C24" s="201"/>
      <c r="D24" s="202"/>
      <c r="E24" s="203"/>
      <c r="F24" s="202"/>
      <c r="G24" s="197"/>
      <c r="H24" s="198"/>
      <c r="I24" s="198">
        <f t="shared" si="3"/>
        <v>0</v>
      </c>
      <c r="J24" s="198">
        <f t="shared" si="4"/>
        <v>0</v>
      </c>
    </row>
    <row r="25" spans="1:10" ht="24" hidden="1" customHeight="1">
      <c r="A25" s="199"/>
      <c r="B25" s="216"/>
      <c r="C25" s="201"/>
      <c r="D25" s="202"/>
      <c r="E25" s="203"/>
      <c r="F25" s="202"/>
      <c r="G25" s="197"/>
      <c r="H25" s="198"/>
      <c r="I25" s="198">
        <f t="shared" si="3"/>
        <v>0</v>
      </c>
      <c r="J25" s="198">
        <f t="shared" si="4"/>
        <v>0</v>
      </c>
    </row>
    <row r="26" spans="1:10" ht="20.25" hidden="1" customHeight="1">
      <c r="A26" s="208">
        <v>4</v>
      </c>
      <c r="B26" s="209" t="s">
        <v>373</v>
      </c>
      <c r="C26" s="210" t="s">
        <v>305</v>
      </c>
      <c r="D26" s="213">
        <f>SUM(D30:D30)</f>
        <v>0</v>
      </c>
      <c r="E26" s="214" t="s">
        <v>305</v>
      </c>
      <c r="F26" s="213">
        <f>SUM(F27:F30)</f>
        <v>0</v>
      </c>
      <c r="G26" s="197"/>
      <c r="H26" s="198"/>
      <c r="I26" s="198"/>
      <c r="J26" s="198"/>
    </row>
    <row r="27" spans="1:10" ht="15" hidden="1" customHeight="1">
      <c r="A27" s="199"/>
      <c r="B27" s="215" t="s">
        <v>199</v>
      </c>
      <c r="C27" s="201"/>
      <c r="D27" s="202"/>
      <c r="E27" s="203"/>
      <c r="F27" s="202"/>
      <c r="G27" s="197"/>
      <c r="H27" s="198"/>
      <c r="I27" s="198">
        <f>F27-H27</f>
        <v>0</v>
      </c>
      <c r="J27" s="198">
        <f t="shared" ref="J27:J30" si="5">F27-G27</f>
        <v>0</v>
      </c>
    </row>
    <row r="28" spans="1:10" ht="15" hidden="1" customHeight="1">
      <c r="A28" s="199"/>
      <c r="B28" s="217"/>
      <c r="C28" s="201"/>
      <c r="D28" s="202"/>
      <c r="E28" s="203"/>
      <c r="F28" s="202"/>
      <c r="G28" s="197"/>
      <c r="H28" s="198"/>
      <c r="I28" s="198">
        <f>F28-H28</f>
        <v>0</v>
      </c>
      <c r="J28" s="198">
        <f t="shared" si="5"/>
        <v>0</v>
      </c>
    </row>
    <row r="29" spans="1:10" ht="15" hidden="1" customHeight="1">
      <c r="A29" s="199"/>
      <c r="B29" s="215"/>
      <c r="C29" s="201"/>
      <c r="D29" s="202"/>
      <c r="E29" s="203"/>
      <c r="F29" s="202"/>
      <c r="G29" s="197"/>
      <c r="H29" s="198"/>
      <c r="I29" s="198">
        <f>F29-H29</f>
        <v>0</v>
      </c>
      <c r="J29" s="198">
        <f t="shared" si="5"/>
        <v>0</v>
      </c>
    </row>
    <row r="30" spans="1:10" ht="15" hidden="1" customHeight="1">
      <c r="A30" s="199"/>
      <c r="B30" s="215"/>
      <c r="C30" s="201"/>
      <c r="D30" s="202"/>
      <c r="E30" s="203"/>
      <c r="F30" s="202"/>
      <c r="G30" s="197"/>
      <c r="H30" s="198"/>
      <c r="I30" s="198">
        <f>F30-H30</f>
        <v>0</v>
      </c>
      <c r="J30" s="198">
        <f t="shared" si="5"/>
        <v>0</v>
      </c>
    </row>
    <row r="31" spans="1:10" hidden="1">
      <c r="A31" s="208">
        <v>5</v>
      </c>
      <c r="B31" s="209" t="s">
        <v>374</v>
      </c>
      <c r="C31" s="210" t="s">
        <v>305</v>
      </c>
      <c r="D31" s="213">
        <f>SUM(D32:D35)</f>
        <v>0</v>
      </c>
      <c r="E31" s="214" t="s">
        <v>305</v>
      </c>
      <c r="F31" s="213">
        <f>SUM(F32:F35)</f>
        <v>0</v>
      </c>
      <c r="G31" s="197"/>
      <c r="H31" s="198"/>
      <c r="I31" s="198"/>
      <c r="J31" s="198"/>
    </row>
    <row r="32" spans="1:10" ht="15" hidden="1" customHeight="1">
      <c r="A32" s="218"/>
      <c r="B32" s="219" t="s">
        <v>199</v>
      </c>
      <c r="C32" s="201"/>
      <c r="D32" s="202"/>
      <c r="E32" s="205"/>
      <c r="F32" s="202"/>
      <c r="G32" s="197"/>
      <c r="H32" s="198"/>
      <c r="I32" s="198">
        <f t="shared" ref="I32:I34" si="6">F32-H32</f>
        <v>0</v>
      </c>
      <c r="J32" s="198">
        <f t="shared" ref="J32:J34" si="7">F32-G32</f>
        <v>0</v>
      </c>
    </row>
    <row r="33" spans="1:13" ht="15" hidden="1" customHeight="1">
      <c r="A33" s="199"/>
      <c r="B33" s="215"/>
      <c r="C33" s="201"/>
      <c r="D33" s="202"/>
      <c r="E33" s="205"/>
      <c r="F33" s="220"/>
      <c r="G33" s="197"/>
      <c r="H33" s="198"/>
      <c r="I33" s="198">
        <f t="shared" si="6"/>
        <v>0</v>
      </c>
      <c r="J33" s="198">
        <f t="shared" si="7"/>
        <v>0</v>
      </c>
    </row>
    <row r="34" spans="1:13" ht="15" hidden="1" customHeight="1">
      <c r="A34" s="199"/>
      <c r="B34" s="200"/>
      <c r="C34" s="201"/>
      <c r="D34" s="202"/>
      <c r="E34" s="205"/>
      <c r="F34" s="202"/>
      <c r="G34" s="197"/>
      <c r="H34" s="198"/>
      <c r="I34" s="198">
        <f t="shared" si="6"/>
        <v>0</v>
      </c>
      <c r="J34" s="198">
        <f t="shared" si="7"/>
        <v>0</v>
      </c>
    </row>
    <row r="35" spans="1:13">
      <c r="A35" s="199"/>
      <c r="B35" s="200"/>
      <c r="C35" s="201"/>
      <c r="D35" s="202"/>
      <c r="E35" s="205"/>
      <c r="F35" s="202"/>
      <c r="G35" s="197"/>
      <c r="H35" s="198"/>
      <c r="I35" s="198"/>
      <c r="J35" s="198"/>
    </row>
    <row r="36" spans="1:13" s="184" customFormat="1">
      <c r="A36" s="193"/>
      <c r="B36" s="194" t="s">
        <v>295</v>
      </c>
      <c r="C36" s="195" t="s">
        <v>305</v>
      </c>
      <c r="D36" s="196">
        <f>D26+D21+D17+D13+D31</f>
        <v>0</v>
      </c>
      <c r="E36" s="221" t="s">
        <v>10</v>
      </c>
      <c r="F36" s="196">
        <f>F26+F21+F17+F13+F31</f>
        <v>149820</v>
      </c>
      <c r="G36" s="222" t="s">
        <v>534</v>
      </c>
      <c r="H36" s="223">
        <f>SUM(H12:H35)</f>
        <v>99872</v>
      </c>
      <c r="I36" s="223">
        <f>SUM(I12:I35)</f>
        <v>49948</v>
      </c>
      <c r="J36" s="223">
        <f>SUM(J12:J35)</f>
        <v>0</v>
      </c>
      <c r="K36" s="183"/>
      <c r="L36" s="183">
        <f t="shared" ref="L36:M36" si="8">SUM(L12:L35)</f>
        <v>87388</v>
      </c>
      <c r="M36" s="183">
        <f t="shared" si="8"/>
        <v>0</v>
      </c>
    </row>
    <row r="37" spans="1:13" hidden="1">
      <c r="A37" s="1466" t="s">
        <v>994</v>
      </c>
      <c r="B37" s="1466"/>
      <c r="C37" s="1466"/>
      <c r="D37" s="1466"/>
      <c r="E37" s="1466"/>
      <c r="F37" s="1466"/>
      <c r="G37" s="191" t="s">
        <v>995</v>
      </c>
      <c r="H37" s="192"/>
      <c r="I37" s="192"/>
      <c r="J37" s="192"/>
      <c r="L37" s="183"/>
      <c r="M37" s="183"/>
    </row>
    <row r="38" spans="1:13" s="184" customFormat="1" hidden="1">
      <c r="A38" s="193">
        <v>1</v>
      </c>
      <c r="B38" s="194" t="s">
        <v>369</v>
      </c>
      <c r="C38" s="195" t="s">
        <v>305</v>
      </c>
      <c r="D38" s="196">
        <f>SUM(D40:D41)</f>
        <v>0</v>
      </c>
      <c r="E38" s="59" t="s">
        <v>305</v>
      </c>
      <c r="F38" s="196">
        <f>SUM(F40:F41)</f>
        <v>0</v>
      </c>
      <c r="G38" s="197"/>
      <c r="H38" s="198"/>
      <c r="I38" s="198"/>
      <c r="J38" s="198"/>
      <c r="K38" s="180"/>
      <c r="L38" s="180"/>
      <c r="M38" s="180"/>
    </row>
    <row r="39" spans="1:13" hidden="1">
      <c r="A39" s="199"/>
      <c r="B39" s="200" t="s">
        <v>199</v>
      </c>
      <c r="C39" s="201"/>
      <c r="D39" s="202"/>
      <c r="E39" s="203"/>
      <c r="F39" s="202"/>
      <c r="G39" s="197"/>
      <c r="H39" s="198"/>
      <c r="I39" s="198">
        <f t="shared" ref="I39:I41" si="9">F39-H39</f>
        <v>0</v>
      </c>
      <c r="J39" s="198">
        <f>F39-G39</f>
        <v>0</v>
      </c>
    </row>
    <row r="40" spans="1:13" s="207" customFormat="1" hidden="1">
      <c r="A40" s="199"/>
      <c r="B40" s="204" t="s">
        <v>540</v>
      </c>
      <c r="C40" s="201"/>
      <c r="D40" s="202"/>
      <c r="E40" s="205"/>
      <c r="F40" s="202"/>
      <c r="G40" s="206"/>
      <c r="H40" s="198"/>
      <c r="I40" s="198">
        <f t="shared" si="9"/>
        <v>0</v>
      </c>
      <c r="J40" s="198">
        <f t="shared" ref="J40:J41" si="10">F40-G40</f>
        <v>0</v>
      </c>
      <c r="K40" s="180"/>
      <c r="L40" s="180"/>
      <c r="M40" s="180"/>
    </row>
    <row r="41" spans="1:13" hidden="1">
      <c r="A41" s="199"/>
      <c r="B41" s="200"/>
      <c r="C41" s="201"/>
      <c r="D41" s="202"/>
      <c r="E41" s="205"/>
      <c r="F41" s="202"/>
      <c r="G41" s="197"/>
      <c r="H41" s="198"/>
      <c r="I41" s="198">
        <f t="shared" si="9"/>
        <v>0</v>
      </c>
      <c r="J41" s="198">
        <f t="shared" si="10"/>
        <v>0</v>
      </c>
    </row>
    <row r="42" spans="1:13" hidden="1">
      <c r="A42" s="208">
        <v>2</v>
      </c>
      <c r="B42" s="209" t="s">
        <v>370</v>
      </c>
      <c r="C42" s="210" t="s">
        <v>305</v>
      </c>
      <c r="D42" s="213">
        <f>SUM(D44:D45)</f>
        <v>0</v>
      </c>
      <c r="E42" s="212" t="s">
        <v>305</v>
      </c>
      <c r="F42" s="213">
        <f>SUM(F43:F45)</f>
        <v>0</v>
      </c>
      <c r="G42" s="197"/>
      <c r="H42" s="198"/>
      <c r="I42" s="198"/>
      <c r="J42" s="198"/>
    </row>
    <row r="43" spans="1:13" ht="15" hidden="1" customHeight="1">
      <c r="A43" s="199"/>
      <c r="B43" s="200" t="s">
        <v>199</v>
      </c>
      <c r="C43" s="201"/>
      <c r="D43" s="202"/>
      <c r="E43" s="203"/>
      <c r="F43" s="202"/>
      <c r="G43" s="197"/>
      <c r="H43" s="198"/>
      <c r="I43" s="198">
        <f>F43-H43</f>
        <v>0</v>
      </c>
      <c r="J43" s="198">
        <f t="shared" ref="J43:J45" si="11">F43-G43</f>
        <v>0</v>
      </c>
    </row>
    <row r="44" spans="1:13" ht="21" hidden="1" customHeight="1">
      <c r="A44" s="199"/>
      <c r="B44" s="200"/>
      <c r="C44" s="201"/>
      <c r="D44" s="202" t="s">
        <v>371</v>
      </c>
      <c r="E44" s="203"/>
      <c r="F44" s="202"/>
      <c r="G44" s="197"/>
      <c r="H44" s="198"/>
      <c r="I44" s="198">
        <f>F44-H44</f>
        <v>0</v>
      </c>
      <c r="J44" s="198">
        <f t="shared" si="11"/>
        <v>0</v>
      </c>
    </row>
    <row r="45" spans="1:13" ht="15" hidden="1" customHeight="1">
      <c r="A45" s="199"/>
      <c r="B45" s="200"/>
      <c r="C45" s="201"/>
      <c r="D45" s="202"/>
      <c r="E45" s="203"/>
      <c r="F45" s="202"/>
      <c r="G45" s="197"/>
      <c r="H45" s="198"/>
      <c r="I45" s="198">
        <f>F45-H45</f>
        <v>0</v>
      </c>
      <c r="J45" s="198">
        <f t="shared" si="11"/>
        <v>0</v>
      </c>
    </row>
    <row r="46" spans="1:13" hidden="1">
      <c r="A46" s="208">
        <v>3</v>
      </c>
      <c r="B46" s="209" t="s">
        <v>372</v>
      </c>
      <c r="C46" s="210" t="s">
        <v>305</v>
      </c>
      <c r="D46" s="213">
        <f>SUM(D48:D53)</f>
        <v>0</v>
      </c>
      <c r="E46" s="214" t="s">
        <v>305</v>
      </c>
      <c r="F46" s="213">
        <f>SUM(F47:F49)</f>
        <v>0</v>
      </c>
      <c r="G46" s="197"/>
      <c r="H46" s="198"/>
      <c r="I46" s="198"/>
      <c r="J46" s="198"/>
      <c r="K46" s="183"/>
      <c r="L46" s="183"/>
      <c r="M46" s="183"/>
    </row>
    <row r="47" spans="1:13" ht="15" hidden="1" customHeight="1">
      <c r="A47" s="199"/>
      <c r="B47" s="200" t="s">
        <v>199</v>
      </c>
      <c r="C47" s="201"/>
      <c r="D47" s="202"/>
      <c r="E47" s="203"/>
      <c r="F47" s="202"/>
      <c r="G47" s="197"/>
      <c r="H47" s="198"/>
      <c r="I47" s="198">
        <f t="shared" ref="I47:I49" si="12">F47-H47</f>
        <v>0</v>
      </c>
      <c r="J47" s="198">
        <f t="shared" ref="J47:J49" si="13">F47-G47</f>
        <v>0</v>
      </c>
    </row>
    <row r="48" spans="1:13" ht="23.45" hidden="1" customHeight="1">
      <c r="A48" s="199"/>
      <c r="B48" s="215"/>
      <c r="C48" s="201"/>
      <c r="D48" s="202"/>
      <c r="E48" s="203"/>
      <c r="F48" s="202"/>
      <c r="G48" s="197"/>
      <c r="H48" s="198"/>
      <c r="I48" s="198">
        <f t="shared" si="12"/>
        <v>0</v>
      </c>
      <c r="J48" s="198">
        <f t="shared" si="13"/>
        <v>0</v>
      </c>
    </row>
    <row r="49" spans="1:13" ht="24" hidden="1" customHeight="1">
      <c r="A49" s="199"/>
      <c r="B49" s="216"/>
      <c r="C49" s="201"/>
      <c r="D49" s="202"/>
      <c r="E49" s="203"/>
      <c r="F49" s="202"/>
      <c r="G49" s="197"/>
      <c r="H49" s="198"/>
      <c r="I49" s="198">
        <f t="shared" si="12"/>
        <v>0</v>
      </c>
      <c r="J49" s="198">
        <f t="shared" si="13"/>
        <v>0</v>
      </c>
    </row>
    <row r="50" spans="1:13" ht="20.25" hidden="1" customHeight="1">
      <c r="A50" s="208">
        <v>4</v>
      </c>
      <c r="B50" s="209" t="s">
        <v>373</v>
      </c>
      <c r="C50" s="210" t="s">
        <v>305</v>
      </c>
      <c r="D50" s="213">
        <f>SUM(D53:D53)</f>
        <v>0</v>
      </c>
      <c r="E50" s="214" t="s">
        <v>305</v>
      </c>
      <c r="F50" s="213">
        <f>SUM(F51:F53)</f>
        <v>0</v>
      </c>
      <c r="G50" s="197"/>
      <c r="H50" s="198"/>
      <c r="I50" s="198"/>
      <c r="J50" s="198"/>
    </row>
    <row r="51" spans="1:13" ht="15" hidden="1" customHeight="1">
      <c r="A51" s="199"/>
      <c r="B51" s="215" t="s">
        <v>199</v>
      </c>
      <c r="C51" s="201"/>
      <c r="D51" s="202"/>
      <c r="E51" s="203"/>
      <c r="F51" s="202"/>
      <c r="G51" s="197"/>
      <c r="H51" s="198"/>
      <c r="I51" s="198">
        <f>F51-H51</f>
        <v>0</v>
      </c>
      <c r="J51" s="198">
        <f t="shared" ref="J51:J53" si="14">F51-G51</f>
        <v>0</v>
      </c>
    </row>
    <row r="52" spans="1:13" ht="15" hidden="1" customHeight="1">
      <c r="A52" s="199"/>
      <c r="B52" s="215"/>
      <c r="C52" s="201"/>
      <c r="D52" s="202"/>
      <c r="E52" s="203"/>
      <c r="F52" s="202"/>
      <c r="G52" s="197"/>
      <c r="H52" s="198"/>
      <c r="I52" s="198">
        <f>F52-H52</f>
        <v>0</v>
      </c>
      <c r="J52" s="198">
        <f t="shared" si="14"/>
        <v>0</v>
      </c>
    </row>
    <row r="53" spans="1:13" ht="15" hidden="1" customHeight="1">
      <c r="A53" s="199"/>
      <c r="B53" s="215"/>
      <c r="C53" s="201"/>
      <c r="D53" s="202"/>
      <c r="E53" s="203"/>
      <c r="F53" s="202"/>
      <c r="G53" s="197"/>
      <c r="H53" s="198"/>
      <c r="I53" s="198">
        <f>F53-H53</f>
        <v>0</v>
      </c>
      <c r="J53" s="198">
        <f t="shared" si="14"/>
        <v>0</v>
      </c>
    </row>
    <row r="54" spans="1:13" hidden="1">
      <c r="A54" s="208">
        <v>5</v>
      </c>
      <c r="B54" s="209" t="s">
        <v>374</v>
      </c>
      <c r="C54" s="210" t="s">
        <v>305</v>
      </c>
      <c r="D54" s="213">
        <f>SUM(D55:D58)</f>
        <v>0</v>
      </c>
      <c r="E54" s="214" t="s">
        <v>305</v>
      </c>
      <c r="F54" s="213">
        <f>SUM(F55:F58)</f>
        <v>0</v>
      </c>
      <c r="G54" s="197"/>
      <c r="H54" s="198"/>
      <c r="I54" s="198"/>
      <c r="J54" s="198"/>
    </row>
    <row r="55" spans="1:13" ht="15" hidden="1" customHeight="1">
      <c r="A55" s="218"/>
      <c r="B55" s="219" t="s">
        <v>199</v>
      </c>
      <c r="C55" s="201"/>
      <c r="D55" s="202"/>
      <c r="E55" s="205"/>
      <c r="F55" s="202"/>
      <c r="G55" s="197"/>
      <c r="H55" s="198"/>
      <c r="I55" s="198">
        <f t="shared" ref="I55:I57" si="15">F55-H55</f>
        <v>0</v>
      </c>
      <c r="J55" s="198">
        <f t="shared" ref="J55:J57" si="16">F55-G55</f>
        <v>0</v>
      </c>
    </row>
    <row r="56" spans="1:13" ht="15" hidden="1" customHeight="1">
      <c r="A56" s="199"/>
      <c r="B56" s="215"/>
      <c r="C56" s="201"/>
      <c r="D56" s="202"/>
      <c r="E56" s="205"/>
      <c r="F56" s="220"/>
      <c r="G56" s="197"/>
      <c r="H56" s="198"/>
      <c r="I56" s="198">
        <f t="shared" si="15"/>
        <v>0</v>
      </c>
      <c r="J56" s="198">
        <f t="shared" si="16"/>
        <v>0</v>
      </c>
    </row>
    <row r="57" spans="1:13" ht="15" hidden="1" customHeight="1">
      <c r="A57" s="199"/>
      <c r="B57" s="200"/>
      <c r="C57" s="201"/>
      <c r="D57" s="202"/>
      <c r="E57" s="205"/>
      <c r="F57" s="202"/>
      <c r="G57" s="197"/>
      <c r="H57" s="198"/>
      <c r="I57" s="198">
        <f t="shared" si="15"/>
        <v>0</v>
      </c>
      <c r="J57" s="198">
        <f t="shared" si="16"/>
        <v>0</v>
      </c>
    </row>
    <row r="58" spans="1:13" hidden="1">
      <c r="A58" s="199"/>
      <c r="B58" s="200"/>
      <c r="C58" s="201"/>
      <c r="D58" s="202"/>
      <c r="E58" s="205"/>
      <c r="F58" s="202"/>
      <c r="G58" s="197"/>
      <c r="H58" s="198"/>
      <c r="I58" s="198"/>
      <c r="J58" s="198"/>
    </row>
    <row r="59" spans="1:13" s="184" customFormat="1" hidden="1">
      <c r="A59" s="193"/>
      <c r="B59" s="194" t="s">
        <v>295</v>
      </c>
      <c r="C59" s="195" t="s">
        <v>305</v>
      </c>
      <c r="D59" s="196">
        <f>D50+D46+D42+D38+D54</f>
        <v>0</v>
      </c>
      <c r="E59" s="221" t="s">
        <v>10</v>
      </c>
      <c r="F59" s="196">
        <f>F50+F46+F42+F38+F54</f>
        <v>0</v>
      </c>
      <c r="G59" s="222" t="s">
        <v>535</v>
      </c>
      <c r="H59" s="223">
        <f>SUM(H37:H58)</f>
        <v>0</v>
      </c>
      <c r="I59" s="223">
        <f>SUM(I37:I58)</f>
        <v>0</v>
      </c>
      <c r="J59" s="223">
        <f>SUM(J37:J58)</f>
        <v>0</v>
      </c>
      <c r="K59" s="180"/>
      <c r="L59" s="180"/>
      <c r="M59" s="180"/>
    </row>
    <row r="60" spans="1:13" hidden="1">
      <c r="A60" s="1466" t="s">
        <v>489</v>
      </c>
      <c r="B60" s="1466"/>
      <c r="C60" s="1466"/>
      <c r="D60" s="1466"/>
      <c r="E60" s="1466"/>
      <c r="F60" s="1466"/>
      <c r="G60" s="191" t="s">
        <v>995</v>
      </c>
      <c r="H60" s="192"/>
      <c r="I60" s="192"/>
      <c r="J60" s="192"/>
    </row>
    <row r="61" spans="1:13" s="184" customFormat="1" hidden="1">
      <c r="A61" s="193">
        <v>1</v>
      </c>
      <c r="B61" s="194" t="s">
        <v>369</v>
      </c>
      <c r="C61" s="195" t="s">
        <v>305</v>
      </c>
      <c r="D61" s="196">
        <f>SUM(D63:D64)</f>
        <v>0</v>
      </c>
      <c r="E61" s="59" t="s">
        <v>305</v>
      </c>
      <c r="F61" s="196">
        <f>SUM(F62:F64)</f>
        <v>0</v>
      </c>
      <c r="G61" s="224"/>
      <c r="H61" s="198"/>
      <c r="I61" s="198"/>
      <c r="J61" s="198"/>
      <c r="K61" s="180"/>
      <c r="L61" s="180"/>
      <c r="M61" s="180"/>
    </row>
    <row r="62" spans="1:13" hidden="1">
      <c r="A62" s="199"/>
      <c r="B62" s="200" t="s">
        <v>199</v>
      </c>
      <c r="C62" s="201"/>
      <c r="D62" s="202"/>
      <c r="E62" s="203"/>
      <c r="F62" s="202"/>
      <c r="G62" s="224"/>
      <c r="H62" s="198"/>
      <c r="I62" s="198">
        <f t="shared" ref="I62:I64" si="17">F62-H62</f>
        <v>0</v>
      </c>
      <c r="J62" s="198">
        <f>F62-G62</f>
        <v>0</v>
      </c>
    </row>
    <row r="63" spans="1:13" hidden="1">
      <c r="A63" s="199"/>
      <c r="B63" s="204" t="s">
        <v>540</v>
      </c>
      <c r="C63" s="201"/>
      <c r="D63" s="202"/>
      <c r="E63" s="205"/>
      <c r="F63" s="202"/>
      <c r="G63" s="206"/>
      <c r="H63" s="198"/>
      <c r="I63" s="198">
        <f t="shared" si="17"/>
        <v>0</v>
      </c>
      <c r="J63" s="198">
        <f t="shared" ref="J63:J64" si="18">F63-G63</f>
        <v>0</v>
      </c>
    </row>
    <row r="64" spans="1:13" hidden="1">
      <c r="A64" s="199"/>
      <c r="B64" s="200"/>
      <c r="C64" s="201"/>
      <c r="D64" s="202"/>
      <c r="E64" s="205"/>
      <c r="F64" s="202"/>
      <c r="G64" s="197"/>
      <c r="H64" s="198"/>
      <c r="I64" s="198">
        <f t="shared" si="17"/>
        <v>0</v>
      </c>
      <c r="J64" s="198">
        <f t="shared" si="18"/>
        <v>0</v>
      </c>
    </row>
    <row r="65" spans="1:13" hidden="1">
      <c r="A65" s="208">
        <v>2</v>
      </c>
      <c r="B65" s="209" t="s">
        <v>370</v>
      </c>
      <c r="C65" s="210" t="s">
        <v>305</v>
      </c>
      <c r="D65" s="213">
        <f>SUM(D67:D68)</f>
        <v>0</v>
      </c>
      <c r="E65" s="212" t="s">
        <v>305</v>
      </c>
      <c r="F65" s="213">
        <f>SUM(F66:F68)</f>
        <v>0</v>
      </c>
      <c r="G65" s="197"/>
      <c r="H65" s="198"/>
      <c r="I65" s="198"/>
      <c r="J65" s="198"/>
    </row>
    <row r="66" spans="1:13" ht="15" hidden="1" customHeight="1">
      <c r="A66" s="199"/>
      <c r="B66" s="200" t="s">
        <v>199</v>
      </c>
      <c r="C66" s="201"/>
      <c r="D66" s="202"/>
      <c r="E66" s="203"/>
      <c r="F66" s="202"/>
      <c r="G66" s="197"/>
      <c r="H66" s="198"/>
      <c r="I66" s="198">
        <f>F66-H66</f>
        <v>0</v>
      </c>
      <c r="J66" s="198">
        <f t="shared" ref="J66:J68" si="19">F66-G66</f>
        <v>0</v>
      </c>
    </row>
    <row r="67" spans="1:13" ht="21" hidden="1" customHeight="1">
      <c r="A67" s="199"/>
      <c r="B67" s="200"/>
      <c r="C67" s="201"/>
      <c r="D67" s="202" t="s">
        <v>371</v>
      </c>
      <c r="E67" s="203"/>
      <c r="F67" s="202"/>
      <c r="G67" s="197"/>
      <c r="H67" s="198"/>
      <c r="I67" s="198">
        <f>F67-H67</f>
        <v>0</v>
      </c>
      <c r="J67" s="198">
        <f t="shared" si="19"/>
        <v>0</v>
      </c>
    </row>
    <row r="68" spans="1:13" ht="15" hidden="1" customHeight="1">
      <c r="A68" s="199"/>
      <c r="B68" s="200"/>
      <c r="C68" s="201"/>
      <c r="D68" s="202"/>
      <c r="E68" s="203"/>
      <c r="F68" s="202"/>
      <c r="G68" s="197"/>
      <c r="H68" s="198"/>
      <c r="I68" s="198">
        <f>F68-H68</f>
        <v>0</v>
      </c>
      <c r="J68" s="198">
        <f t="shared" si="19"/>
        <v>0</v>
      </c>
    </row>
    <row r="69" spans="1:13" hidden="1">
      <c r="A69" s="208">
        <v>3</v>
      </c>
      <c r="B69" s="209" t="s">
        <v>372</v>
      </c>
      <c r="C69" s="210" t="s">
        <v>305</v>
      </c>
      <c r="D69" s="213">
        <f>SUM(D71:D76)</f>
        <v>0</v>
      </c>
      <c r="E69" s="214" t="s">
        <v>305</v>
      </c>
      <c r="F69" s="213">
        <f>SUM(F70:F72)</f>
        <v>0</v>
      </c>
      <c r="G69" s="197"/>
      <c r="H69" s="198"/>
      <c r="I69" s="198"/>
      <c r="J69" s="198"/>
    </row>
    <row r="70" spans="1:13" ht="15" hidden="1" customHeight="1">
      <c r="A70" s="199"/>
      <c r="B70" s="200" t="s">
        <v>199</v>
      </c>
      <c r="C70" s="201"/>
      <c r="D70" s="202"/>
      <c r="E70" s="203"/>
      <c r="F70" s="202"/>
      <c r="G70" s="197"/>
      <c r="H70" s="198"/>
      <c r="I70" s="198">
        <f t="shared" ref="I70:I72" si="20">F70-H70</f>
        <v>0</v>
      </c>
      <c r="J70" s="198">
        <f t="shared" ref="J70:J72" si="21">F70-G70</f>
        <v>0</v>
      </c>
    </row>
    <row r="71" spans="1:13" ht="23.45" hidden="1" customHeight="1">
      <c r="A71" s="199"/>
      <c r="B71" s="215"/>
      <c r="C71" s="201"/>
      <c r="D71" s="202"/>
      <c r="E71" s="203"/>
      <c r="F71" s="202"/>
      <c r="G71" s="197"/>
      <c r="H71" s="198"/>
      <c r="I71" s="198">
        <f t="shared" si="20"/>
        <v>0</v>
      </c>
      <c r="J71" s="198">
        <f t="shared" si="21"/>
        <v>0</v>
      </c>
    </row>
    <row r="72" spans="1:13" ht="24" hidden="1" customHeight="1">
      <c r="A72" s="199"/>
      <c r="B72" s="216"/>
      <c r="C72" s="201"/>
      <c r="D72" s="202"/>
      <c r="E72" s="203"/>
      <c r="F72" s="202"/>
      <c r="G72" s="197"/>
      <c r="H72" s="198"/>
      <c r="I72" s="198">
        <f t="shared" si="20"/>
        <v>0</v>
      </c>
      <c r="J72" s="198">
        <f t="shared" si="21"/>
        <v>0</v>
      </c>
    </row>
    <row r="73" spans="1:13" ht="20.25" hidden="1" customHeight="1">
      <c r="A73" s="208">
        <v>4</v>
      </c>
      <c r="B73" s="209" t="s">
        <v>373</v>
      </c>
      <c r="C73" s="210" t="s">
        <v>305</v>
      </c>
      <c r="D73" s="213">
        <f>SUM(D76:D76)</f>
        <v>0</v>
      </c>
      <c r="E73" s="214" t="s">
        <v>305</v>
      </c>
      <c r="F73" s="213">
        <f>SUM(F74:F76)</f>
        <v>0</v>
      </c>
      <c r="G73" s="197"/>
      <c r="H73" s="198"/>
      <c r="I73" s="198"/>
      <c r="J73" s="198"/>
    </row>
    <row r="74" spans="1:13" ht="15" hidden="1" customHeight="1">
      <c r="A74" s="199"/>
      <c r="B74" s="215" t="s">
        <v>199</v>
      </c>
      <c r="C74" s="201"/>
      <c r="D74" s="202"/>
      <c r="E74" s="203"/>
      <c r="F74" s="202"/>
      <c r="G74" s="197"/>
      <c r="H74" s="198"/>
      <c r="I74" s="198">
        <f>F74-H74</f>
        <v>0</v>
      </c>
      <c r="J74" s="198">
        <f t="shared" ref="J74:J76" si="22">F74-G74</f>
        <v>0</v>
      </c>
      <c r="K74" s="183"/>
      <c r="L74" s="183"/>
      <c r="M74" s="183"/>
    </row>
    <row r="75" spans="1:13" ht="15" hidden="1" customHeight="1">
      <c r="A75" s="199"/>
      <c r="B75" s="215"/>
      <c r="C75" s="201"/>
      <c r="D75" s="202"/>
      <c r="E75" s="203"/>
      <c r="F75" s="202"/>
      <c r="G75" s="197"/>
      <c r="H75" s="198"/>
      <c r="I75" s="198">
        <f>F75-H75</f>
        <v>0</v>
      </c>
      <c r="J75" s="198">
        <f t="shared" si="22"/>
        <v>0</v>
      </c>
    </row>
    <row r="76" spans="1:13" ht="15" hidden="1" customHeight="1">
      <c r="A76" s="199"/>
      <c r="B76" s="215"/>
      <c r="C76" s="201"/>
      <c r="D76" s="202"/>
      <c r="E76" s="203"/>
      <c r="F76" s="202"/>
      <c r="G76" s="197"/>
      <c r="H76" s="198"/>
      <c r="I76" s="198">
        <f>F76-H76</f>
        <v>0</v>
      </c>
      <c r="J76" s="198">
        <f t="shared" si="22"/>
        <v>0</v>
      </c>
      <c r="K76" s="183"/>
      <c r="L76" s="183"/>
      <c r="M76" s="183"/>
    </row>
    <row r="77" spans="1:13" hidden="1">
      <c r="A77" s="208">
        <v>5</v>
      </c>
      <c r="B77" s="209" t="s">
        <v>374</v>
      </c>
      <c r="C77" s="210" t="s">
        <v>305</v>
      </c>
      <c r="D77" s="213">
        <f>SUM(D78:D80)</f>
        <v>0</v>
      </c>
      <c r="E77" s="214" t="s">
        <v>305</v>
      </c>
      <c r="F77" s="213">
        <f>SUM(F78:F80)</f>
        <v>0</v>
      </c>
      <c r="G77" s="197"/>
      <c r="H77" s="198"/>
      <c r="I77" s="198"/>
      <c r="J77" s="198"/>
    </row>
    <row r="78" spans="1:13" ht="15" hidden="1" customHeight="1">
      <c r="A78" s="218"/>
      <c r="B78" s="219" t="s">
        <v>199</v>
      </c>
      <c r="C78" s="201"/>
      <c r="D78" s="202"/>
      <c r="E78" s="205"/>
      <c r="F78" s="202"/>
      <c r="G78" s="197"/>
      <c r="H78" s="198"/>
      <c r="I78" s="198">
        <f t="shared" ref="I78:I79" si="23">F78-H78</f>
        <v>0</v>
      </c>
      <c r="J78" s="198">
        <f t="shared" ref="J78:J79" si="24">F78-G78</f>
        <v>0</v>
      </c>
    </row>
    <row r="79" spans="1:13" s="207" customFormat="1" ht="15" hidden="1" customHeight="1">
      <c r="A79" s="199"/>
      <c r="B79" s="200"/>
      <c r="C79" s="201"/>
      <c r="D79" s="202"/>
      <c r="E79" s="205"/>
      <c r="F79" s="202"/>
      <c r="G79" s="197"/>
      <c r="H79" s="198"/>
      <c r="I79" s="198">
        <f t="shared" si="23"/>
        <v>0</v>
      </c>
      <c r="J79" s="198">
        <f t="shared" si="24"/>
        <v>0</v>
      </c>
      <c r="K79" s="180"/>
      <c r="L79" s="180"/>
      <c r="M79" s="180"/>
    </row>
    <row r="80" spans="1:13" s="207" customFormat="1" hidden="1">
      <c r="A80" s="199"/>
      <c r="B80" s="200"/>
      <c r="C80" s="201"/>
      <c r="D80" s="202"/>
      <c r="E80" s="205"/>
      <c r="F80" s="202"/>
      <c r="G80" s="197"/>
      <c r="H80" s="198"/>
      <c r="I80" s="198"/>
      <c r="J80" s="198"/>
      <c r="K80" s="180"/>
      <c r="L80" s="180"/>
      <c r="M80" s="180"/>
    </row>
    <row r="81" spans="1:13" s="184" customFormat="1" hidden="1">
      <c r="A81" s="193"/>
      <c r="B81" s="194" t="s">
        <v>295</v>
      </c>
      <c r="C81" s="195" t="s">
        <v>305</v>
      </c>
      <c r="D81" s="196">
        <f>D73+D69+D65+D61+D77</f>
        <v>0</v>
      </c>
      <c r="E81" s="221" t="s">
        <v>10</v>
      </c>
      <c r="F81" s="196">
        <f>F73+F69+F65+F61+F77</f>
        <v>0</v>
      </c>
      <c r="G81" s="222" t="s">
        <v>535</v>
      </c>
      <c r="H81" s="223">
        <f>SUM(H60:H80)</f>
        <v>0</v>
      </c>
      <c r="I81" s="223">
        <f>SUM(I60:I80)</f>
        <v>0</v>
      </c>
      <c r="J81" s="223">
        <f>SUM(J60:J80)</f>
        <v>0</v>
      </c>
      <c r="K81" s="180"/>
      <c r="L81" s="180"/>
      <c r="M81" s="180"/>
    </row>
    <row r="82" spans="1:13" hidden="1">
      <c r="G82" s="225" t="s">
        <v>457</v>
      </c>
      <c r="H82" s="226">
        <f>H36+H59+H81</f>
        <v>99872</v>
      </c>
      <c r="I82" s="226">
        <f>I36+I59+I81</f>
        <v>49948</v>
      </c>
      <c r="J82" s="226">
        <f>J36+J59+J81</f>
        <v>0</v>
      </c>
    </row>
    <row r="85" spans="1:13" s="35" customFormat="1" ht="23.25" customHeight="1">
      <c r="A85" s="34" t="s">
        <v>667</v>
      </c>
      <c r="D85" s="113"/>
      <c r="F85" s="113" t="s">
        <v>1135</v>
      </c>
      <c r="I85" s="98"/>
      <c r="J85" s="98"/>
    </row>
    <row r="86" spans="1:13" s="66" customFormat="1" ht="12.75">
      <c r="D86" s="67" t="s">
        <v>131</v>
      </c>
      <c r="F86" s="67" t="s">
        <v>132</v>
      </c>
      <c r="I86" s="68"/>
      <c r="J86" s="68"/>
    </row>
    <row r="87" spans="1:13" s="63" customFormat="1" ht="15.75">
      <c r="I87" s="69"/>
      <c r="J87" s="69"/>
    </row>
    <row r="88" spans="1:13" s="35" customFormat="1" ht="23.25" customHeight="1">
      <c r="A88" s="34" t="s">
        <v>133</v>
      </c>
      <c r="D88" s="113"/>
      <c r="F88" s="1028" t="s">
        <v>1227</v>
      </c>
      <c r="I88" s="98"/>
      <c r="J88" s="98"/>
    </row>
    <row r="89" spans="1:13" s="66" customFormat="1" ht="12.75">
      <c r="D89" s="67" t="s">
        <v>131</v>
      </c>
      <c r="F89" s="67" t="s">
        <v>132</v>
      </c>
      <c r="I89" s="68"/>
      <c r="J89" s="68"/>
    </row>
    <row r="91" spans="1:13">
      <c r="B91" s="227" t="s">
        <v>1067</v>
      </c>
    </row>
    <row r="92" spans="1:13">
      <c r="B92" s="227" t="s">
        <v>1068</v>
      </c>
    </row>
    <row r="95" spans="1:13">
      <c r="K95" s="183"/>
      <c r="L95" s="183"/>
      <c r="M95" s="183"/>
    </row>
    <row r="99" spans="11:13">
      <c r="K99" s="183"/>
      <c r="L99" s="183"/>
      <c r="M99" s="183"/>
    </row>
    <row r="108" spans="11:13">
      <c r="K108" s="183"/>
      <c r="L108" s="183"/>
      <c r="M108" s="183"/>
    </row>
    <row r="136" spans="11:13">
      <c r="K136" s="183"/>
      <c r="L136" s="183"/>
      <c r="M136" s="183"/>
    </row>
    <row r="138" spans="11:13">
      <c r="K138" s="183"/>
      <c r="L138" s="183"/>
      <c r="M138" s="183"/>
    </row>
    <row r="157" spans="11:13">
      <c r="K157" s="183"/>
      <c r="L157" s="183"/>
      <c r="M157" s="183"/>
    </row>
    <row r="161" spans="11:13">
      <c r="K161" s="183"/>
      <c r="L161" s="183"/>
      <c r="M161" s="183"/>
    </row>
    <row r="170" spans="11:13">
      <c r="K170" s="183"/>
      <c r="L170" s="183"/>
      <c r="M170" s="183"/>
    </row>
    <row r="198" spans="11:13">
      <c r="K198" s="183"/>
      <c r="L198" s="183"/>
      <c r="M198" s="183"/>
    </row>
    <row r="202" spans="11:13">
      <c r="K202" s="228"/>
      <c r="L202" s="228"/>
      <c r="M202" s="228"/>
    </row>
    <row r="203" spans="11:13">
      <c r="K203" s="229"/>
      <c r="L203" s="229"/>
      <c r="M203" s="229"/>
    </row>
    <row r="204" spans="11:13">
      <c r="K204" s="228"/>
      <c r="L204" s="228"/>
      <c r="M204" s="228"/>
    </row>
    <row r="205" spans="11:13">
      <c r="K205" s="228"/>
      <c r="L205" s="228"/>
      <c r="M205" s="228"/>
    </row>
    <row r="206" spans="11:13">
      <c r="K206" s="229"/>
      <c r="L206" s="229"/>
      <c r="M206" s="229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462" t="s">
        <v>523</v>
      </c>
      <c r="B3" s="1467"/>
      <c r="C3" s="1467"/>
      <c r="D3" s="1467"/>
      <c r="E3" s="1467"/>
      <c r="F3" s="1467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6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149820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540</v>
      </c>
      <c r="C14" s="201"/>
      <c r="D14" s="202"/>
      <c r="E14" s="205">
        <v>12</v>
      </c>
      <c r="F14" s="202">
        <v>149820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149820</v>
      </c>
    </row>
    <row r="39" spans="1:6" s="35" customFormat="1" ht="23.25" customHeight="1">
      <c r="A39" s="34" t="s">
        <v>667</v>
      </c>
      <c r="D39" s="115"/>
      <c r="F39" s="115" t="s">
        <v>1135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1136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theme="9" tint="-0.249977111117893"/>
    <pageSetUpPr fitToPage="1"/>
  </sheetPr>
  <dimension ref="A1:G28"/>
  <sheetViews>
    <sheetView view="pageBreakPreview" zoomScale="85" zoomScaleSheetLayoutView="85" workbookViewId="0">
      <selection activeCell="W22" sqref="W22"/>
    </sheetView>
  </sheetViews>
  <sheetFormatPr defaultRowHeight="15"/>
  <cols>
    <col min="1" max="1" width="11.5703125" style="754" customWidth="1"/>
    <col min="2" max="2" width="26.28515625" style="754" customWidth="1"/>
    <col min="3" max="3" width="15.85546875" style="754" customWidth="1"/>
    <col min="4" max="6" width="26.28515625" style="754" customWidth="1"/>
    <col min="7" max="256" width="9.140625" style="754"/>
    <col min="257" max="257" width="11.5703125" style="754" customWidth="1"/>
    <col min="258" max="262" width="26.28515625" style="754" customWidth="1"/>
    <col min="263" max="512" width="9.140625" style="754"/>
    <col min="513" max="513" width="11.5703125" style="754" customWidth="1"/>
    <col min="514" max="518" width="26.28515625" style="754" customWidth="1"/>
    <col min="519" max="768" width="9.140625" style="754"/>
    <col min="769" max="769" width="11.5703125" style="754" customWidth="1"/>
    <col min="770" max="774" width="26.28515625" style="754" customWidth="1"/>
    <col min="775" max="1024" width="9.140625" style="754"/>
    <col min="1025" max="1025" width="11.5703125" style="754" customWidth="1"/>
    <col min="1026" max="1030" width="26.28515625" style="754" customWidth="1"/>
    <col min="1031" max="1280" width="9.140625" style="754"/>
    <col min="1281" max="1281" width="11.5703125" style="754" customWidth="1"/>
    <col min="1282" max="1286" width="26.28515625" style="754" customWidth="1"/>
    <col min="1287" max="1536" width="9.140625" style="754"/>
    <col min="1537" max="1537" width="11.5703125" style="754" customWidth="1"/>
    <col min="1538" max="1542" width="26.28515625" style="754" customWidth="1"/>
    <col min="1543" max="1792" width="9.140625" style="754"/>
    <col min="1793" max="1793" width="11.5703125" style="754" customWidth="1"/>
    <col min="1794" max="1798" width="26.28515625" style="754" customWidth="1"/>
    <col min="1799" max="2048" width="9.140625" style="754"/>
    <col min="2049" max="2049" width="11.5703125" style="754" customWidth="1"/>
    <col min="2050" max="2054" width="26.28515625" style="754" customWidth="1"/>
    <col min="2055" max="2304" width="9.140625" style="754"/>
    <col min="2305" max="2305" width="11.5703125" style="754" customWidth="1"/>
    <col min="2306" max="2310" width="26.28515625" style="754" customWidth="1"/>
    <col min="2311" max="2560" width="9.140625" style="754"/>
    <col min="2561" max="2561" width="11.5703125" style="754" customWidth="1"/>
    <col min="2562" max="2566" width="26.28515625" style="754" customWidth="1"/>
    <col min="2567" max="2816" width="9.140625" style="754"/>
    <col min="2817" max="2817" width="11.5703125" style="754" customWidth="1"/>
    <col min="2818" max="2822" width="26.28515625" style="754" customWidth="1"/>
    <col min="2823" max="3072" width="9.140625" style="754"/>
    <col min="3073" max="3073" width="11.5703125" style="754" customWidth="1"/>
    <col min="3074" max="3078" width="26.28515625" style="754" customWidth="1"/>
    <col min="3079" max="3328" width="9.140625" style="754"/>
    <col min="3329" max="3329" width="11.5703125" style="754" customWidth="1"/>
    <col min="3330" max="3334" width="26.28515625" style="754" customWidth="1"/>
    <col min="3335" max="3584" width="9.140625" style="754"/>
    <col min="3585" max="3585" width="11.5703125" style="754" customWidth="1"/>
    <col min="3586" max="3590" width="26.28515625" style="754" customWidth="1"/>
    <col min="3591" max="3840" width="9.140625" style="754"/>
    <col min="3841" max="3841" width="11.5703125" style="754" customWidth="1"/>
    <col min="3842" max="3846" width="26.28515625" style="754" customWidth="1"/>
    <col min="3847" max="4096" width="9.140625" style="754"/>
    <col min="4097" max="4097" width="11.5703125" style="754" customWidth="1"/>
    <col min="4098" max="4102" width="26.28515625" style="754" customWidth="1"/>
    <col min="4103" max="4352" width="9.140625" style="754"/>
    <col min="4353" max="4353" width="11.5703125" style="754" customWidth="1"/>
    <col min="4354" max="4358" width="26.28515625" style="754" customWidth="1"/>
    <col min="4359" max="4608" width="9.140625" style="754"/>
    <col min="4609" max="4609" width="11.5703125" style="754" customWidth="1"/>
    <col min="4610" max="4614" width="26.28515625" style="754" customWidth="1"/>
    <col min="4615" max="4864" width="9.140625" style="754"/>
    <col min="4865" max="4865" width="11.5703125" style="754" customWidth="1"/>
    <col min="4866" max="4870" width="26.28515625" style="754" customWidth="1"/>
    <col min="4871" max="5120" width="9.140625" style="754"/>
    <col min="5121" max="5121" width="11.5703125" style="754" customWidth="1"/>
    <col min="5122" max="5126" width="26.28515625" style="754" customWidth="1"/>
    <col min="5127" max="5376" width="9.140625" style="754"/>
    <col min="5377" max="5377" width="11.5703125" style="754" customWidth="1"/>
    <col min="5378" max="5382" width="26.28515625" style="754" customWidth="1"/>
    <col min="5383" max="5632" width="9.140625" style="754"/>
    <col min="5633" max="5633" width="11.5703125" style="754" customWidth="1"/>
    <col min="5634" max="5638" width="26.28515625" style="754" customWidth="1"/>
    <col min="5639" max="5888" width="9.140625" style="754"/>
    <col min="5889" max="5889" width="11.5703125" style="754" customWidth="1"/>
    <col min="5890" max="5894" width="26.28515625" style="754" customWidth="1"/>
    <col min="5895" max="6144" width="9.140625" style="754"/>
    <col min="6145" max="6145" width="11.5703125" style="754" customWidth="1"/>
    <col min="6146" max="6150" width="26.28515625" style="754" customWidth="1"/>
    <col min="6151" max="6400" width="9.140625" style="754"/>
    <col min="6401" max="6401" width="11.5703125" style="754" customWidth="1"/>
    <col min="6402" max="6406" width="26.28515625" style="754" customWidth="1"/>
    <col min="6407" max="6656" width="9.140625" style="754"/>
    <col min="6657" max="6657" width="11.5703125" style="754" customWidth="1"/>
    <col min="6658" max="6662" width="26.28515625" style="754" customWidth="1"/>
    <col min="6663" max="6912" width="9.140625" style="754"/>
    <col min="6913" max="6913" width="11.5703125" style="754" customWidth="1"/>
    <col min="6914" max="6918" width="26.28515625" style="754" customWidth="1"/>
    <col min="6919" max="7168" width="9.140625" style="754"/>
    <col min="7169" max="7169" width="11.5703125" style="754" customWidth="1"/>
    <col min="7170" max="7174" width="26.28515625" style="754" customWidth="1"/>
    <col min="7175" max="7424" width="9.140625" style="754"/>
    <col min="7425" max="7425" width="11.5703125" style="754" customWidth="1"/>
    <col min="7426" max="7430" width="26.28515625" style="754" customWidth="1"/>
    <col min="7431" max="7680" width="9.140625" style="754"/>
    <col min="7681" max="7681" width="11.5703125" style="754" customWidth="1"/>
    <col min="7682" max="7686" width="26.28515625" style="754" customWidth="1"/>
    <col min="7687" max="7936" width="9.140625" style="754"/>
    <col min="7937" max="7937" width="11.5703125" style="754" customWidth="1"/>
    <col min="7938" max="7942" width="26.28515625" style="754" customWidth="1"/>
    <col min="7943" max="8192" width="9.140625" style="754"/>
    <col min="8193" max="8193" width="11.5703125" style="754" customWidth="1"/>
    <col min="8194" max="8198" width="26.28515625" style="754" customWidth="1"/>
    <col min="8199" max="8448" width="9.140625" style="754"/>
    <col min="8449" max="8449" width="11.5703125" style="754" customWidth="1"/>
    <col min="8450" max="8454" width="26.28515625" style="754" customWidth="1"/>
    <col min="8455" max="8704" width="9.140625" style="754"/>
    <col min="8705" max="8705" width="11.5703125" style="754" customWidth="1"/>
    <col min="8706" max="8710" width="26.28515625" style="754" customWidth="1"/>
    <col min="8711" max="8960" width="9.140625" style="754"/>
    <col min="8961" max="8961" width="11.5703125" style="754" customWidth="1"/>
    <col min="8962" max="8966" width="26.28515625" style="754" customWidth="1"/>
    <col min="8967" max="9216" width="9.140625" style="754"/>
    <col min="9217" max="9217" width="11.5703125" style="754" customWidth="1"/>
    <col min="9218" max="9222" width="26.28515625" style="754" customWidth="1"/>
    <col min="9223" max="9472" width="9.140625" style="754"/>
    <col min="9473" max="9473" width="11.5703125" style="754" customWidth="1"/>
    <col min="9474" max="9478" width="26.28515625" style="754" customWidth="1"/>
    <col min="9479" max="9728" width="9.140625" style="754"/>
    <col min="9729" max="9729" width="11.5703125" style="754" customWidth="1"/>
    <col min="9730" max="9734" width="26.28515625" style="754" customWidth="1"/>
    <col min="9735" max="9984" width="9.140625" style="754"/>
    <col min="9985" max="9985" width="11.5703125" style="754" customWidth="1"/>
    <col min="9986" max="9990" width="26.28515625" style="754" customWidth="1"/>
    <col min="9991" max="10240" width="9.140625" style="754"/>
    <col min="10241" max="10241" width="11.5703125" style="754" customWidth="1"/>
    <col min="10242" max="10246" width="26.28515625" style="754" customWidth="1"/>
    <col min="10247" max="10496" width="9.140625" style="754"/>
    <col min="10497" max="10497" width="11.5703125" style="754" customWidth="1"/>
    <col min="10498" max="10502" width="26.28515625" style="754" customWidth="1"/>
    <col min="10503" max="10752" width="9.140625" style="754"/>
    <col min="10753" max="10753" width="11.5703125" style="754" customWidth="1"/>
    <col min="10754" max="10758" width="26.28515625" style="754" customWidth="1"/>
    <col min="10759" max="11008" width="9.140625" style="754"/>
    <col min="11009" max="11009" width="11.5703125" style="754" customWidth="1"/>
    <col min="11010" max="11014" width="26.28515625" style="754" customWidth="1"/>
    <col min="11015" max="11264" width="9.140625" style="754"/>
    <col min="11265" max="11265" width="11.5703125" style="754" customWidth="1"/>
    <col min="11266" max="11270" width="26.28515625" style="754" customWidth="1"/>
    <col min="11271" max="11520" width="9.140625" style="754"/>
    <col min="11521" max="11521" width="11.5703125" style="754" customWidth="1"/>
    <col min="11522" max="11526" width="26.28515625" style="754" customWidth="1"/>
    <col min="11527" max="11776" width="9.140625" style="754"/>
    <col min="11777" max="11777" width="11.5703125" style="754" customWidth="1"/>
    <col min="11778" max="11782" width="26.28515625" style="754" customWidth="1"/>
    <col min="11783" max="12032" width="9.140625" style="754"/>
    <col min="12033" max="12033" width="11.5703125" style="754" customWidth="1"/>
    <col min="12034" max="12038" width="26.28515625" style="754" customWidth="1"/>
    <col min="12039" max="12288" width="9.140625" style="754"/>
    <col min="12289" max="12289" width="11.5703125" style="754" customWidth="1"/>
    <col min="12290" max="12294" width="26.28515625" style="754" customWidth="1"/>
    <col min="12295" max="12544" width="9.140625" style="754"/>
    <col min="12545" max="12545" width="11.5703125" style="754" customWidth="1"/>
    <col min="12546" max="12550" width="26.28515625" style="754" customWidth="1"/>
    <col min="12551" max="12800" width="9.140625" style="754"/>
    <col min="12801" max="12801" width="11.5703125" style="754" customWidth="1"/>
    <col min="12802" max="12806" width="26.28515625" style="754" customWidth="1"/>
    <col min="12807" max="13056" width="9.140625" style="754"/>
    <col min="13057" max="13057" width="11.5703125" style="754" customWidth="1"/>
    <col min="13058" max="13062" width="26.28515625" style="754" customWidth="1"/>
    <col min="13063" max="13312" width="9.140625" style="754"/>
    <col min="13313" max="13313" width="11.5703125" style="754" customWidth="1"/>
    <col min="13314" max="13318" width="26.28515625" style="754" customWidth="1"/>
    <col min="13319" max="13568" width="9.140625" style="754"/>
    <col min="13569" max="13569" width="11.5703125" style="754" customWidth="1"/>
    <col min="13570" max="13574" width="26.28515625" style="754" customWidth="1"/>
    <col min="13575" max="13824" width="9.140625" style="754"/>
    <col min="13825" max="13825" width="11.5703125" style="754" customWidth="1"/>
    <col min="13826" max="13830" width="26.28515625" style="754" customWidth="1"/>
    <col min="13831" max="14080" width="9.140625" style="754"/>
    <col min="14081" max="14081" width="11.5703125" style="754" customWidth="1"/>
    <col min="14082" max="14086" width="26.28515625" style="754" customWidth="1"/>
    <col min="14087" max="14336" width="9.140625" style="754"/>
    <col min="14337" max="14337" width="11.5703125" style="754" customWidth="1"/>
    <col min="14338" max="14342" width="26.28515625" style="754" customWidth="1"/>
    <col min="14343" max="14592" width="9.140625" style="754"/>
    <col min="14593" max="14593" width="11.5703125" style="754" customWidth="1"/>
    <col min="14594" max="14598" width="26.28515625" style="754" customWidth="1"/>
    <col min="14599" max="14848" width="9.140625" style="754"/>
    <col min="14849" max="14849" width="11.5703125" style="754" customWidth="1"/>
    <col min="14850" max="14854" width="26.28515625" style="754" customWidth="1"/>
    <col min="14855" max="15104" width="9.140625" style="754"/>
    <col min="15105" max="15105" width="11.5703125" style="754" customWidth="1"/>
    <col min="15106" max="15110" width="26.28515625" style="754" customWidth="1"/>
    <col min="15111" max="15360" width="9.140625" style="754"/>
    <col min="15361" max="15361" width="11.5703125" style="754" customWidth="1"/>
    <col min="15362" max="15366" width="26.28515625" style="754" customWidth="1"/>
    <col min="15367" max="15616" width="9.140625" style="754"/>
    <col min="15617" max="15617" width="11.5703125" style="754" customWidth="1"/>
    <col min="15618" max="15622" width="26.28515625" style="754" customWidth="1"/>
    <col min="15623" max="15872" width="9.140625" style="754"/>
    <col min="15873" max="15873" width="11.5703125" style="754" customWidth="1"/>
    <col min="15874" max="15878" width="26.28515625" style="754" customWidth="1"/>
    <col min="15879" max="16128" width="9.140625" style="754"/>
    <col min="16129" max="16129" width="11.5703125" style="754" customWidth="1"/>
    <col min="16130" max="16134" width="26.28515625" style="754" customWidth="1"/>
    <col min="16135" max="16384" width="9.140625" style="754"/>
  </cols>
  <sheetData>
    <row r="1" spans="1:7">
      <c r="F1" s="850"/>
    </row>
    <row r="2" spans="1:7">
      <c r="B2" s="1410" t="s">
        <v>425</v>
      </c>
      <c r="C2" s="1410"/>
      <c r="D2" s="1410"/>
      <c r="E2" s="1410"/>
    </row>
    <row r="5" spans="1:7">
      <c r="A5" s="1411" t="s">
        <v>183</v>
      </c>
      <c r="B5" s="1413" t="s">
        <v>0</v>
      </c>
      <c r="C5" s="1411" t="s">
        <v>184</v>
      </c>
      <c r="D5" s="1415" t="s">
        <v>135</v>
      </c>
      <c r="E5" s="1416"/>
      <c r="F5" s="1416"/>
    </row>
    <row r="6" spans="1:7" ht="30">
      <c r="A6" s="1412"/>
      <c r="B6" s="1414"/>
      <c r="C6" s="1412"/>
      <c r="D6" s="851" t="s">
        <v>965</v>
      </c>
      <c r="E6" s="851" t="s">
        <v>966</v>
      </c>
      <c r="F6" s="851" t="s">
        <v>967</v>
      </c>
    </row>
    <row r="7" spans="1:7" s="856" customFormat="1" ht="57">
      <c r="A7" s="852">
        <v>1</v>
      </c>
      <c r="B7" s="853" t="s">
        <v>272</v>
      </c>
      <c r="C7" s="854" t="s">
        <v>137</v>
      </c>
      <c r="D7" s="855">
        <f>SUM(D9:D13)</f>
        <v>20317.18</v>
      </c>
      <c r="E7" s="855">
        <f t="shared" ref="E7:F7" si="0">SUM(E9:E13)</f>
        <v>0</v>
      </c>
      <c r="F7" s="855">
        <f t="shared" si="0"/>
        <v>0</v>
      </c>
    </row>
    <row r="8" spans="1:7">
      <c r="A8" s="857"/>
      <c r="B8" s="858" t="s">
        <v>199</v>
      </c>
      <c r="C8" s="854"/>
      <c r="D8" s="859"/>
      <c r="E8" s="859"/>
      <c r="F8" s="859"/>
    </row>
    <row r="9" spans="1:7">
      <c r="A9" s="860" t="s">
        <v>187</v>
      </c>
      <c r="B9" s="861" t="s">
        <v>273</v>
      </c>
      <c r="C9" s="854"/>
      <c r="D9" s="859"/>
      <c r="E9" s="859"/>
      <c r="F9" s="859"/>
      <c r="G9" s="754">
        <v>100</v>
      </c>
    </row>
    <row r="10" spans="1:7" ht="30">
      <c r="A10" s="860" t="s">
        <v>190</v>
      </c>
      <c r="B10" s="861" t="s">
        <v>274</v>
      </c>
      <c r="C10" s="854"/>
      <c r="D10" s="862">
        <v>20317.18</v>
      </c>
      <c r="E10" s="859"/>
      <c r="F10" s="859"/>
      <c r="G10" s="754">
        <v>200</v>
      </c>
    </row>
    <row r="11" spans="1:7" ht="30">
      <c r="A11" s="860" t="s">
        <v>208</v>
      </c>
      <c r="B11" s="861" t="s">
        <v>275</v>
      </c>
      <c r="C11" s="854"/>
      <c r="D11" s="859"/>
      <c r="E11" s="859"/>
      <c r="F11" s="859"/>
      <c r="G11" s="754">
        <v>300</v>
      </c>
    </row>
    <row r="12" spans="1:7" ht="45">
      <c r="A12" s="860" t="s">
        <v>209</v>
      </c>
      <c r="B12" s="861" t="s">
        <v>276</v>
      </c>
      <c r="C12" s="854"/>
      <c r="D12" s="859"/>
      <c r="E12" s="859"/>
      <c r="F12" s="859"/>
      <c r="G12" s="754">
        <v>830</v>
      </c>
    </row>
    <row r="13" spans="1:7" ht="30">
      <c r="A13" s="860" t="s">
        <v>210</v>
      </c>
      <c r="B13" s="861" t="s">
        <v>277</v>
      </c>
      <c r="C13" s="854"/>
      <c r="D13" s="859"/>
      <c r="E13" s="859"/>
      <c r="F13" s="859"/>
      <c r="G13" s="754">
        <v>850</v>
      </c>
    </row>
    <row r="14" spans="1:7" s="856" customFormat="1" ht="47.25" customHeight="1">
      <c r="A14" s="852">
        <v>2</v>
      </c>
      <c r="B14" s="853" t="s">
        <v>278</v>
      </c>
      <c r="C14" s="854" t="s">
        <v>138</v>
      </c>
      <c r="D14" s="855">
        <f>SUM(D16:D20)</f>
        <v>30324.28</v>
      </c>
      <c r="E14" s="855">
        <f t="shared" ref="E14:F14" si="1">SUM(E16:E20)</f>
        <v>0</v>
      </c>
      <c r="F14" s="855">
        <f t="shared" si="1"/>
        <v>0</v>
      </c>
    </row>
    <row r="15" spans="1:7">
      <c r="A15" s="857"/>
      <c r="B15" s="858" t="s">
        <v>199</v>
      </c>
      <c r="C15" s="860"/>
      <c r="D15" s="859"/>
      <c r="E15" s="859"/>
      <c r="F15" s="859"/>
    </row>
    <row r="16" spans="1:7">
      <c r="A16" s="860" t="s">
        <v>212</v>
      </c>
      <c r="B16" s="861" t="s">
        <v>273</v>
      </c>
      <c r="C16" s="860"/>
      <c r="D16" s="859"/>
      <c r="E16" s="859"/>
      <c r="F16" s="859"/>
      <c r="G16" s="754">
        <v>100</v>
      </c>
    </row>
    <row r="17" spans="1:7" ht="30">
      <c r="A17" s="860" t="s">
        <v>213</v>
      </c>
      <c r="B17" s="861" t="s">
        <v>274</v>
      </c>
      <c r="C17" s="860"/>
      <c r="D17" s="862">
        <v>30324.28</v>
      </c>
      <c r="E17" s="859"/>
      <c r="F17" s="859"/>
      <c r="G17" s="754">
        <v>200</v>
      </c>
    </row>
    <row r="18" spans="1:7" ht="30">
      <c r="A18" s="860" t="s">
        <v>214</v>
      </c>
      <c r="B18" s="861" t="s">
        <v>275</v>
      </c>
      <c r="C18" s="860"/>
      <c r="D18" s="859"/>
      <c r="E18" s="859"/>
      <c r="F18" s="859"/>
      <c r="G18" s="754">
        <v>300</v>
      </c>
    </row>
    <row r="19" spans="1:7" ht="45">
      <c r="A19" s="860" t="s">
        <v>215</v>
      </c>
      <c r="B19" s="861" t="s">
        <v>276</v>
      </c>
      <c r="C19" s="860"/>
      <c r="D19" s="859"/>
      <c r="E19" s="859"/>
      <c r="F19" s="859"/>
      <c r="G19" s="754">
        <v>830</v>
      </c>
    </row>
    <row r="20" spans="1:7" ht="30">
      <c r="A20" s="860" t="s">
        <v>216</v>
      </c>
      <c r="B20" s="861" t="s">
        <v>277</v>
      </c>
      <c r="C20" s="860"/>
      <c r="D20" s="859"/>
      <c r="E20" s="859"/>
      <c r="F20" s="859"/>
      <c r="G20" s="754">
        <v>850</v>
      </c>
    </row>
    <row r="22" spans="1:7" s="35" customFormat="1" ht="18.75">
      <c r="A22" s="34" t="s">
        <v>234</v>
      </c>
      <c r="C22" s="1421" t="s">
        <v>667</v>
      </c>
      <c r="D22" s="1421"/>
      <c r="E22" s="849"/>
      <c r="F22" s="849" t="s">
        <v>1135</v>
      </c>
    </row>
    <row r="23" spans="1:7" s="63" customFormat="1" ht="15.75">
      <c r="C23" s="1419" t="s">
        <v>235</v>
      </c>
      <c r="D23" s="1419"/>
      <c r="E23" s="37" t="s">
        <v>131</v>
      </c>
      <c r="F23" s="37" t="s">
        <v>132</v>
      </c>
    </row>
    <row r="24" spans="1:7" s="35" customFormat="1" ht="18.75"/>
    <row r="25" spans="1:7" s="35" customFormat="1" ht="18.75">
      <c r="A25" s="34" t="s">
        <v>133</v>
      </c>
      <c r="C25" s="1420" t="s">
        <v>507</v>
      </c>
      <c r="D25" s="1420"/>
      <c r="E25" s="849"/>
      <c r="F25" s="863" t="s">
        <v>1176</v>
      </c>
    </row>
    <row r="26" spans="1:7" s="63" customFormat="1" ht="15.75">
      <c r="C26" s="1419" t="s">
        <v>235</v>
      </c>
      <c r="D26" s="1419"/>
      <c r="E26" s="37" t="s">
        <v>131</v>
      </c>
      <c r="F26" s="37" t="s">
        <v>132</v>
      </c>
    </row>
    <row r="27" spans="1:7" s="35" customFormat="1" ht="18.75"/>
    <row r="28" spans="1:7" s="35" customFormat="1" ht="18.75">
      <c r="A28" s="34" t="s">
        <v>514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462" t="s">
        <v>1007</v>
      </c>
      <c r="B3" s="1467"/>
      <c r="C3" s="1467"/>
      <c r="D3" s="1467"/>
      <c r="E3" s="1467"/>
      <c r="F3" s="1467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6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149820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540</v>
      </c>
      <c r="C14" s="201"/>
      <c r="D14" s="202"/>
      <c r="E14" s="205">
        <v>12</v>
      </c>
      <c r="F14" s="202">
        <v>149820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149820</v>
      </c>
    </row>
    <row r="39" spans="1:6" s="35" customFormat="1" ht="23.25" customHeight="1">
      <c r="A39" s="34" t="s">
        <v>667</v>
      </c>
      <c r="D39" s="115"/>
      <c r="F39" s="115" t="s">
        <v>1135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1136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tabColor rgb="FF92D050"/>
    <pageSetUpPr fitToPage="1"/>
  </sheetPr>
  <dimension ref="A1:M206"/>
  <sheetViews>
    <sheetView view="pageBreakPreview" topLeftCell="A7" zoomScale="70" zoomScaleSheetLayoutView="70" workbookViewId="0">
      <selection activeCell="F15" sqref="F15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4.140625" style="179" customWidth="1"/>
    <col min="8" max="8" width="23.140625" style="179" customWidth="1"/>
    <col min="9" max="9" width="23.140625" style="92" customWidth="1"/>
    <col min="10" max="10" width="23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13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549</v>
      </c>
      <c r="J11" s="190" t="s">
        <v>550</v>
      </c>
      <c r="K11" s="183"/>
      <c r="L11" s="183" t="s">
        <v>1003</v>
      </c>
      <c r="M11" s="183"/>
    </row>
    <row r="12" spans="1:13">
      <c r="A12" s="1466" t="s">
        <v>992</v>
      </c>
      <c r="B12" s="1466"/>
      <c r="C12" s="1466"/>
      <c r="D12" s="1466"/>
      <c r="E12" s="1466"/>
      <c r="F12" s="1466"/>
      <c r="G12" s="191" t="s">
        <v>1008</v>
      </c>
      <c r="H12" s="192"/>
      <c r="I12" s="192"/>
      <c r="J12" s="192"/>
      <c r="L12" s="180" t="s">
        <v>1005</v>
      </c>
      <c r="M12" s="180" t="s">
        <v>1006</v>
      </c>
    </row>
    <row r="13" spans="1:13" s="184" customFormat="1">
      <c r="A13" s="193">
        <v>1</v>
      </c>
      <c r="B13" s="194" t="s">
        <v>369</v>
      </c>
      <c r="C13" s="195" t="s">
        <v>305</v>
      </c>
      <c r="D13" s="196">
        <f>SUM(D15:D16)</f>
        <v>0</v>
      </c>
      <c r="E13" s="59" t="s">
        <v>305</v>
      </c>
      <c r="F13" s="196">
        <f>SUM(F14:F16)</f>
        <v>25020</v>
      </c>
      <c r="G13" s="197"/>
      <c r="H13" s="198"/>
      <c r="I13" s="198"/>
      <c r="J13" s="198"/>
      <c r="K13" s="183"/>
      <c r="L13" s="183"/>
      <c r="M13" s="183"/>
    </row>
    <row r="14" spans="1:13">
      <c r="A14" s="199"/>
      <c r="B14" s="200" t="s">
        <v>199</v>
      </c>
      <c r="C14" s="201"/>
      <c r="D14" s="202"/>
      <c r="E14" s="203"/>
      <c r="F14" s="202"/>
      <c r="G14" s="197"/>
      <c r="H14" s="198"/>
      <c r="I14" s="198">
        <f t="shared" ref="I14:I16" si="0">F14-H14</f>
        <v>0</v>
      </c>
      <c r="J14" s="198">
        <f>F14-G14</f>
        <v>0</v>
      </c>
    </row>
    <row r="15" spans="1:13" s="207" customFormat="1">
      <c r="A15" s="199"/>
      <c r="B15" s="204" t="s">
        <v>466</v>
      </c>
      <c r="C15" s="201"/>
      <c r="D15" s="202"/>
      <c r="E15" s="205">
        <v>12</v>
      </c>
      <c r="F15" s="202">
        <v>25020</v>
      </c>
      <c r="G15" s="206">
        <v>25020</v>
      </c>
      <c r="H15" s="198">
        <f>2084+1042+1042+1042+1042+1042+1042+1042+1042+1042+1042+1042+1042+1042+1042</f>
        <v>16672</v>
      </c>
      <c r="I15" s="198">
        <f t="shared" si="0"/>
        <v>8348</v>
      </c>
      <c r="J15" s="198">
        <f t="shared" ref="J15:J16" si="1">F15-G15</f>
        <v>0</v>
      </c>
      <c r="K15" s="180"/>
      <c r="L15" s="1250">
        <v>14588</v>
      </c>
      <c r="M15" s="180"/>
    </row>
    <row r="16" spans="1:13">
      <c r="A16" s="199"/>
      <c r="B16" s="200"/>
      <c r="C16" s="201"/>
      <c r="D16" s="202"/>
      <c r="E16" s="205"/>
      <c r="F16" s="202"/>
      <c r="G16" s="197"/>
      <c r="H16" s="198"/>
      <c r="I16" s="198">
        <f t="shared" si="0"/>
        <v>0</v>
      </c>
      <c r="J16" s="198">
        <f t="shared" si="1"/>
        <v>0</v>
      </c>
    </row>
    <row r="17" spans="1:10" hidden="1">
      <c r="A17" s="208">
        <v>2</v>
      </c>
      <c r="B17" s="209" t="s">
        <v>370</v>
      </c>
      <c r="C17" s="210" t="s">
        <v>305</v>
      </c>
      <c r="D17" s="211">
        <f>SUM(D19:D20)</f>
        <v>0</v>
      </c>
      <c r="E17" s="212" t="s">
        <v>305</v>
      </c>
      <c r="F17" s="211">
        <f>SUM(F18:F20)</f>
        <v>0</v>
      </c>
      <c r="G17" s="197"/>
      <c r="H17" s="198"/>
      <c r="I17" s="198"/>
      <c r="J17" s="198"/>
    </row>
    <row r="18" spans="1:10" ht="15" hidden="1" customHeight="1">
      <c r="A18" s="199"/>
      <c r="B18" s="200" t="s">
        <v>199</v>
      </c>
      <c r="C18" s="201"/>
      <c r="D18" s="202"/>
      <c r="E18" s="203"/>
      <c r="F18" s="202"/>
      <c r="G18" s="197"/>
      <c r="H18" s="198"/>
      <c r="I18" s="198">
        <f>F18-H18</f>
        <v>0</v>
      </c>
      <c r="J18" s="198">
        <f t="shared" ref="J18:J20" si="2">F18-G18</f>
        <v>0</v>
      </c>
    </row>
    <row r="19" spans="1:10" ht="21" hidden="1" customHeight="1">
      <c r="A19" s="199"/>
      <c r="B19" s="200"/>
      <c r="C19" s="201"/>
      <c r="D19" s="202" t="s">
        <v>371</v>
      </c>
      <c r="E19" s="203"/>
      <c r="F19" s="202"/>
      <c r="G19" s="197"/>
      <c r="H19" s="198"/>
      <c r="I19" s="198">
        <f>F19-H19</f>
        <v>0</v>
      </c>
      <c r="J19" s="198">
        <f t="shared" si="2"/>
        <v>0</v>
      </c>
    </row>
    <row r="20" spans="1:10" ht="15" hidden="1" customHeight="1">
      <c r="A20" s="199"/>
      <c r="B20" s="200"/>
      <c r="C20" s="201"/>
      <c r="D20" s="202"/>
      <c r="E20" s="203"/>
      <c r="F20" s="202"/>
      <c r="G20" s="197"/>
      <c r="H20" s="198"/>
      <c r="I20" s="198">
        <f>F20-H20</f>
        <v>0</v>
      </c>
      <c r="J20" s="198">
        <f t="shared" si="2"/>
        <v>0</v>
      </c>
    </row>
    <row r="21" spans="1:10" hidden="1">
      <c r="A21" s="208">
        <v>3</v>
      </c>
      <c r="B21" s="209" t="s">
        <v>372</v>
      </c>
      <c r="C21" s="210" t="s">
        <v>305</v>
      </c>
      <c r="D21" s="213">
        <f>SUM(D23:D30)</f>
        <v>0</v>
      </c>
      <c r="E21" s="214" t="s">
        <v>305</v>
      </c>
      <c r="F21" s="213">
        <f>SUM(F22:F25)</f>
        <v>0</v>
      </c>
      <c r="G21" s="197"/>
      <c r="H21" s="198"/>
      <c r="I21" s="198"/>
      <c r="J21" s="198"/>
    </row>
    <row r="22" spans="1:10" ht="15" hidden="1" customHeight="1">
      <c r="A22" s="199"/>
      <c r="B22" s="200" t="s">
        <v>199</v>
      </c>
      <c r="C22" s="201"/>
      <c r="D22" s="202"/>
      <c r="E22" s="203"/>
      <c r="F22" s="202"/>
      <c r="G22" s="197"/>
      <c r="H22" s="198"/>
      <c r="I22" s="198">
        <f t="shared" ref="I22:I25" si="3">F22-H22</f>
        <v>0</v>
      </c>
      <c r="J22" s="198">
        <f t="shared" ref="J22:J25" si="4">F22-G22</f>
        <v>0</v>
      </c>
    </row>
    <row r="23" spans="1:10" ht="23.45" hidden="1" customHeight="1">
      <c r="A23" s="199"/>
      <c r="B23" s="215"/>
      <c r="C23" s="201"/>
      <c r="D23" s="202"/>
      <c r="E23" s="203"/>
      <c r="F23" s="202"/>
      <c r="G23" s="197"/>
      <c r="H23" s="198"/>
      <c r="I23" s="198">
        <f t="shared" si="3"/>
        <v>0</v>
      </c>
      <c r="J23" s="198">
        <f t="shared" si="4"/>
        <v>0</v>
      </c>
    </row>
    <row r="24" spans="1:10" ht="23.45" hidden="1" customHeight="1">
      <c r="A24" s="199"/>
      <c r="B24" s="215"/>
      <c r="C24" s="201"/>
      <c r="D24" s="202"/>
      <c r="E24" s="203"/>
      <c r="F24" s="202"/>
      <c r="G24" s="197"/>
      <c r="H24" s="198"/>
      <c r="I24" s="198">
        <f t="shared" si="3"/>
        <v>0</v>
      </c>
      <c r="J24" s="198">
        <f t="shared" si="4"/>
        <v>0</v>
      </c>
    </row>
    <row r="25" spans="1:10" ht="24" hidden="1" customHeight="1">
      <c r="A25" s="199"/>
      <c r="B25" s="216"/>
      <c r="C25" s="201"/>
      <c r="D25" s="202"/>
      <c r="E25" s="203"/>
      <c r="F25" s="202"/>
      <c r="G25" s="197"/>
      <c r="H25" s="198"/>
      <c r="I25" s="198">
        <f t="shared" si="3"/>
        <v>0</v>
      </c>
      <c r="J25" s="198">
        <f t="shared" si="4"/>
        <v>0</v>
      </c>
    </row>
    <row r="26" spans="1:10" ht="20.25" hidden="1" customHeight="1">
      <c r="A26" s="208">
        <v>4</v>
      </c>
      <c r="B26" s="209" t="s">
        <v>373</v>
      </c>
      <c r="C26" s="210" t="s">
        <v>305</v>
      </c>
      <c r="D26" s="213">
        <f>SUM(D30:D30)</f>
        <v>0</v>
      </c>
      <c r="E26" s="214" t="s">
        <v>305</v>
      </c>
      <c r="F26" s="213">
        <f>SUM(F27:F30)</f>
        <v>0</v>
      </c>
      <c r="G26" s="197"/>
      <c r="H26" s="198"/>
      <c r="I26" s="198"/>
      <c r="J26" s="198"/>
    </row>
    <row r="27" spans="1:10" ht="15" hidden="1" customHeight="1">
      <c r="A27" s="199"/>
      <c r="B27" s="215" t="s">
        <v>199</v>
      </c>
      <c r="C27" s="201"/>
      <c r="D27" s="202"/>
      <c r="E27" s="203"/>
      <c r="F27" s="202"/>
      <c r="G27" s="197"/>
      <c r="H27" s="198"/>
      <c r="I27" s="198">
        <f>F27-H27</f>
        <v>0</v>
      </c>
      <c r="J27" s="198">
        <f t="shared" ref="J27:J30" si="5">F27-G27</f>
        <v>0</v>
      </c>
    </row>
    <row r="28" spans="1:10" ht="15" hidden="1" customHeight="1">
      <c r="A28" s="199"/>
      <c r="B28" s="217"/>
      <c r="C28" s="201"/>
      <c r="D28" s="202"/>
      <c r="E28" s="203"/>
      <c r="F28" s="202"/>
      <c r="G28" s="197"/>
      <c r="H28" s="198"/>
      <c r="I28" s="198">
        <f>F28-H28</f>
        <v>0</v>
      </c>
      <c r="J28" s="198">
        <f t="shared" si="5"/>
        <v>0</v>
      </c>
    </row>
    <row r="29" spans="1:10" ht="15" hidden="1" customHeight="1">
      <c r="A29" s="199"/>
      <c r="B29" s="215"/>
      <c r="C29" s="201"/>
      <c r="D29" s="202"/>
      <c r="E29" s="203"/>
      <c r="F29" s="202"/>
      <c r="G29" s="197"/>
      <c r="H29" s="198"/>
      <c r="I29" s="198">
        <f>F29-H29</f>
        <v>0</v>
      </c>
      <c r="J29" s="198">
        <f t="shared" si="5"/>
        <v>0</v>
      </c>
    </row>
    <row r="30" spans="1:10" ht="15" hidden="1" customHeight="1">
      <c r="A30" s="199"/>
      <c r="B30" s="215"/>
      <c r="C30" s="201"/>
      <c r="D30" s="202"/>
      <c r="E30" s="203"/>
      <c r="F30" s="202"/>
      <c r="G30" s="197"/>
      <c r="H30" s="198"/>
      <c r="I30" s="198">
        <f>F30-H30</f>
        <v>0</v>
      </c>
      <c r="J30" s="198">
        <f t="shared" si="5"/>
        <v>0</v>
      </c>
    </row>
    <row r="31" spans="1:10" hidden="1">
      <c r="A31" s="208">
        <v>5</v>
      </c>
      <c r="B31" s="209" t="s">
        <v>374</v>
      </c>
      <c r="C31" s="210" t="s">
        <v>305</v>
      </c>
      <c r="D31" s="213">
        <f>SUM(D32:D35)</f>
        <v>0</v>
      </c>
      <c r="E31" s="214" t="s">
        <v>305</v>
      </c>
      <c r="F31" s="213">
        <f>SUM(F32:F35)</f>
        <v>0</v>
      </c>
      <c r="G31" s="197"/>
      <c r="H31" s="198"/>
      <c r="I31" s="198"/>
      <c r="J31" s="198"/>
    </row>
    <row r="32" spans="1:10" ht="15" hidden="1" customHeight="1">
      <c r="A32" s="218"/>
      <c r="B32" s="219" t="s">
        <v>199</v>
      </c>
      <c r="C32" s="201"/>
      <c r="D32" s="202"/>
      <c r="E32" s="205"/>
      <c r="F32" s="202"/>
      <c r="G32" s="197"/>
      <c r="H32" s="198"/>
      <c r="I32" s="198">
        <f t="shared" ref="I32:I34" si="6">F32-H32</f>
        <v>0</v>
      </c>
      <c r="J32" s="198">
        <f t="shared" ref="J32:J34" si="7">F32-G32</f>
        <v>0</v>
      </c>
    </row>
    <row r="33" spans="1:13" ht="15" hidden="1" customHeight="1">
      <c r="A33" s="199"/>
      <c r="B33" s="215"/>
      <c r="C33" s="201"/>
      <c r="D33" s="202"/>
      <c r="E33" s="205"/>
      <c r="F33" s="220"/>
      <c r="G33" s="197"/>
      <c r="H33" s="198"/>
      <c r="I33" s="198">
        <f t="shared" si="6"/>
        <v>0</v>
      </c>
      <c r="J33" s="198">
        <f t="shared" si="7"/>
        <v>0</v>
      </c>
    </row>
    <row r="34" spans="1:13" ht="15" hidden="1" customHeight="1">
      <c r="A34" s="199"/>
      <c r="B34" s="200"/>
      <c r="C34" s="201"/>
      <c r="D34" s="202"/>
      <c r="E34" s="205"/>
      <c r="F34" s="202"/>
      <c r="G34" s="197"/>
      <c r="H34" s="198"/>
      <c r="I34" s="198">
        <f t="shared" si="6"/>
        <v>0</v>
      </c>
      <c r="J34" s="198">
        <f t="shared" si="7"/>
        <v>0</v>
      </c>
    </row>
    <row r="35" spans="1:13">
      <c r="A35" s="199"/>
      <c r="B35" s="200"/>
      <c r="C35" s="201"/>
      <c r="D35" s="202"/>
      <c r="E35" s="205"/>
      <c r="F35" s="202"/>
      <c r="G35" s="197"/>
      <c r="H35" s="198"/>
      <c r="I35" s="198"/>
      <c r="J35" s="198"/>
    </row>
    <row r="36" spans="1:13" s="184" customFormat="1">
      <c r="A36" s="193"/>
      <c r="B36" s="194" t="s">
        <v>295</v>
      </c>
      <c r="C36" s="195" t="s">
        <v>305</v>
      </c>
      <c r="D36" s="196">
        <f>D26+D21+D17+D13+D31</f>
        <v>0</v>
      </c>
      <c r="E36" s="221" t="s">
        <v>10</v>
      </c>
      <c r="F36" s="196">
        <f>F26+F21+F17+F13+F31</f>
        <v>25020</v>
      </c>
      <c r="G36" s="222" t="s">
        <v>534</v>
      </c>
      <c r="H36" s="223">
        <f>SUM(H12:H35)</f>
        <v>16672</v>
      </c>
      <c r="I36" s="223">
        <f>SUM(I12:I35)</f>
        <v>8348</v>
      </c>
      <c r="J36" s="223">
        <f>SUM(J12:J35)</f>
        <v>0</v>
      </c>
      <c r="K36" s="183"/>
      <c r="L36" s="183">
        <f t="shared" ref="L36:M36" si="8">SUM(L12:L35)</f>
        <v>14588</v>
      </c>
      <c r="M36" s="183">
        <f t="shared" si="8"/>
        <v>0</v>
      </c>
    </row>
    <row r="37" spans="1:13" hidden="1">
      <c r="A37" s="1466" t="s">
        <v>994</v>
      </c>
      <c r="B37" s="1466"/>
      <c r="C37" s="1466"/>
      <c r="D37" s="1466"/>
      <c r="E37" s="1466"/>
      <c r="F37" s="1466"/>
      <c r="G37" s="191" t="s">
        <v>995</v>
      </c>
      <c r="H37" s="192"/>
      <c r="I37" s="192"/>
      <c r="J37" s="192"/>
      <c r="L37" s="183"/>
      <c r="M37" s="183"/>
    </row>
    <row r="38" spans="1:13" s="184" customFormat="1" hidden="1">
      <c r="A38" s="193">
        <v>1</v>
      </c>
      <c r="B38" s="194" t="s">
        <v>369</v>
      </c>
      <c r="C38" s="195" t="s">
        <v>305</v>
      </c>
      <c r="D38" s="196">
        <f>SUM(D40:D41)</f>
        <v>0</v>
      </c>
      <c r="E38" s="59" t="s">
        <v>305</v>
      </c>
      <c r="F38" s="196">
        <f>SUM(F40:F41)</f>
        <v>0</v>
      </c>
      <c r="G38" s="197"/>
      <c r="H38" s="198"/>
      <c r="I38" s="198"/>
      <c r="J38" s="198"/>
      <c r="K38" s="180"/>
      <c r="L38" s="180"/>
      <c r="M38" s="180"/>
    </row>
    <row r="39" spans="1:13" hidden="1">
      <c r="A39" s="199"/>
      <c r="B39" s="200" t="s">
        <v>199</v>
      </c>
      <c r="C39" s="201"/>
      <c r="D39" s="202"/>
      <c r="E39" s="203"/>
      <c r="F39" s="202"/>
      <c r="G39" s="197"/>
      <c r="H39" s="198"/>
      <c r="I39" s="198">
        <f t="shared" ref="I39:I41" si="9">F39-H39</f>
        <v>0</v>
      </c>
      <c r="J39" s="198">
        <f>F39-G39</f>
        <v>0</v>
      </c>
    </row>
    <row r="40" spans="1:13" s="207" customFormat="1" hidden="1">
      <c r="A40" s="199"/>
      <c r="B40" s="204" t="s">
        <v>466</v>
      </c>
      <c r="C40" s="201"/>
      <c r="D40" s="202"/>
      <c r="E40" s="205"/>
      <c r="F40" s="202"/>
      <c r="G40" s="206"/>
      <c r="H40" s="198"/>
      <c r="I40" s="198">
        <f t="shared" si="9"/>
        <v>0</v>
      </c>
      <c r="J40" s="198">
        <f t="shared" ref="J40:J41" si="10">F40-G40</f>
        <v>0</v>
      </c>
      <c r="K40" s="180"/>
      <c r="L40" s="180"/>
      <c r="M40" s="180"/>
    </row>
    <row r="41" spans="1:13" hidden="1">
      <c r="A41" s="199"/>
      <c r="B41" s="200"/>
      <c r="C41" s="201"/>
      <c r="D41" s="202"/>
      <c r="E41" s="205"/>
      <c r="F41" s="202"/>
      <c r="G41" s="197"/>
      <c r="H41" s="198"/>
      <c r="I41" s="198">
        <f t="shared" si="9"/>
        <v>0</v>
      </c>
      <c r="J41" s="198">
        <f t="shared" si="10"/>
        <v>0</v>
      </c>
    </row>
    <row r="42" spans="1:13" hidden="1">
      <c r="A42" s="208">
        <v>2</v>
      </c>
      <c r="B42" s="209" t="s">
        <v>370</v>
      </c>
      <c r="C42" s="210" t="s">
        <v>305</v>
      </c>
      <c r="D42" s="213">
        <f>SUM(D44:D45)</f>
        <v>0</v>
      </c>
      <c r="E42" s="212" t="s">
        <v>305</v>
      </c>
      <c r="F42" s="213">
        <f>SUM(F43:F45)</f>
        <v>0</v>
      </c>
      <c r="G42" s="197"/>
      <c r="H42" s="198"/>
      <c r="I42" s="198"/>
      <c r="J42" s="198"/>
    </row>
    <row r="43" spans="1:13" ht="15" hidden="1" customHeight="1">
      <c r="A43" s="199"/>
      <c r="B43" s="200" t="s">
        <v>199</v>
      </c>
      <c r="C43" s="201"/>
      <c r="D43" s="202"/>
      <c r="E43" s="203"/>
      <c r="F43" s="202"/>
      <c r="G43" s="197"/>
      <c r="H43" s="198"/>
      <c r="I43" s="198">
        <f>F43-H43</f>
        <v>0</v>
      </c>
      <c r="J43" s="198">
        <f t="shared" ref="J43:J45" si="11">F43-G43</f>
        <v>0</v>
      </c>
    </row>
    <row r="44" spans="1:13" ht="21" hidden="1" customHeight="1">
      <c r="A44" s="199"/>
      <c r="B44" s="200"/>
      <c r="C44" s="201"/>
      <c r="D44" s="202" t="s">
        <v>371</v>
      </c>
      <c r="E44" s="203"/>
      <c r="F44" s="202"/>
      <c r="G44" s="197"/>
      <c r="H44" s="198"/>
      <c r="I44" s="198">
        <f>F44-H44</f>
        <v>0</v>
      </c>
      <c r="J44" s="198">
        <f t="shared" si="11"/>
        <v>0</v>
      </c>
    </row>
    <row r="45" spans="1:13" ht="15" hidden="1" customHeight="1">
      <c r="A45" s="199"/>
      <c r="B45" s="200"/>
      <c r="C45" s="201"/>
      <c r="D45" s="202"/>
      <c r="E45" s="203"/>
      <c r="F45" s="202"/>
      <c r="G45" s="197"/>
      <c r="H45" s="198"/>
      <c r="I45" s="198">
        <f>F45-H45</f>
        <v>0</v>
      </c>
      <c r="J45" s="198">
        <f t="shared" si="11"/>
        <v>0</v>
      </c>
    </row>
    <row r="46" spans="1:13" hidden="1">
      <c r="A46" s="208">
        <v>3</v>
      </c>
      <c r="B46" s="209" t="s">
        <v>372</v>
      </c>
      <c r="C46" s="210" t="s">
        <v>305</v>
      </c>
      <c r="D46" s="213">
        <f>SUM(D48:D53)</f>
        <v>0</v>
      </c>
      <c r="E46" s="214" t="s">
        <v>305</v>
      </c>
      <c r="F46" s="213">
        <f>SUM(F47:F49)</f>
        <v>0</v>
      </c>
      <c r="G46" s="197"/>
      <c r="H46" s="198"/>
      <c r="I46" s="198"/>
      <c r="J46" s="198"/>
      <c r="K46" s="183"/>
      <c r="L46" s="183"/>
      <c r="M46" s="183"/>
    </row>
    <row r="47" spans="1:13" ht="15" hidden="1" customHeight="1">
      <c r="A47" s="199"/>
      <c r="B47" s="200" t="s">
        <v>199</v>
      </c>
      <c r="C47" s="201"/>
      <c r="D47" s="202"/>
      <c r="E47" s="203"/>
      <c r="F47" s="202"/>
      <c r="G47" s="197"/>
      <c r="H47" s="198"/>
      <c r="I47" s="198">
        <f t="shared" ref="I47:I49" si="12">F47-H47</f>
        <v>0</v>
      </c>
      <c r="J47" s="198">
        <f t="shared" ref="J47:J49" si="13">F47-G47</f>
        <v>0</v>
      </c>
    </row>
    <row r="48" spans="1:13" ht="23.45" hidden="1" customHeight="1">
      <c r="A48" s="199"/>
      <c r="B48" s="215"/>
      <c r="C48" s="201"/>
      <c r="D48" s="202"/>
      <c r="E48" s="203"/>
      <c r="F48" s="202"/>
      <c r="G48" s="197"/>
      <c r="H48" s="198"/>
      <c r="I48" s="198">
        <f t="shared" si="12"/>
        <v>0</v>
      </c>
      <c r="J48" s="198">
        <f t="shared" si="13"/>
        <v>0</v>
      </c>
    </row>
    <row r="49" spans="1:13" ht="24" hidden="1" customHeight="1">
      <c r="A49" s="199"/>
      <c r="B49" s="216"/>
      <c r="C49" s="201"/>
      <c r="D49" s="202"/>
      <c r="E49" s="203"/>
      <c r="F49" s="202"/>
      <c r="G49" s="197"/>
      <c r="H49" s="198"/>
      <c r="I49" s="198">
        <f t="shared" si="12"/>
        <v>0</v>
      </c>
      <c r="J49" s="198">
        <f t="shared" si="13"/>
        <v>0</v>
      </c>
    </row>
    <row r="50" spans="1:13" ht="20.25" hidden="1" customHeight="1">
      <c r="A50" s="208">
        <v>4</v>
      </c>
      <c r="B50" s="209" t="s">
        <v>373</v>
      </c>
      <c r="C50" s="210" t="s">
        <v>305</v>
      </c>
      <c r="D50" s="213">
        <f>SUM(D53:D53)</f>
        <v>0</v>
      </c>
      <c r="E50" s="214" t="s">
        <v>305</v>
      </c>
      <c r="F50" s="213">
        <f>SUM(F51:F53)</f>
        <v>0</v>
      </c>
      <c r="G50" s="197"/>
      <c r="H50" s="198"/>
      <c r="I50" s="198"/>
      <c r="J50" s="198"/>
    </row>
    <row r="51" spans="1:13" ht="15" hidden="1" customHeight="1">
      <c r="A51" s="199"/>
      <c r="B51" s="215" t="s">
        <v>199</v>
      </c>
      <c r="C51" s="201"/>
      <c r="D51" s="202"/>
      <c r="E51" s="203"/>
      <c r="F51" s="202"/>
      <c r="G51" s="197"/>
      <c r="H51" s="198"/>
      <c r="I51" s="198">
        <f>F51-H51</f>
        <v>0</v>
      </c>
      <c r="J51" s="198">
        <f t="shared" ref="J51:J53" si="14">F51-G51</f>
        <v>0</v>
      </c>
    </row>
    <row r="52" spans="1:13" ht="15" hidden="1" customHeight="1">
      <c r="A52" s="199"/>
      <c r="B52" s="215"/>
      <c r="C52" s="201"/>
      <c r="D52" s="202"/>
      <c r="E52" s="203"/>
      <c r="F52" s="202"/>
      <c r="G52" s="197"/>
      <c r="H52" s="198"/>
      <c r="I52" s="198">
        <f>F52-H52</f>
        <v>0</v>
      </c>
      <c r="J52" s="198">
        <f t="shared" si="14"/>
        <v>0</v>
      </c>
    </row>
    <row r="53" spans="1:13" ht="15" hidden="1" customHeight="1">
      <c r="A53" s="199"/>
      <c r="B53" s="215"/>
      <c r="C53" s="201"/>
      <c r="D53" s="202"/>
      <c r="E53" s="203"/>
      <c r="F53" s="202"/>
      <c r="G53" s="197"/>
      <c r="H53" s="198"/>
      <c r="I53" s="198">
        <f>F53-H53</f>
        <v>0</v>
      </c>
      <c r="J53" s="198">
        <f t="shared" si="14"/>
        <v>0</v>
      </c>
    </row>
    <row r="54" spans="1:13" hidden="1">
      <c r="A54" s="208">
        <v>5</v>
      </c>
      <c r="B54" s="209" t="s">
        <v>374</v>
      </c>
      <c r="C54" s="210" t="s">
        <v>305</v>
      </c>
      <c r="D54" s="213">
        <f>SUM(D55:D58)</f>
        <v>0</v>
      </c>
      <c r="E54" s="214" t="s">
        <v>305</v>
      </c>
      <c r="F54" s="213">
        <f>SUM(F55:F58)</f>
        <v>0</v>
      </c>
      <c r="G54" s="197"/>
      <c r="H54" s="198"/>
      <c r="I54" s="198"/>
      <c r="J54" s="198"/>
    </row>
    <row r="55" spans="1:13" ht="15" hidden="1" customHeight="1">
      <c r="A55" s="218"/>
      <c r="B55" s="219" t="s">
        <v>199</v>
      </c>
      <c r="C55" s="201"/>
      <c r="D55" s="202"/>
      <c r="E55" s="205"/>
      <c r="F55" s="202"/>
      <c r="G55" s="197"/>
      <c r="H55" s="198"/>
      <c r="I55" s="198">
        <f t="shared" ref="I55:I57" si="15">F55-H55</f>
        <v>0</v>
      </c>
      <c r="J55" s="198">
        <f t="shared" ref="J55:J57" si="16">F55-G55</f>
        <v>0</v>
      </c>
    </row>
    <row r="56" spans="1:13" ht="15" hidden="1" customHeight="1">
      <c r="A56" s="199"/>
      <c r="B56" s="215"/>
      <c r="C56" s="201"/>
      <c r="D56" s="202"/>
      <c r="E56" s="205"/>
      <c r="F56" s="220"/>
      <c r="G56" s="197"/>
      <c r="H56" s="198"/>
      <c r="I56" s="198">
        <f t="shared" si="15"/>
        <v>0</v>
      </c>
      <c r="J56" s="198">
        <f t="shared" si="16"/>
        <v>0</v>
      </c>
    </row>
    <row r="57" spans="1:13" ht="15" hidden="1" customHeight="1">
      <c r="A57" s="199"/>
      <c r="B57" s="200"/>
      <c r="C57" s="201"/>
      <c r="D57" s="202"/>
      <c r="E57" s="205"/>
      <c r="F57" s="202"/>
      <c r="G57" s="197"/>
      <c r="H57" s="198"/>
      <c r="I57" s="198">
        <f t="shared" si="15"/>
        <v>0</v>
      </c>
      <c r="J57" s="198">
        <f t="shared" si="16"/>
        <v>0</v>
      </c>
    </row>
    <row r="58" spans="1:13" hidden="1">
      <c r="A58" s="199"/>
      <c r="B58" s="200"/>
      <c r="C58" s="201"/>
      <c r="D58" s="202"/>
      <c r="E58" s="205"/>
      <c r="F58" s="202"/>
      <c r="G58" s="197"/>
      <c r="H58" s="198"/>
      <c r="I58" s="198"/>
      <c r="J58" s="198"/>
    </row>
    <row r="59" spans="1:13" s="184" customFormat="1" hidden="1">
      <c r="A59" s="193"/>
      <c r="B59" s="194" t="s">
        <v>295</v>
      </c>
      <c r="C59" s="195" t="s">
        <v>305</v>
      </c>
      <c r="D59" s="196">
        <f>D50+D46+D42+D38+D54</f>
        <v>0</v>
      </c>
      <c r="E59" s="221" t="s">
        <v>10</v>
      </c>
      <c r="F59" s="196">
        <f>F50+F46+F42+F38+F54</f>
        <v>0</v>
      </c>
      <c r="G59" s="222" t="s">
        <v>535</v>
      </c>
      <c r="H59" s="223">
        <f>SUM(H37:H58)</f>
        <v>0</v>
      </c>
      <c r="I59" s="223">
        <f>SUM(I37:I58)</f>
        <v>0</v>
      </c>
      <c r="J59" s="223">
        <f>SUM(J37:J58)</f>
        <v>0</v>
      </c>
      <c r="K59" s="180"/>
      <c r="L59" s="180"/>
      <c r="M59" s="180"/>
    </row>
    <row r="60" spans="1:13" hidden="1">
      <c r="A60" s="1466" t="s">
        <v>489</v>
      </c>
      <c r="B60" s="1466"/>
      <c r="C60" s="1466"/>
      <c r="D60" s="1466"/>
      <c r="E60" s="1466"/>
      <c r="F60" s="1466"/>
      <c r="G60" s="191" t="s">
        <v>995</v>
      </c>
      <c r="H60" s="192"/>
      <c r="I60" s="192"/>
      <c r="J60" s="192"/>
    </row>
    <row r="61" spans="1:13" s="184" customFormat="1" hidden="1">
      <c r="A61" s="193">
        <v>1</v>
      </c>
      <c r="B61" s="194" t="s">
        <v>369</v>
      </c>
      <c r="C61" s="195" t="s">
        <v>305</v>
      </c>
      <c r="D61" s="196">
        <f>SUM(D63:D64)</f>
        <v>0</v>
      </c>
      <c r="E61" s="59" t="s">
        <v>305</v>
      </c>
      <c r="F61" s="196">
        <f>SUM(F62:F64)</f>
        <v>0</v>
      </c>
      <c r="G61" s="224"/>
      <c r="H61" s="198"/>
      <c r="I61" s="198"/>
      <c r="J61" s="198"/>
      <c r="K61" s="180"/>
      <c r="L61" s="180"/>
      <c r="M61" s="180"/>
    </row>
    <row r="62" spans="1:13" hidden="1">
      <c r="A62" s="199"/>
      <c r="B62" s="200" t="s">
        <v>199</v>
      </c>
      <c r="C62" s="201"/>
      <c r="D62" s="202"/>
      <c r="E62" s="203"/>
      <c r="F62" s="202"/>
      <c r="G62" s="224"/>
      <c r="H62" s="198"/>
      <c r="I62" s="198">
        <f t="shared" ref="I62:I64" si="17">F62-H62</f>
        <v>0</v>
      </c>
      <c r="J62" s="198">
        <f>F62-G62</f>
        <v>0</v>
      </c>
    </row>
    <row r="63" spans="1:13" hidden="1">
      <c r="A63" s="199"/>
      <c r="B63" s="204" t="s">
        <v>466</v>
      </c>
      <c r="C63" s="201"/>
      <c r="D63" s="202"/>
      <c r="E63" s="205"/>
      <c r="F63" s="202"/>
      <c r="G63" s="206"/>
      <c r="H63" s="198"/>
      <c r="I63" s="198">
        <f t="shared" si="17"/>
        <v>0</v>
      </c>
      <c r="J63" s="198">
        <f t="shared" ref="J63:J64" si="18">F63-G63</f>
        <v>0</v>
      </c>
    </row>
    <row r="64" spans="1:13" hidden="1">
      <c r="A64" s="199"/>
      <c r="B64" s="200"/>
      <c r="C64" s="201"/>
      <c r="D64" s="202"/>
      <c r="E64" s="205"/>
      <c r="F64" s="202"/>
      <c r="G64" s="197"/>
      <c r="H64" s="198"/>
      <c r="I64" s="198">
        <f t="shared" si="17"/>
        <v>0</v>
      </c>
      <c r="J64" s="198">
        <f t="shared" si="18"/>
        <v>0</v>
      </c>
    </row>
    <row r="65" spans="1:13" hidden="1">
      <c r="A65" s="208">
        <v>2</v>
      </c>
      <c r="B65" s="209" t="s">
        <v>370</v>
      </c>
      <c r="C65" s="210" t="s">
        <v>305</v>
      </c>
      <c r="D65" s="213">
        <f>SUM(D67:D68)</f>
        <v>0</v>
      </c>
      <c r="E65" s="212" t="s">
        <v>305</v>
      </c>
      <c r="F65" s="213">
        <f>SUM(F66:F68)</f>
        <v>0</v>
      </c>
      <c r="G65" s="197"/>
      <c r="H65" s="198"/>
      <c r="I65" s="198"/>
      <c r="J65" s="198"/>
    </row>
    <row r="66" spans="1:13" ht="15" hidden="1" customHeight="1">
      <c r="A66" s="199"/>
      <c r="B66" s="200" t="s">
        <v>199</v>
      </c>
      <c r="C66" s="201"/>
      <c r="D66" s="202"/>
      <c r="E66" s="203"/>
      <c r="F66" s="202"/>
      <c r="G66" s="197"/>
      <c r="H66" s="198"/>
      <c r="I66" s="198">
        <f>F66-H66</f>
        <v>0</v>
      </c>
      <c r="J66" s="198">
        <f t="shared" ref="J66:J68" si="19">F66-G66</f>
        <v>0</v>
      </c>
    </row>
    <row r="67" spans="1:13" ht="21" hidden="1" customHeight="1">
      <c r="A67" s="199"/>
      <c r="B67" s="200"/>
      <c r="C67" s="201"/>
      <c r="D67" s="202" t="s">
        <v>371</v>
      </c>
      <c r="E67" s="203"/>
      <c r="F67" s="202"/>
      <c r="G67" s="197"/>
      <c r="H67" s="198"/>
      <c r="I67" s="198">
        <f>F67-H67</f>
        <v>0</v>
      </c>
      <c r="J67" s="198">
        <f t="shared" si="19"/>
        <v>0</v>
      </c>
    </row>
    <row r="68" spans="1:13" ht="15" hidden="1" customHeight="1">
      <c r="A68" s="199"/>
      <c r="B68" s="200"/>
      <c r="C68" s="201"/>
      <c r="D68" s="202"/>
      <c r="E68" s="203"/>
      <c r="F68" s="202"/>
      <c r="G68" s="197"/>
      <c r="H68" s="198"/>
      <c r="I68" s="198">
        <f>F68-H68</f>
        <v>0</v>
      </c>
      <c r="J68" s="198">
        <f t="shared" si="19"/>
        <v>0</v>
      </c>
    </row>
    <row r="69" spans="1:13" hidden="1">
      <c r="A69" s="208">
        <v>3</v>
      </c>
      <c r="B69" s="209" t="s">
        <v>372</v>
      </c>
      <c r="C69" s="210" t="s">
        <v>305</v>
      </c>
      <c r="D69" s="213">
        <f>SUM(D71:D76)</f>
        <v>0</v>
      </c>
      <c r="E69" s="214" t="s">
        <v>305</v>
      </c>
      <c r="F69" s="213">
        <f>SUM(F70:F72)</f>
        <v>0</v>
      </c>
      <c r="G69" s="197"/>
      <c r="H69" s="198"/>
      <c r="I69" s="198"/>
      <c r="J69" s="198"/>
    </row>
    <row r="70" spans="1:13" ht="15" hidden="1" customHeight="1">
      <c r="A70" s="199"/>
      <c r="B70" s="200" t="s">
        <v>199</v>
      </c>
      <c r="C70" s="201"/>
      <c r="D70" s="202"/>
      <c r="E70" s="203"/>
      <c r="F70" s="202"/>
      <c r="G70" s="197"/>
      <c r="H70" s="198"/>
      <c r="I70" s="198">
        <f t="shared" ref="I70:I72" si="20">F70-H70</f>
        <v>0</v>
      </c>
      <c r="J70" s="198">
        <f t="shared" ref="J70:J72" si="21">F70-G70</f>
        <v>0</v>
      </c>
    </row>
    <row r="71" spans="1:13" ht="23.45" hidden="1" customHeight="1">
      <c r="A71" s="199"/>
      <c r="B71" s="215"/>
      <c r="C71" s="201"/>
      <c r="D71" s="202"/>
      <c r="E71" s="203"/>
      <c r="F71" s="202"/>
      <c r="G71" s="197"/>
      <c r="H71" s="198"/>
      <c r="I71" s="198">
        <f t="shared" si="20"/>
        <v>0</v>
      </c>
      <c r="J71" s="198">
        <f t="shared" si="21"/>
        <v>0</v>
      </c>
    </row>
    <row r="72" spans="1:13" ht="24" hidden="1" customHeight="1">
      <c r="A72" s="199"/>
      <c r="B72" s="216"/>
      <c r="C72" s="201"/>
      <c r="D72" s="202"/>
      <c r="E72" s="203"/>
      <c r="F72" s="202"/>
      <c r="G72" s="197"/>
      <c r="H72" s="198"/>
      <c r="I72" s="198">
        <f t="shared" si="20"/>
        <v>0</v>
      </c>
      <c r="J72" s="198">
        <f t="shared" si="21"/>
        <v>0</v>
      </c>
    </row>
    <row r="73" spans="1:13" ht="20.25" hidden="1" customHeight="1">
      <c r="A73" s="208">
        <v>4</v>
      </c>
      <c r="B73" s="209" t="s">
        <v>373</v>
      </c>
      <c r="C73" s="210" t="s">
        <v>305</v>
      </c>
      <c r="D73" s="213">
        <f>SUM(D76:D76)</f>
        <v>0</v>
      </c>
      <c r="E73" s="214" t="s">
        <v>305</v>
      </c>
      <c r="F73" s="213">
        <f>SUM(F74:F76)</f>
        <v>0</v>
      </c>
      <c r="G73" s="197"/>
      <c r="H73" s="198"/>
      <c r="I73" s="198"/>
      <c r="J73" s="198"/>
    </row>
    <row r="74" spans="1:13" ht="15" hidden="1" customHeight="1">
      <c r="A74" s="199"/>
      <c r="B74" s="215" t="s">
        <v>199</v>
      </c>
      <c r="C74" s="201"/>
      <c r="D74" s="202"/>
      <c r="E74" s="203"/>
      <c r="F74" s="202"/>
      <c r="G74" s="197"/>
      <c r="H74" s="198"/>
      <c r="I74" s="198">
        <f>F74-H74</f>
        <v>0</v>
      </c>
      <c r="J74" s="198">
        <f t="shared" ref="J74:J76" si="22">F74-G74</f>
        <v>0</v>
      </c>
      <c r="K74" s="183"/>
      <c r="L74" s="183"/>
      <c r="M74" s="183"/>
    </row>
    <row r="75" spans="1:13" ht="15" hidden="1" customHeight="1">
      <c r="A75" s="199"/>
      <c r="B75" s="215"/>
      <c r="C75" s="201"/>
      <c r="D75" s="202"/>
      <c r="E75" s="203"/>
      <c r="F75" s="202"/>
      <c r="G75" s="197"/>
      <c r="H75" s="198"/>
      <c r="I75" s="198">
        <f>F75-H75</f>
        <v>0</v>
      </c>
      <c r="J75" s="198">
        <f t="shared" si="22"/>
        <v>0</v>
      </c>
    </row>
    <row r="76" spans="1:13" ht="15" hidden="1" customHeight="1">
      <c r="A76" s="199"/>
      <c r="B76" s="215"/>
      <c r="C76" s="201"/>
      <c r="D76" s="202"/>
      <c r="E76" s="203"/>
      <c r="F76" s="202"/>
      <c r="G76" s="197"/>
      <c r="H76" s="198"/>
      <c r="I76" s="198">
        <f>F76-H76</f>
        <v>0</v>
      </c>
      <c r="J76" s="198">
        <f t="shared" si="22"/>
        <v>0</v>
      </c>
      <c r="K76" s="183"/>
      <c r="L76" s="183"/>
      <c r="M76" s="183"/>
    </row>
    <row r="77" spans="1:13" hidden="1">
      <c r="A77" s="208">
        <v>5</v>
      </c>
      <c r="B77" s="209" t="s">
        <v>374</v>
      </c>
      <c r="C77" s="210" t="s">
        <v>305</v>
      </c>
      <c r="D77" s="213">
        <f>SUM(D78:D80)</f>
        <v>0</v>
      </c>
      <c r="E77" s="214" t="s">
        <v>305</v>
      </c>
      <c r="F77" s="213">
        <f>SUM(F78:F80)</f>
        <v>0</v>
      </c>
      <c r="G77" s="197"/>
      <c r="H77" s="198"/>
      <c r="I77" s="198"/>
      <c r="J77" s="198"/>
    </row>
    <row r="78" spans="1:13" ht="15" hidden="1" customHeight="1">
      <c r="A78" s="218"/>
      <c r="B78" s="219" t="s">
        <v>199</v>
      </c>
      <c r="C78" s="201"/>
      <c r="D78" s="202"/>
      <c r="E78" s="205"/>
      <c r="F78" s="202"/>
      <c r="G78" s="197"/>
      <c r="H78" s="198"/>
      <c r="I78" s="198">
        <f t="shared" ref="I78:I79" si="23">F78-H78</f>
        <v>0</v>
      </c>
      <c r="J78" s="198">
        <f t="shared" ref="J78:J79" si="24">F78-G78</f>
        <v>0</v>
      </c>
    </row>
    <row r="79" spans="1:13" s="207" customFormat="1" ht="15" hidden="1" customHeight="1">
      <c r="A79" s="199"/>
      <c r="B79" s="200"/>
      <c r="C79" s="201"/>
      <c r="D79" s="202"/>
      <c r="E79" s="205"/>
      <c r="F79" s="202"/>
      <c r="G79" s="197"/>
      <c r="H79" s="198"/>
      <c r="I79" s="198">
        <f t="shared" si="23"/>
        <v>0</v>
      </c>
      <c r="J79" s="198">
        <f t="shared" si="24"/>
        <v>0</v>
      </c>
      <c r="K79" s="180"/>
      <c r="L79" s="180"/>
      <c r="M79" s="180"/>
    </row>
    <row r="80" spans="1:13" s="207" customFormat="1" hidden="1">
      <c r="A80" s="199"/>
      <c r="B80" s="200"/>
      <c r="C80" s="201"/>
      <c r="D80" s="202"/>
      <c r="E80" s="205"/>
      <c r="F80" s="202"/>
      <c r="G80" s="197"/>
      <c r="H80" s="198"/>
      <c r="I80" s="198"/>
      <c r="J80" s="198"/>
      <c r="K80" s="180"/>
      <c r="L80" s="180"/>
      <c r="M80" s="180"/>
    </row>
    <row r="81" spans="1:13" s="184" customFormat="1" hidden="1">
      <c r="A81" s="193"/>
      <c r="B81" s="194" t="s">
        <v>295</v>
      </c>
      <c r="C81" s="195" t="s">
        <v>305</v>
      </c>
      <c r="D81" s="196">
        <f>D73+D69+D65+D61+D77</f>
        <v>0</v>
      </c>
      <c r="E81" s="221" t="s">
        <v>10</v>
      </c>
      <c r="F81" s="196">
        <f>F73+F69+F65+F61+F77</f>
        <v>0</v>
      </c>
      <c r="G81" s="222" t="s">
        <v>535</v>
      </c>
      <c r="H81" s="223">
        <f>SUM(H60:H80)</f>
        <v>0</v>
      </c>
      <c r="I81" s="223">
        <f>SUM(I60:I80)</f>
        <v>0</v>
      </c>
      <c r="J81" s="223">
        <f>SUM(J60:J80)</f>
        <v>0</v>
      </c>
      <c r="K81" s="180"/>
      <c r="L81" s="180"/>
      <c r="M81" s="180"/>
    </row>
    <row r="82" spans="1:13" hidden="1">
      <c r="G82" s="225" t="s">
        <v>457</v>
      </c>
      <c r="H82" s="226">
        <f>H36+H59+H81</f>
        <v>16672</v>
      </c>
      <c r="I82" s="226">
        <f>I36+I59+I81</f>
        <v>8348</v>
      </c>
      <c r="J82" s="226">
        <f>J36+J59+J81</f>
        <v>0</v>
      </c>
    </row>
    <row r="85" spans="1:13" s="35" customFormat="1" ht="23.25" customHeight="1">
      <c r="A85" s="34" t="s">
        <v>667</v>
      </c>
      <c r="D85" s="115"/>
      <c r="F85" s="115" t="s">
        <v>1135</v>
      </c>
      <c r="I85" s="98"/>
      <c r="J85" s="98"/>
    </row>
    <row r="86" spans="1:13" s="66" customFormat="1" ht="12.75">
      <c r="D86" s="67" t="s">
        <v>131</v>
      </c>
      <c r="F86" s="67" t="s">
        <v>132</v>
      </c>
      <c r="I86" s="68"/>
      <c r="J86" s="68"/>
    </row>
    <row r="87" spans="1:13" s="63" customFormat="1" ht="15.75">
      <c r="I87" s="69"/>
      <c r="J87" s="69"/>
    </row>
    <row r="88" spans="1:13" s="35" customFormat="1" ht="23.25" customHeight="1">
      <c r="A88" s="34" t="s">
        <v>133</v>
      </c>
      <c r="D88" s="115"/>
      <c r="F88" s="1028" t="s">
        <v>1227</v>
      </c>
      <c r="I88" s="98"/>
      <c r="J88" s="98"/>
    </row>
    <row r="89" spans="1:13" s="66" customFormat="1" ht="12.75">
      <c r="D89" s="67" t="s">
        <v>131</v>
      </c>
      <c r="F89" s="67" t="s">
        <v>132</v>
      </c>
      <c r="I89" s="68"/>
      <c r="J89" s="68"/>
    </row>
    <row r="91" spans="1:13">
      <c r="B91" s="227" t="s">
        <v>1067</v>
      </c>
    </row>
    <row r="92" spans="1:13">
      <c r="B92" s="227" t="s">
        <v>1069</v>
      </c>
    </row>
    <row r="95" spans="1:13">
      <c r="K95" s="183"/>
      <c r="L95" s="183"/>
      <c r="M95" s="183"/>
    </row>
    <row r="99" spans="11:13">
      <c r="K99" s="183"/>
      <c r="L99" s="183"/>
      <c r="M99" s="183"/>
    </row>
    <row r="108" spans="11:13">
      <c r="K108" s="183"/>
      <c r="L108" s="183"/>
      <c r="M108" s="183"/>
    </row>
    <row r="136" spans="11:13">
      <c r="K136" s="183"/>
      <c r="L136" s="183"/>
      <c r="M136" s="183"/>
    </row>
    <row r="138" spans="11:13">
      <c r="K138" s="183"/>
      <c r="L138" s="183"/>
      <c r="M138" s="183"/>
    </row>
    <row r="157" spans="11:13">
      <c r="K157" s="183"/>
      <c r="L157" s="183"/>
      <c r="M157" s="183"/>
    </row>
    <row r="161" spans="11:13">
      <c r="K161" s="183"/>
      <c r="L161" s="183"/>
      <c r="M161" s="183"/>
    </row>
    <row r="170" spans="11:13">
      <c r="K170" s="183"/>
      <c r="L170" s="183"/>
      <c r="M170" s="183"/>
    </row>
    <row r="198" spans="11:13">
      <c r="K198" s="183"/>
      <c r="L198" s="183"/>
      <c r="M198" s="183"/>
    </row>
    <row r="202" spans="11:13">
      <c r="K202" s="228"/>
      <c r="L202" s="228"/>
      <c r="M202" s="228"/>
    </row>
    <row r="203" spans="11:13">
      <c r="K203" s="229"/>
      <c r="L203" s="229"/>
      <c r="M203" s="229"/>
    </row>
    <row r="204" spans="11:13">
      <c r="K204" s="228"/>
      <c r="L204" s="228"/>
      <c r="M204" s="228"/>
    </row>
    <row r="205" spans="11:13">
      <c r="K205" s="228"/>
      <c r="L205" s="228"/>
      <c r="M205" s="228"/>
    </row>
    <row r="206" spans="11:13">
      <c r="K206" s="229"/>
      <c r="L206" s="229"/>
      <c r="M206" s="229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462" t="s">
        <v>523</v>
      </c>
      <c r="B3" s="1467"/>
      <c r="C3" s="1467"/>
      <c r="D3" s="1467"/>
      <c r="E3" s="1467"/>
      <c r="F3" s="1467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6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25020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466</v>
      </c>
      <c r="C14" s="201"/>
      <c r="D14" s="202"/>
      <c r="E14" s="205">
        <v>12</v>
      </c>
      <c r="F14" s="202">
        <v>25020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25020</v>
      </c>
    </row>
    <row r="39" spans="1:6" s="35" customFormat="1" ht="23.25" customHeight="1">
      <c r="A39" s="34" t="s">
        <v>667</v>
      </c>
      <c r="D39" s="115"/>
      <c r="F39" s="115" t="s">
        <v>1135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1136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462" t="s">
        <v>1007</v>
      </c>
      <c r="B3" s="1467"/>
      <c r="C3" s="1467"/>
      <c r="D3" s="1467"/>
      <c r="E3" s="1467"/>
      <c r="F3" s="1467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6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25020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466</v>
      </c>
      <c r="C14" s="201"/>
      <c r="D14" s="202"/>
      <c r="E14" s="205">
        <v>12</v>
      </c>
      <c r="F14" s="202">
        <v>25020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25020</v>
      </c>
    </row>
    <row r="39" spans="1:6" s="35" customFormat="1" ht="23.25" customHeight="1">
      <c r="A39" s="34" t="s">
        <v>667</v>
      </c>
      <c r="D39" s="115"/>
      <c r="F39" s="115" t="s">
        <v>1135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1136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tabColor rgb="FF92D050"/>
    <pageSetUpPr fitToPage="1"/>
  </sheetPr>
  <dimension ref="A1:M206"/>
  <sheetViews>
    <sheetView view="pageBreakPreview" zoomScale="70" zoomScaleSheetLayoutView="70" workbookViewId="0">
      <selection activeCell="H91" sqref="H91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19.710937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13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549</v>
      </c>
      <c r="J11" s="190" t="s">
        <v>550</v>
      </c>
      <c r="K11" s="183"/>
      <c r="L11" s="183" t="s">
        <v>1003</v>
      </c>
      <c r="M11" s="183"/>
    </row>
    <row r="12" spans="1:13">
      <c r="A12" s="1466" t="s">
        <v>992</v>
      </c>
      <c r="B12" s="1466"/>
      <c r="C12" s="1466"/>
      <c r="D12" s="1466"/>
      <c r="E12" s="1466"/>
      <c r="F12" s="1466"/>
      <c r="G12" s="191" t="s">
        <v>1009</v>
      </c>
      <c r="H12" s="192"/>
      <c r="I12" s="192"/>
      <c r="J12" s="192"/>
      <c r="L12" s="180" t="s">
        <v>1005</v>
      </c>
      <c r="M12" s="180" t="s">
        <v>1006</v>
      </c>
    </row>
    <row r="13" spans="1:13" s="184" customFormat="1">
      <c r="A13" s="193">
        <v>1</v>
      </c>
      <c r="B13" s="194" t="s">
        <v>369</v>
      </c>
      <c r="C13" s="195" t="s">
        <v>305</v>
      </c>
      <c r="D13" s="196">
        <f>SUM(D15:D16)</f>
        <v>0</v>
      </c>
      <c r="E13" s="59" t="s">
        <v>305</v>
      </c>
      <c r="F13" s="196">
        <f>SUM(F14:F16)</f>
        <v>695500</v>
      </c>
      <c r="G13" s="197"/>
      <c r="H13" s="198"/>
      <c r="I13" s="198"/>
      <c r="J13" s="198"/>
      <c r="K13" s="183"/>
      <c r="L13" s="183"/>
      <c r="M13" s="183"/>
    </row>
    <row r="14" spans="1:13">
      <c r="A14" s="199"/>
      <c r="B14" s="200" t="s">
        <v>199</v>
      </c>
      <c r="C14" s="201"/>
      <c r="D14" s="202"/>
      <c r="E14" s="203"/>
      <c r="F14" s="202"/>
      <c r="G14" s="197"/>
      <c r="H14" s="198"/>
      <c r="I14" s="198">
        <f t="shared" ref="I14:I16" si="0">F14-H14</f>
        <v>0</v>
      </c>
      <c r="J14" s="198">
        <f>F14-G14</f>
        <v>0</v>
      </c>
    </row>
    <row r="15" spans="1:13" s="207" customFormat="1">
      <c r="A15" s="199"/>
      <c r="B15" s="204" t="s">
        <v>539</v>
      </c>
      <c r="C15" s="201"/>
      <c r="D15" s="202"/>
      <c r="E15" s="205">
        <v>12</v>
      </c>
      <c r="F15" s="202">
        <f>153100+95200+447200</f>
        <v>695500</v>
      </c>
      <c r="G15" s="206">
        <f>153099+95182</f>
        <v>248281</v>
      </c>
      <c r="H15" s="198">
        <f>51033.33+51033.33+51033.33+95182</f>
        <v>248281.99</v>
      </c>
      <c r="I15" s="198">
        <f t="shared" si="0"/>
        <v>447218.01</v>
      </c>
      <c r="J15" s="198">
        <f t="shared" ref="J15:J16" si="1">F15-G15</f>
        <v>447219</v>
      </c>
      <c r="K15" s="180"/>
      <c r="L15" s="1250">
        <v>248281.99</v>
      </c>
      <c r="M15" s="180"/>
    </row>
    <row r="16" spans="1:13">
      <c r="A16" s="199"/>
      <c r="B16" s="200"/>
      <c r="C16" s="201"/>
      <c r="D16" s="202"/>
      <c r="E16" s="205"/>
      <c r="F16" s="202"/>
      <c r="G16" s="197"/>
      <c r="H16" s="198"/>
      <c r="I16" s="198">
        <f t="shared" si="0"/>
        <v>0</v>
      </c>
      <c r="J16" s="198">
        <f t="shared" si="1"/>
        <v>0</v>
      </c>
    </row>
    <row r="17" spans="1:10" hidden="1">
      <c r="A17" s="208">
        <v>2</v>
      </c>
      <c r="B17" s="209" t="s">
        <v>370</v>
      </c>
      <c r="C17" s="210" t="s">
        <v>305</v>
      </c>
      <c r="D17" s="211">
        <f>SUM(D19:D20)</f>
        <v>0</v>
      </c>
      <c r="E17" s="212" t="s">
        <v>305</v>
      </c>
      <c r="F17" s="211">
        <f>SUM(F18:F20)</f>
        <v>0</v>
      </c>
      <c r="G17" s="197"/>
      <c r="H17" s="198"/>
      <c r="I17" s="198"/>
      <c r="J17" s="198"/>
    </row>
    <row r="18" spans="1:10" ht="15" hidden="1" customHeight="1">
      <c r="A18" s="199"/>
      <c r="B18" s="200" t="s">
        <v>199</v>
      </c>
      <c r="C18" s="201"/>
      <c r="D18" s="202"/>
      <c r="E18" s="203"/>
      <c r="F18" s="202"/>
      <c r="G18" s="197"/>
      <c r="H18" s="198"/>
      <c r="I18" s="198">
        <f>F18-H18</f>
        <v>0</v>
      </c>
      <c r="J18" s="198">
        <f t="shared" ref="J18:J20" si="2">F18-G18</f>
        <v>0</v>
      </c>
    </row>
    <row r="19" spans="1:10" ht="21" hidden="1" customHeight="1">
      <c r="A19" s="199"/>
      <c r="B19" s="200"/>
      <c r="C19" s="201"/>
      <c r="D19" s="202" t="s">
        <v>371</v>
      </c>
      <c r="E19" s="203"/>
      <c r="F19" s="202"/>
      <c r="G19" s="197"/>
      <c r="H19" s="198"/>
      <c r="I19" s="198">
        <f>F19-H19</f>
        <v>0</v>
      </c>
      <c r="J19" s="198">
        <f t="shared" si="2"/>
        <v>0</v>
      </c>
    </row>
    <row r="20" spans="1:10" ht="15" hidden="1" customHeight="1">
      <c r="A20" s="199"/>
      <c r="B20" s="200"/>
      <c r="C20" s="201"/>
      <c r="D20" s="202"/>
      <c r="E20" s="203"/>
      <c r="F20" s="202"/>
      <c r="G20" s="197"/>
      <c r="H20" s="198"/>
      <c r="I20" s="198">
        <f>F20-H20</f>
        <v>0</v>
      </c>
      <c r="J20" s="198">
        <f t="shared" si="2"/>
        <v>0</v>
      </c>
    </row>
    <row r="21" spans="1:10" hidden="1">
      <c r="A21" s="208">
        <v>3</v>
      </c>
      <c r="B21" s="209" t="s">
        <v>372</v>
      </c>
      <c r="C21" s="210" t="s">
        <v>305</v>
      </c>
      <c r="D21" s="213">
        <f>SUM(D23:D30)</f>
        <v>0</v>
      </c>
      <c r="E21" s="214" t="s">
        <v>305</v>
      </c>
      <c r="F21" s="213">
        <f>SUM(F22:F25)</f>
        <v>0</v>
      </c>
      <c r="G21" s="197"/>
      <c r="H21" s="198"/>
      <c r="I21" s="198"/>
      <c r="J21" s="198"/>
    </row>
    <row r="22" spans="1:10" ht="15" hidden="1" customHeight="1">
      <c r="A22" s="199"/>
      <c r="B22" s="200" t="s">
        <v>199</v>
      </c>
      <c r="C22" s="201"/>
      <c r="D22" s="202"/>
      <c r="E22" s="203"/>
      <c r="F22" s="202"/>
      <c r="G22" s="197"/>
      <c r="H22" s="198"/>
      <c r="I22" s="198">
        <f t="shared" ref="I22:I25" si="3">F22-H22</f>
        <v>0</v>
      </c>
      <c r="J22" s="198">
        <f t="shared" ref="J22:J25" si="4">F22-G22</f>
        <v>0</v>
      </c>
    </row>
    <row r="23" spans="1:10" ht="23.45" hidden="1" customHeight="1">
      <c r="A23" s="199"/>
      <c r="B23" s="215"/>
      <c r="C23" s="201"/>
      <c r="D23" s="202"/>
      <c r="E23" s="203"/>
      <c r="F23" s="202"/>
      <c r="G23" s="197"/>
      <c r="H23" s="198"/>
      <c r="I23" s="198">
        <f t="shared" si="3"/>
        <v>0</v>
      </c>
      <c r="J23" s="198">
        <f t="shared" si="4"/>
        <v>0</v>
      </c>
    </row>
    <row r="24" spans="1:10" ht="23.45" hidden="1" customHeight="1">
      <c r="A24" s="199"/>
      <c r="B24" s="215"/>
      <c r="C24" s="201"/>
      <c r="D24" s="202"/>
      <c r="E24" s="203"/>
      <c r="F24" s="202"/>
      <c r="G24" s="197"/>
      <c r="H24" s="198"/>
      <c r="I24" s="198">
        <f t="shared" si="3"/>
        <v>0</v>
      </c>
      <c r="J24" s="198">
        <f t="shared" si="4"/>
        <v>0</v>
      </c>
    </row>
    <row r="25" spans="1:10" ht="24" hidden="1" customHeight="1">
      <c r="A25" s="199"/>
      <c r="B25" s="216"/>
      <c r="C25" s="201"/>
      <c r="D25" s="202"/>
      <c r="E25" s="203"/>
      <c r="F25" s="202"/>
      <c r="G25" s="197"/>
      <c r="H25" s="198"/>
      <c r="I25" s="198">
        <f t="shared" si="3"/>
        <v>0</v>
      </c>
      <c r="J25" s="198">
        <f t="shared" si="4"/>
        <v>0</v>
      </c>
    </row>
    <row r="26" spans="1:10" ht="20.25" hidden="1" customHeight="1">
      <c r="A26" s="208">
        <v>4</v>
      </c>
      <c r="B26" s="209" t="s">
        <v>373</v>
      </c>
      <c r="C26" s="210" t="s">
        <v>305</v>
      </c>
      <c r="D26" s="213">
        <f>SUM(D30:D30)</f>
        <v>0</v>
      </c>
      <c r="E26" s="214" t="s">
        <v>305</v>
      </c>
      <c r="F26" s="213">
        <f>SUM(F27:F30)</f>
        <v>0</v>
      </c>
      <c r="G26" s="197"/>
      <c r="H26" s="198"/>
      <c r="I26" s="198"/>
      <c r="J26" s="198"/>
    </row>
    <row r="27" spans="1:10" ht="15" hidden="1" customHeight="1">
      <c r="A27" s="199"/>
      <c r="B27" s="215" t="s">
        <v>199</v>
      </c>
      <c r="C27" s="201"/>
      <c r="D27" s="202"/>
      <c r="E27" s="203"/>
      <c r="F27" s="202"/>
      <c r="G27" s="197"/>
      <c r="H27" s="198"/>
      <c r="I27" s="198">
        <f>F27-H27</f>
        <v>0</v>
      </c>
      <c r="J27" s="198">
        <f t="shared" ref="J27:J30" si="5">F27-G27</f>
        <v>0</v>
      </c>
    </row>
    <row r="28" spans="1:10" ht="15" hidden="1" customHeight="1">
      <c r="A28" s="199"/>
      <c r="B28" s="217"/>
      <c r="C28" s="201"/>
      <c r="D28" s="202"/>
      <c r="E28" s="203"/>
      <c r="F28" s="202"/>
      <c r="G28" s="197"/>
      <c r="H28" s="198"/>
      <c r="I28" s="198">
        <f>F28-H28</f>
        <v>0</v>
      </c>
      <c r="J28" s="198">
        <f t="shared" si="5"/>
        <v>0</v>
      </c>
    </row>
    <row r="29" spans="1:10" ht="15" hidden="1" customHeight="1">
      <c r="A29" s="199"/>
      <c r="B29" s="215"/>
      <c r="C29" s="201"/>
      <c r="D29" s="202"/>
      <c r="E29" s="203"/>
      <c r="F29" s="202"/>
      <c r="G29" s="197"/>
      <c r="H29" s="198"/>
      <c r="I29" s="198">
        <f>F29-H29</f>
        <v>0</v>
      </c>
      <c r="J29" s="198">
        <f t="shared" si="5"/>
        <v>0</v>
      </c>
    </row>
    <row r="30" spans="1:10" ht="15" hidden="1" customHeight="1">
      <c r="A30" s="199"/>
      <c r="B30" s="215"/>
      <c r="C30" s="201"/>
      <c r="D30" s="202"/>
      <c r="E30" s="203"/>
      <c r="F30" s="202"/>
      <c r="G30" s="197"/>
      <c r="H30" s="198"/>
      <c r="I30" s="198">
        <f>F30-H30</f>
        <v>0</v>
      </c>
      <c r="J30" s="198">
        <f t="shared" si="5"/>
        <v>0</v>
      </c>
    </row>
    <row r="31" spans="1:10" hidden="1">
      <c r="A31" s="208">
        <v>5</v>
      </c>
      <c r="B31" s="209" t="s">
        <v>374</v>
      </c>
      <c r="C31" s="210" t="s">
        <v>305</v>
      </c>
      <c r="D31" s="213">
        <f>SUM(D32:D35)</f>
        <v>0</v>
      </c>
      <c r="E31" s="214" t="s">
        <v>305</v>
      </c>
      <c r="F31" s="213">
        <f>SUM(F32:F35)</f>
        <v>0</v>
      </c>
      <c r="G31" s="197"/>
      <c r="H31" s="198"/>
      <c r="I31" s="198"/>
      <c r="J31" s="198"/>
    </row>
    <row r="32" spans="1:10" ht="15" hidden="1" customHeight="1">
      <c r="A32" s="218"/>
      <c r="B32" s="219" t="s">
        <v>199</v>
      </c>
      <c r="C32" s="201"/>
      <c r="D32" s="202"/>
      <c r="E32" s="205"/>
      <c r="F32" s="202"/>
      <c r="G32" s="197"/>
      <c r="H32" s="198"/>
      <c r="I32" s="198">
        <f t="shared" ref="I32:I34" si="6">F32-H32</f>
        <v>0</v>
      </c>
      <c r="J32" s="198">
        <f t="shared" ref="J32:J34" si="7">F32-G32</f>
        <v>0</v>
      </c>
    </row>
    <row r="33" spans="1:13" ht="15" hidden="1" customHeight="1">
      <c r="A33" s="199"/>
      <c r="B33" s="215"/>
      <c r="C33" s="201"/>
      <c r="D33" s="202"/>
      <c r="E33" s="205"/>
      <c r="F33" s="220"/>
      <c r="G33" s="197"/>
      <c r="H33" s="198"/>
      <c r="I33" s="198">
        <f t="shared" si="6"/>
        <v>0</v>
      </c>
      <c r="J33" s="198">
        <f t="shared" si="7"/>
        <v>0</v>
      </c>
    </row>
    <row r="34" spans="1:13" ht="15" hidden="1" customHeight="1">
      <c r="A34" s="199"/>
      <c r="B34" s="200"/>
      <c r="C34" s="201"/>
      <c r="D34" s="202"/>
      <c r="E34" s="205"/>
      <c r="F34" s="202"/>
      <c r="G34" s="197"/>
      <c r="H34" s="198"/>
      <c r="I34" s="198">
        <f t="shared" si="6"/>
        <v>0</v>
      </c>
      <c r="J34" s="198">
        <f t="shared" si="7"/>
        <v>0</v>
      </c>
    </row>
    <row r="35" spans="1:13">
      <c r="A35" s="199"/>
      <c r="B35" s="200"/>
      <c r="C35" s="201"/>
      <c r="D35" s="202"/>
      <c r="E35" s="205"/>
      <c r="F35" s="202"/>
      <c r="G35" s="197"/>
      <c r="H35" s="198"/>
      <c r="I35" s="198"/>
      <c r="J35" s="198"/>
    </row>
    <row r="36" spans="1:13" s="184" customFormat="1">
      <c r="A36" s="193"/>
      <c r="B36" s="194" t="s">
        <v>295</v>
      </c>
      <c r="C36" s="195" t="s">
        <v>305</v>
      </c>
      <c r="D36" s="196">
        <f>D26+D21+D17+D13+D31</f>
        <v>0</v>
      </c>
      <c r="E36" s="221" t="s">
        <v>10</v>
      </c>
      <c r="F36" s="196">
        <f>F26+F21+F17+F13+F31</f>
        <v>695500</v>
      </c>
      <c r="G36" s="222" t="s">
        <v>534</v>
      </c>
      <c r="H36" s="223">
        <f>SUM(H12:H35)</f>
        <v>248281.99</v>
      </c>
      <c r="I36" s="223">
        <f>SUM(I12:I35)</f>
        <v>447218.01</v>
      </c>
      <c r="J36" s="223">
        <f>SUM(J12:J35)</f>
        <v>447219</v>
      </c>
      <c r="K36" s="183"/>
      <c r="L36" s="183">
        <f t="shared" ref="L36:M36" si="8">SUM(L12:L35)</f>
        <v>248281.99</v>
      </c>
      <c r="M36" s="183">
        <f t="shared" si="8"/>
        <v>0</v>
      </c>
    </row>
    <row r="37" spans="1:13" hidden="1">
      <c r="A37" s="1466" t="s">
        <v>994</v>
      </c>
      <c r="B37" s="1466"/>
      <c r="C37" s="1466"/>
      <c r="D37" s="1466"/>
      <c r="E37" s="1466"/>
      <c r="F37" s="1466"/>
      <c r="G37" s="191" t="s">
        <v>995</v>
      </c>
      <c r="H37" s="192"/>
      <c r="I37" s="192"/>
      <c r="J37" s="192"/>
      <c r="L37" s="183"/>
      <c r="M37" s="183"/>
    </row>
    <row r="38" spans="1:13" s="184" customFormat="1" hidden="1">
      <c r="A38" s="193">
        <v>1</v>
      </c>
      <c r="B38" s="194" t="s">
        <v>369</v>
      </c>
      <c r="C38" s="195" t="s">
        <v>305</v>
      </c>
      <c r="D38" s="196">
        <f>SUM(D40:D41)</f>
        <v>0</v>
      </c>
      <c r="E38" s="59" t="s">
        <v>305</v>
      </c>
      <c r="F38" s="196">
        <f>SUM(F40:F41)</f>
        <v>0</v>
      </c>
      <c r="G38" s="197"/>
      <c r="H38" s="198"/>
      <c r="I38" s="198"/>
      <c r="J38" s="198"/>
      <c r="K38" s="180"/>
      <c r="L38" s="180"/>
      <c r="M38" s="180"/>
    </row>
    <row r="39" spans="1:13" hidden="1">
      <c r="A39" s="199"/>
      <c r="B39" s="200" t="s">
        <v>199</v>
      </c>
      <c r="C39" s="201"/>
      <c r="D39" s="202"/>
      <c r="E39" s="203"/>
      <c r="F39" s="202"/>
      <c r="G39" s="197"/>
      <c r="H39" s="198"/>
      <c r="I39" s="198">
        <f t="shared" ref="I39:I41" si="9">F39-H39</f>
        <v>0</v>
      </c>
      <c r="J39" s="198">
        <f>F39-G39</f>
        <v>0</v>
      </c>
    </row>
    <row r="40" spans="1:13" s="207" customFormat="1" hidden="1">
      <c r="A40" s="199"/>
      <c r="B40" s="204" t="s">
        <v>539</v>
      </c>
      <c r="C40" s="201"/>
      <c r="D40" s="202"/>
      <c r="E40" s="205"/>
      <c r="F40" s="202"/>
      <c r="G40" s="206"/>
      <c r="H40" s="198"/>
      <c r="I40" s="198">
        <f t="shared" si="9"/>
        <v>0</v>
      </c>
      <c r="J40" s="198">
        <f t="shared" ref="J40:J41" si="10">F40-G40</f>
        <v>0</v>
      </c>
      <c r="K40" s="180"/>
      <c r="L40" s="180"/>
      <c r="M40" s="180"/>
    </row>
    <row r="41" spans="1:13" hidden="1">
      <c r="A41" s="199"/>
      <c r="B41" s="200"/>
      <c r="C41" s="201"/>
      <c r="D41" s="202"/>
      <c r="E41" s="205"/>
      <c r="F41" s="202"/>
      <c r="G41" s="197"/>
      <c r="H41" s="198"/>
      <c r="I41" s="198">
        <f t="shared" si="9"/>
        <v>0</v>
      </c>
      <c r="J41" s="198">
        <f t="shared" si="10"/>
        <v>0</v>
      </c>
    </row>
    <row r="42" spans="1:13" hidden="1">
      <c r="A42" s="208">
        <v>2</v>
      </c>
      <c r="B42" s="209" t="s">
        <v>370</v>
      </c>
      <c r="C42" s="210" t="s">
        <v>305</v>
      </c>
      <c r="D42" s="213">
        <f>SUM(D44:D45)</f>
        <v>0</v>
      </c>
      <c r="E42" s="212" t="s">
        <v>305</v>
      </c>
      <c r="F42" s="213">
        <f>SUM(F43:F45)</f>
        <v>0</v>
      </c>
      <c r="G42" s="197"/>
      <c r="H42" s="198"/>
      <c r="I42" s="198"/>
      <c r="J42" s="198"/>
    </row>
    <row r="43" spans="1:13" ht="15" hidden="1" customHeight="1">
      <c r="A43" s="199"/>
      <c r="B43" s="200" t="s">
        <v>199</v>
      </c>
      <c r="C43" s="201"/>
      <c r="D43" s="202"/>
      <c r="E43" s="203"/>
      <c r="F43" s="202"/>
      <c r="G43" s="197"/>
      <c r="H43" s="198"/>
      <c r="I43" s="198">
        <f>F43-H43</f>
        <v>0</v>
      </c>
      <c r="J43" s="198">
        <f t="shared" ref="J43:J45" si="11">F43-G43</f>
        <v>0</v>
      </c>
    </row>
    <row r="44" spans="1:13" ht="21" hidden="1" customHeight="1">
      <c r="A44" s="199"/>
      <c r="B44" s="200"/>
      <c r="C44" s="201"/>
      <c r="D44" s="202" t="s">
        <v>371</v>
      </c>
      <c r="E44" s="203"/>
      <c r="F44" s="202"/>
      <c r="G44" s="197"/>
      <c r="H44" s="198"/>
      <c r="I44" s="198">
        <f>F44-H44</f>
        <v>0</v>
      </c>
      <c r="J44" s="198">
        <f t="shared" si="11"/>
        <v>0</v>
      </c>
    </row>
    <row r="45" spans="1:13" ht="15" hidden="1" customHeight="1">
      <c r="A45" s="199"/>
      <c r="B45" s="200"/>
      <c r="C45" s="201"/>
      <c r="D45" s="202"/>
      <c r="E45" s="203"/>
      <c r="F45" s="202"/>
      <c r="G45" s="197"/>
      <c r="H45" s="198"/>
      <c r="I45" s="198">
        <f>F45-H45</f>
        <v>0</v>
      </c>
      <c r="J45" s="198">
        <f t="shared" si="11"/>
        <v>0</v>
      </c>
    </row>
    <row r="46" spans="1:13" hidden="1">
      <c r="A46" s="208">
        <v>3</v>
      </c>
      <c r="B46" s="209" t="s">
        <v>372</v>
      </c>
      <c r="C46" s="210" t="s">
        <v>305</v>
      </c>
      <c r="D46" s="213">
        <f>SUM(D48:D53)</f>
        <v>0</v>
      </c>
      <c r="E46" s="214" t="s">
        <v>305</v>
      </c>
      <c r="F46" s="213">
        <f>SUM(F47:F49)</f>
        <v>0</v>
      </c>
      <c r="G46" s="197"/>
      <c r="H46" s="198"/>
      <c r="I46" s="198"/>
      <c r="J46" s="198"/>
      <c r="K46" s="183"/>
      <c r="L46" s="183"/>
      <c r="M46" s="183"/>
    </row>
    <row r="47" spans="1:13" ht="15" hidden="1" customHeight="1">
      <c r="A47" s="199"/>
      <c r="B47" s="200" t="s">
        <v>199</v>
      </c>
      <c r="C47" s="201"/>
      <c r="D47" s="202"/>
      <c r="E47" s="203"/>
      <c r="F47" s="202"/>
      <c r="G47" s="197"/>
      <c r="H47" s="198"/>
      <c r="I47" s="198">
        <f t="shared" ref="I47:I49" si="12">F47-H47</f>
        <v>0</v>
      </c>
      <c r="J47" s="198">
        <f t="shared" ref="J47:J49" si="13">F47-G47</f>
        <v>0</v>
      </c>
    </row>
    <row r="48" spans="1:13" ht="23.45" hidden="1" customHeight="1">
      <c r="A48" s="199"/>
      <c r="B48" s="215"/>
      <c r="C48" s="201"/>
      <c r="D48" s="202"/>
      <c r="E48" s="203"/>
      <c r="F48" s="202"/>
      <c r="G48" s="197"/>
      <c r="H48" s="198"/>
      <c r="I48" s="198">
        <f t="shared" si="12"/>
        <v>0</v>
      </c>
      <c r="J48" s="198">
        <f t="shared" si="13"/>
        <v>0</v>
      </c>
    </row>
    <row r="49" spans="1:13" ht="24" hidden="1" customHeight="1">
      <c r="A49" s="199"/>
      <c r="B49" s="216"/>
      <c r="C49" s="201"/>
      <c r="D49" s="202"/>
      <c r="E49" s="203"/>
      <c r="F49" s="202"/>
      <c r="G49" s="197"/>
      <c r="H49" s="198"/>
      <c r="I49" s="198">
        <f t="shared" si="12"/>
        <v>0</v>
      </c>
      <c r="J49" s="198">
        <f t="shared" si="13"/>
        <v>0</v>
      </c>
    </row>
    <row r="50" spans="1:13" ht="20.25" hidden="1" customHeight="1">
      <c r="A50" s="208">
        <v>4</v>
      </c>
      <c r="B50" s="209" t="s">
        <v>373</v>
      </c>
      <c r="C50" s="210" t="s">
        <v>305</v>
      </c>
      <c r="D50" s="213">
        <f>SUM(D53:D53)</f>
        <v>0</v>
      </c>
      <c r="E50" s="214" t="s">
        <v>305</v>
      </c>
      <c r="F50" s="213">
        <f>SUM(F51:F53)</f>
        <v>0</v>
      </c>
      <c r="G50" s="197"/>
      <c r="H50" s="198"/>
      <c r="I50" s="198"/>
      <c r="J50" s="198"/>
    </row>
    <row r="51" spans="1:13" ht="15" hidden="1" customHeight="1">
      <c r="A51" s="199"/>
      <c r="B51" s="215" t="s">
        <v>199</v>
      </c>
      <c r="C51" s="201"/>
      <c r="D51" s="202"/>
      <c r="E51" s="203"/>
      <c r="F51" s="202"/>
      <c r="G51" s="197"/>
      <c r="H51" s="198"/>
      <c r="I51" s="198">
        <f>F51-H51</f>
        <v>0</v>
      </c>
      <c r="J51" s="198">
        <f t="shared" ref="J51:J53" si="14">F51-G51</f>
        <v>0</v>
      </c>
    </row>
    <row r="52" spans="1:13" ht="15" hidden="1" customHeight="1">
      <c r="A52" s="199"/>
      <c r="B52" s="215"/>
      <c r="C52" s="201"/>
      <c r="D52" s="202"/>
      <c r="E52" s="203"/>
      <c r="F52" s="202"/>
      <c r="G52" s="197"/>
      <c r="H52" s="198"/>
      <c r="I52" s="198">
        <f>F52-H52</f>
        <v>0</v>
      </c>
      <c r="J52" s="198">
        <f t="shared" si="14"/>
        <v>0</v>
      </c>
    </row>
    <row r="53" spans="1:13" ht="15" hidden="1" customHeight="1">
      <c r="A53" s="199"/>
      <c r="B53" s="215"/>
      <c r="C53" s="201"/>
      <c r="D53" s="202"/>
      <c r="E53" s="203"/>
      <c r="F53" s="202"/>
      <c r="G53" s="197"/>
      <c r="H53" s="198"/>
      <c r="I53" s="198">
        <f>F53-H53</f>
        <v>0</v>
      </c>
      <c r="J53" s="198">
        <f t="shared" si="14"/>
        <v>0</v>
      </c>
    </row>
    <row r="54" spans="1:13" hidden="1">
      <c r="A54" s="208">
        <v>5</v>
      </c>
      <c r="B54" s="209" t="s">
        <v>374</v>
      </c>
      <c r="C54" s="210" t="s">
        <v>305</v>
      </c>
      <c r="D54" s="213">
        <f>SUM(D55:D58)</f>
        <v>0</v>
      </c>
      <c r="E54" s="214" t="s">
        <v>305</v>
      </c>
      <c r="F54" s="213">
        <f>SUM(F55:F58)</f>
        <v>0</v>
      </c>
      <c r="G54" s="197"/>
      <c r="H54" s="198"/>
      <c r="I54" s="198"/>
      <c r="J54" s="198"/>
    </row>
    <row r="55" spans="1:13" ht="15" hidden="1" customHeight="1">
      <c r="A55" s="218"/>
      <c r="B55" s="219" t="s">
        <v>199</v>
      </c>
      <c r="C55" s="201"/>
      <c r="D55" s="202"/>
      <c r="E55" s="205"/>
      <c r="F55" s="202"/>
      <c r="G55" s="197"/>
      <c r="H55" s="198"/>
      <c r="I55" s="198">
        <f t="shared" ref="I55:I57" si="15">F55-H55</f>
        <v>0</v>
      </c>
      <c r="J55" s="198">
        <f t="shared" ref="J55:J57" si="16">F55-G55</f>
        <v>0</v>
      </c>
    </row>
    <row r="56" spans="1:13" ht="15" hidden="1" customHeight="1">
      <c r="A56" s="199"/>
      <c r="B56" s="215"/>
      <c r="C56" s="201"/>
      <c r="D56" s="202"/>
      <c r="E56" s="205"/>
      <c r="F56" s="220"/>
      <c r="G56" s="197"/>
      <c r="H56" s="198"/>
      <c r="I56" s="198">
        <f t="shared" si="15"/>
        <v>0</v>
      </c>
      <c r="J56" s="198">
        <f t="shared" si="16"/>
        <v>0</v>
      </c>
    </row>
    <row r="57" spans="1:13" ht="15" hidden="1" customHeight="1">
      <c r="A57" s="199"/>
      <c r="B57" s="200"/>
      <c r="C57" s="201"/>
      <c r="D57" s="202"/>
      <c r="E57" s="205"/>
      <c r="F57" s="202"/>
      <c r="G57" s="197"/>
      <c r="H57" s="198"/>
      <c r="I57" s="198">
        <f t="shared" si="15"/>
        <v>0</v>
      </c>
      <c r="J57" s="198">
        <f t="shared" si="16"/>
        <v>0</v>
      </c>
    </row>
    <row r="58" spans="1:13" hidden="1">
      <c r="A58" s="199"/>
      <c r="B58" s="200"/>
      <c r="C58" s="201"/>
      <c r="D58" s="202"/>
      <c r="E58" s="205"/>
      <c r="F58" s="202"/>
      <c r="G58" s="197"/>
      <c r="H58" s="198"/>
      <c r="I58" s="198"/>
      <c r="J58" s="198"/>
    </row>
    <row r="59" spans="1:13" s="184" customFormat="1" hidden="1">
      <c r="A59" s="193"/>
      <c r="B59" s="194" t="s">
        <v>295</v>
      </c>
      <c r="C59" s="195" t="s">
        <v>305</v>
      </c>
      <c r="D59" s="196">
        <f>D50+D46+D42+D38+D54</f>
        <v>0</v>
      </c>
      <c r="E59" s="221" t="s">
        <v>10</v>
      </c>
      <c r="F59" s="196">
        <f>F50+F46+F42+F38+F54</f>
        <v>0</v>
      </c>
      <c r="G59" s="222" t="s">
        <v>535</v>
      </c>
      <c r="H59" s="223">
        <f>SUM(H37:H58)</f>
        <v>0</v>
      </c>
      <c r="I59" s="223">
        <f>SUM(I37:I58)</f>
        <v>0</v>
      </c>
      <c r="J59" s="223">
        <f>SUM(J37:J58)</f>
        <v>0</v>
      </c>
      <c r="K59" s="180"/>
      <c r="L59" s="180"/>
      <c r="M59" s="180"/>
    </row>
    <row r="60" spans="1:13" hidden="1">
      <c r="A60" s="1466" t="s">
        <v>489</v>
      </c>
      <c r="B60" s="1466"/>
      <c r="C60" s="1466"/>
      <c r="D60" s="1466"/>
      <c r="E60" s="1466"/>
      <c r="F60" s="1466"/>
      <c r="G60" s="191" t="s">
        <v>995</v>
      </c>
      <c r="H60" s="192"/>
      <c r="I60" s="192"/>
      <c r="J60" s="192"/>
    </row>
    <row r="61" spans="1:13" s="184" customFormat="1" hidden="1">
      <c r="A61" s="193">
        <v>1</v>
      </c>
      <c r="B61" s="194" t="s">
        <v>369</v>
      </c>
      <c r="C61" s="195" t="s">
        <v>305</v>
      </c>
      <c r="D61" s="196">
        <f>SUM(D63:D64)</f>
        <v>0</v>
      </c>
      <c r="E61" s="59" t="s">
        <v>305</v>
      </c>
      <c r="F61" s="196">
        <f>SUM(F62:F64)</f>
        <v>0</v>
      </c>
      <c r="G61" s="224"/>
      <c r="H61" s="198"/>
      <c r="I61" s="198"/>
      <c r="J61" s="198"/>
      <c r="K61" s="180"/>
      <c r="L61" s="180"/>
      <c r="M61" s="180"/>
    </row>
    <row r="62" spans="1:13" hidden="1">
      <c r="A62" s="199"/>
      <c r="B62" s="200" t="s">
        <v>199</v>
      </c>
      <c r="C62" s="201"/>
      <c r="D62" s="202"/>
      <c r="E62" s="203"/>
      <c r="F62" s="202"/>
      <c r="G62" s="224"/>
      <c r="H62" s="198"/>
      <c r="I62" s="198">
        <f t="shared" ref="I62:I64" si="17">F62-H62</f>
        <v>0</v>
      </c>
      <c r="J62" s="198">
        <f>F62-G62</f>
        <v>0</v>
      </c>
    </row>
    <row r="63" spans="1:13" hidden="1">
      <c r="A63" s="199"/>
      <c r="B63" s="204" t="s">
        <v>539</v>
      </c>
      <c r="C63" s="201"/>
      <c r="D63" s="202"/>
      <c r="E63" s="205"/>
      <c r="F63" s="202"/>
      <c r="G63" s="206"/>
      <c r="H63" s="198"/>
      <c r="I63" s="198">
        <f t="shared" si="17"/>
        <v>0</v>
      </c>
      <c r="J63" s="198">
        <f t="shared" ref="J63:J64" si="18">F63-G63</f>
        <v>0</v>
      </c>
    </row>
    <row r="64" spans="1:13" hidden="1">
      <c r="A64" s="199"/>
      <c r="B64" s="200"/>
      <c r="C64" s="201"/>
      <c r="D64" s="202"/>
      <c r="E64" s="205"/>
      <c r="F64" s="202"/>
      <c r="G64" s="197"/>
      <c r="H64" s="198"/>
      <c r="I64" s="198">
        <f t="shared" si="17"/>
        <v>0</v>
      </c>
      <c r="J64" s="198">
        <f t="shared" si="18"/>
        <v>0</v>
      </c>
    </row>
    <row r="65" spans="1:13" hidden="1">
      <c r="A65" s="208">
        <v>2</v>
      </c>
      <c r="B65" s="209" t="s">
        <v>370</v>
      </c>
      <c r="C65" s="210" t="s">
        <v>305</v>
      </c>
      <c r="D65" s="213">
        <f>SUM(D67:D68)</f>
        <v>0</v>
      </c>
      <c r="E65" s="212" t="s">
        <v>305</v>
      </c>
      <c r="F65" s="213">
        <f>SUM(F66:F68)</f>
        <v>0</v>
      </c>
      <c r="G65" s="197"/>
      <c r="H65" s="198"/>
      <c r="I65" s="198"/>
      <c r="J65" s="198"/>
    </row>
    <row r="66" spans="1:13" ht="15" hidden="1" customHeight="1">
      <c r="A66" s="199"/>
      <c r="B66" s="200" t="s">
        <v>199</v>
      </c>
      <c r="C66" s="201"/>
      <c r="D66" s="202"/>
      <c r="E66" s="203"/>
      <c r="F66" s="202"/>
      <c r="G66" s="197"/>
      <c r="H66" s="198"/>
      <c r="I66" s="198">
        <f>F66-H66</f>
        <v>0</v>
      </c>
      <c r="J66" s="198">
        <f t="shared" ref="J66:J68" si="19">F66-G66</f>
        <v>0</v>
      </c>
    </row>
    <row r="67" spans="1:13" ht="21" hidden="1" customHeight="1">
      <c r="A67" s="199"/>
      <c r="B67" s="200"/>
      <c r="C67" s="201"/>
      <c r="D67" s="202" t="s">
        <v>371</v>
      </c>
      <c r="E67" s="203"/>
      <c r="F67" s="202"/>
      <c r="G67" s="197"/>
      <c r="H67" s="198"/>
      <c r="I67" s="198">
        <f>F67-H67</f>
        <v>0</v>
      </c>
      <c r="J67" s="198">
        <f t="shared" si="19"/>
        <v>0</v>
      </c>
    </row>
    <row r="68" spans="1:13" ht="15" hidden="1" customHeight="1">
      <c r="A68" s="199"/>
      <c r="B68" s="200"/>
      <c r="C68" s="201"/>
      <c r="D68" s="202"/>
      <c r="E68" s="203"/>
      <c r="F68" s="202"/>
      <c r="G68" s="197"/>
      <c r="H68" s="198"/>
      <c r="I68" s="198">
        <f>F68-H68</f>
        <v>0</v>
      </c>
      <c r="J68" s="198">
        <f t="shared" si="19"/>
        <v>0</v>
      </c>
    </row>
    <row r="69" spans="1:13" hidden="1">
      <c r="A69" s="208">
        <v>3</v>
      </c>
      <c r="B69" s="209" t="s">
        <v>372</v>
      </c>
      <c r="C69" s="210" t="s">
        <v>305</v>
      </c>
      <c r="D69" s="213">
        <f>SUM(D71:D76)</f>
        <v>0</v>
      </c>
      <c r="E69" s="214" t="s">
        <v>305</v>
      </c>
      <c r="F69" s="213">
        <f>SUM(F70:F72)</f>
        <v>0</v>
      </c>
      <c r="G69" s="197"/>
      <c r="H69" s="198"/>
      <c r="I69" s="198"/>
      <c r="J69" s="198"/>
    </row>
    <row r="70" spans="1:13" ht="15" hidden="1" customHeight="1">
      <c r="A70" s="199"/>
      <c r="B70" s="200" t="s">
        <v>199</v>
      </c>
      <c r="C70" s="201"/>
      <c r="D70" s="202"/>
      <c r="E70" s="203"/>
      <c r="F70" s="202"/>
      <c r="G70" s="197"/>
      <c r="H70" s="198"/>
      <c r="I70" s="198">
        <f t="shared" ref="I70:I72" si="20">F70-H70</f>
        <v>0</v>
      </c>
      <c r="J70" s="198">
        <f t="shared" ref="J70:J72" si="21">F70-G70</f>
        <v>0</v>
      </c>
    </row>
    <row r="71" spans="1:13" ht="23.45" hidden="1" customHeight="1">
      <c r="A71" s="199"/>
      <c r="B71" s="215"/>
      <c r="C71" s="201"/>
      <c r="D71" s="202"/>
      <c r="E71" s="203"/>
      <c r="F71" s="202"/>
      <c r="G71" s="197"/>
      <c r="H71" s="198"/>
      <c r="I71" s="198">
        <f t="shared" si="20"/>
        <v>0</v>
      </c>
      <c r="J71" s="198">
        <f t="shared" si="21"/>
        <v>0</v>
      </c>
    </row>
    <row r="72" spans="1:13" ht="24" hidden="1" customHeight="1">
      <c r="A72" s="199"/>
      <c r="B72" s="216"/>
      <c r="C72" s="201"/>
      <c r="D72" s="202"/>
      <c r="E72" s="203"/>
      <c r="F72" s="202"/>
      <c r="G72" s="197"/>
      <c r="H72" s="198"/>
      <c r="I72" s="198">
        <f t="shared" si="20"/>
        <v>0</v>
      </c>
      <c r="J72" s="198">
        <f t="shared" si="21"/>
        <v>0</v>
      </c>
    </row>
    <row r="73" spans="1:13" ht="20.25" hidden="1" customHeight="1">
      <c r="A73" s="208">
        <v>4</v>
      </c>
      <c r="B73" s="209" t="s">
        <v>373</v>
      </c>
      <c r="C73" s="210" t="s">
        <v>305</v>
      </c>
      <c r="D73" s="213">
        <f>SUM(D76:D76)</f>
        <v>0</v>
      </c>
      <c r="E73" s="214" t="s">
        <v>305</v>
      </c>
      <c r="F73" s="213">
        <f>SUM(F74:F76)</f>
        <v>0</v>
      </c>
      <c r="G73" s="197"/>
      <c r="H73" s="198"/>
      <c r="I73" s="198"/>
      <c r="J73" s="198"/>
    </row>
    <row r="74" spans="1:13" ht="15" hidden="1" customHeight="1">
      <c r="A74" s="199"/>
      <c r="B74" s="215" t="s">
        <v>199</v>
      </c>
      <c r="C74" s="201"/>
      <c r="D74" s="202"/>
      <c r="E74" s="203"/>
      <c r="F74" s="202"/>
      <c r="G74" s="197"/>
      <c r="H74" s="198"/>
      <c r="I74" s="198">
        <f>F74-H74</f>
        <v>0</v>
      </c>
      <c r="J74" s="198">
        <f t="shared" ref="J74:J76" si="22">F74-G74</f>
        <v>0</v>
      </c>
      <c r="K74" s="183"/>
      <c r="L74" s="183"/>
      <c r="M74" s="183"/>
    </row>
    <row r="75" spans="1:13" ht="15" hidden="1" customHeight="1">
      <c r="A75" s="199"/>
      <c r="B75" s="215"/>
      <c r="C75" s="201"/>
      <c r="D75" s="202"/>
      <c r="E75" s="203"/>
      <c r="F75" s="202"/>
      <c r="G75" s="197"/>
      <c r="H75" s="198"/>
      <c r="I75" s="198">
        <f>F75-H75</f>
        <v>0</v>
      </c>
      <c r="J75" s="198">
        <f t="shared" si="22"/>
        <v>0</v>
      </c>
    </row>
    <row r="76" spans="1:13" ht="15" hidden="1" customHeight="1">
      <c r="A76" s="199"/>
      <c r="B76" s="215"/>
      <c r="C76" s="201"/>
      <c r="D76" s="202"/>
      <c r="E76" s="203"/>
      <c r="F76" s="202"/>
      <c r="G76" s="197"/>
      <c r="H76" s="198"/>
      <c r="I76" s="198">
        <f>F76-H76</f>
        <v>0</v>
      </c>
      <c r="J76" s="198">
        <f t="shared" si="22"/>
        <v>0</v>
      </c>
      <c r="K76" s="183"/>
      <c r="L76" s="183"/>
      <c r="M76" s="183"/>
    </row>
    <row r="77" spans="1:13" hidden="1">
      <c r="A77" s="208">
        <v>5</v>
      </c>
      <c r="B77" s="209" t="s">
        <v>374</v>
      </c>
      <c r="C77" s="210" t="s">
        <v>305</v>
      </c>
      <c r="D77" s="213">
        <f>SUM(D78:D80)</f>
        <v>0</v>
      </c>
      <c r="E77" s="214" t="s">
        <v>305</v>
      </c>
      <c r="F77" s="213">
        <f>SUM(F78:F80)</f>
        <v>0</v>
      </c>
      <c r="G77" s="197"/>
      <c r="H77" s="198"/>
      <c r="I77" s="198"/>
      <c r="J77" s="198"/>
    </row>
    <row r="78" spans="1:13" ht="15" hidden="1" customHeight="1">
      <c r="A78" s="218"/>
      <c r="B78" s="219" t="s">
        <v>199</v>
      </c>
      <c r="C78" s="201"/>
      <c r="D78" s="202"/>
      <c r="E78" s="205"/>
      <c r="F78" s="202"/>
      <c r="G78" s="197"/>
      <c r="H78" s="198"/>
      <c r="I78" s="198">
        <f t="shared" ref="I78:I79" si="23">F78-H78</f>
        <v>0</v>
      </c>
      <c r="J78" s="198">
        <f t="shared" ref="J78:J79" si="24">F78-G78</f>
        <v>0</v>
      </c>
    </row>
    <row r="79" spans="1:13" s="207" customFormat="1" ht="15" hidden="1" customHeight="1">
      <c r="A79" s="199"/>
      <c r="B79" s="200"/>
      <c r="C79" s="201"/>
      <c r="D79" s="202"/>
      <c r="E79" s="205"/>
      <c r="F79" s="202"/>
      <c r="G79" s="197"/>
      <c r="H79" s="198"/>
      <c r="I79" s="198">
        <f t="shared" si="23"/>
        <v>0</v>
      </c>
      <c r="J79" s="198">
        <f t="shared" si="24"/>
        <v>0</v>
      </c>
      <c r="K79" s="180"/>
      <c r="L79" s="180"/>
      <c r="M79" s="180"/>
    </row>
    <row r="80" spans="1:13" s="207" customFormat="1" hidden="1">
      <c r="A80" s="199"/>
      <c r="B80" s="200"/>
      <c r="C80" s="201"/>
      <c r="D80" s="202"/>
      <c r="E80" s="205"/>
      <c r="F80" s="202"/>
      <c r="G80" s="197"/>
      <c r="H80" s="198"/>
      <c r="I80" s="198"/>
      <c r="J80" s="198"/>
      <c r="K80" s="180"/>
      <c r="L80" s="180"/>
      <c r="M80" s="180"/>
    </row>
    <row r="81" spans="1:13" s="184" customFormat="1" hidden="1">
      <c r="A81" s="193"/>
      <c r="B81" s="194" t="s">
        <v>295</v>
      </c>
      <c r="C81" s="195" t="s">
        <v>305</v>
      </c>
      <c r="D81" s="196">
        <f>D73+D69+D65+D61+D77</f>
        <v>0</v>
      </c>
      <c r="E81" s="221" t="s">
        <v>10</v>
      </c>
      <c r="F81" s="196">
        <f>F73+F69+F65+F61+F77</f>
        <v>0</v>
      </c>
      <c r="G81" s="222" t="s">
        <v>535</v>
      </c>
      <c r="H81" s="223">
        <f>SUM(H60:H80)</f>
        <v>0</v>
      </c>
      <c r="I81" s="223">
        <f>SUM(I60:I80)</f>
        <v>0</v>
      </c>
      <c r="J81" s="223">
        <f>SUM(J60:J80)</f>
        <v>0</v>
      </c>
      <c r="K81" s="180"/>
      <c r="L81" s="180"/>
      <c r="M81" s="180"/>
    </row>
    <row r="82" spans="1:13" hidden="1">
      <c r="G82" s="225" t="s">
        <v>457</v>
      </c>
      <c r="H82" s="226">
        <f>H36+H59+H81</f>
        <v>248281.99</v>
      </c>
      <c r="I82" s="226">
        <f>I36+I59+I81</f>
        <v>447218.01</v>
      </c>
      <c r="J82" s="226">
        <f>J36+J59+J81</f>
        <v>447219</v>
      </c>
    </row>
    <row r="85" spans="1:13" s="35" customFormat="1" ht="23.25" customHeight="1">
      <c r="A85" s="34" t="s">
        <v>667</v>
      </c>
      <c r="D85" s="115"/>
      <c r="F85" s="115" t="s">
        <v>1135</v>
      </c>
      <c r="I85" s="98"/>
      <c r="J85" s="98"/>
    </row>
    <row r="86" spans="1:13" s="66" customFormat="1" ht="12.75">
      <c r="D86" s="67" t="s">
        <v>131</v>
      </c>
      <c r="F86" s="67" t="s">
        <v>132</v>
      </c>
      <c r="I86" s="68"/>
      <c r="J86" s="68"/>
    </row>
    <row r="87" spans="1:13" s="63" customFormat="1" ht="15.75">
      <c r="I87" s="69"/>
      <c r="J87" s="69"/>
    </row>
    <row r="88" spans="1:13" s="35" customFormat="1" ht="23.25" customHeight="1">
      <c r="A88" s="34" t="s">
        <v>133</v>
      </c>
      <c r="D88" s="115"/>
      <c r="F88" s="1028" t="s">
        <v>1227</v>
      </c>
      <c r="I88" s="98"/>
      <c r="J88" s="98"/>
    </row>
    <row r="89" spans="1:13" s="66" customFormat="1" ht="12.75">
      <c r="D89" s="67" t="s">
        <v>131</v>
      </c>
      <c r="F89" s="67" t="s">
        <v>132</v>
      </c>
      <c r="I89" s="68"/>
      <c r="J89" s="68"/>
    </row>
    <row r="91" spans="1:13">
      <c r="B91" s="227" t="s">
        <v>1038</v>
      </c>
    </row>
    <row r="92" spans="1:13">
      <c r="B92" s="227" t="s">
        <v>996</v>
      </c>
    </row>
    <row r="95" spans="1:13">
      <c r="K95" s="183"/>
      <c r="L95" s="183"/>
      <c r="M95" s="183"/>
    </row>
    <row r="99" spans="11:13">
      <c r="K99" s="183"/>
      <c r="L99" s="183"/>
      <c r="M99" s="183"/>
    </row>
    <row r="108" spans="11:13">
      <c r="K108" s="183"/>
      <c r="L108" s="183"/>
      <c r="M108" s="183"/>
    </row>
    <row r="136" spans="11:13">
      <c r="K136" s="183"/>
      <c r="L136" s="183"/>
      <c r="M136" s="183"/>
    </row>
    <row r="138" spans="11:13">
      <c r="K138" s="183"/>
      <c r="L138" s="183"/>
      <c r="M138" s="183"/>
    </row>
    <row r="157" spans="11:13">
      <c r="K157" s="183"/>
      <c r="L157" s="183"/>
      <c r="M157" s="183"/>
    </row>
    <row r="161" spans="11:13">
      <c r="K161" s="183"/>
      <c r="L161" s="183"/>
      <c r="M161" s="183"/>
    </row>
    <row r="170" spans="11:13">
      <c r="K170" s="183"/>
      <c r="L170" s="183"/>
      <c r="M170" s="183"/>
    </row>
    <row r="198" spans="11:13">
      <c r="K198" s="183"/>
      <c r="L198" s="183"/>
      <c r="M198" s="183"/>
    </row>
    <row r="202" spans="11:13">
      <c r="K202" s="228"/>
      <c r="L202" s="228"/>
      <c r="M202" s="228"/>
    </row>
    <row r="203" spans="11:13">
      <c r="K203" s="229"/>
      <c r="L203" s="229"/>
      <c r="M203" s="229"/>
    </row>
    <row r="204" spans="11:13">
      <c r="K204" s="228"/>
      <c r="L204" s="228"/>
      <c r="M204" s="228"/>
    </row>
    <row r="205" spans="11:13">
      <c r="K205" s="228"/>
      <c r="L205" s="228"/>
      <c r="M205" s="228"/>
    </row>
    <row r="206" spans="11:13">
      <c r="K206" s="229"/>
      <c r="L206" s="229"/>
      <c r="M206" s="229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462" t="s">
        <v>523</v>
      </c>
      <c r="B3" s="1467"/>
      <c r="C3" s="1467"/>
      <c r="D3" s="1467"/>
      <c r="E3" s="1467"/>
      <c r="F3" s="1467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6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539</v>
      </c>
      <c r="C14" s="201"/>
      <c r="D14" s="202"/>
      <c r="E14" s="205"/>
      <c r="F14" s="202"/>
    </row>
    <row r="15" spans="1:6" ht="18.75">
      <c r="A15" s="199"/>
      <c r="B15" s="200"/>
      <c r="C15" s="201"/>
      <c r="D15" s="202"/>
      <c r="E15" s="205"/>
      <c r="F15" s="202"/>
    </row>
    <row r="16" spans="1:6" ht="18.75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0</v>
      </c>
    </row>
    <row r="39" spans="1:6" s="35" customFormat="1" ht="23.25" customHeight="1">
      <c r="A39" s="34" t="s">
        <v>667</v>
      </c>
      <c r="D39" s="115"/>
      <c r="F39" s="115" t="s">
        <v>1135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1136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462" t="s">
        <v>1007</v>
      </c>
      <c r="B3" s="1467"/>
      <c r="C3" s="1467"/>
      <c r="D3" s="1467"/>
      <c r="E3" s="1467"/>
      <c r="F3" s="1467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6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539</v>
      </c>
      <c r="C14" s="201"/>
      <c r="D14" s="202"/>
      <c r="E14" s="205"/>
      <c r="F14" s="202"/>
    </row>
    <row r="15" spans="1:6" ht="18.75">
      <c r="A15" s="199"/>
      <c r="B15" s="200"/>
      <c r="C15" s="201"/>
      <c r="D15" s="202"/>
      <c r="E15" s="205"/>
      <c r="F15" s="202"/>
    </row>
    <row r="16" spans="1:6" ht="18.75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0</v>
      </c>
    </row>
    <row r="39" spans="1:6" s="35" customFormat="1" ht="23.25" customHeight="1">
      <c r="A39" s="34" t="s">
        <v>667</v>
      </c>
      <c r="D39" s="115"/>
      <c r="F39" s="115" t="s">
        <v>1135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1136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tabColor rgb="FF92D050"/>
    <pageSetUpPr fitToPage="1"/>
  </sheetPr>
  <dimension ref="A1:M212"/>
  <sheetViews>
    <sheetView tabSelected="1" view="pageBreakPreview" topLeftCell="A11" zoomScale="70" zoomScaleSheetLayoutView="70" workbookViewId="0">
      <selection activeCell="H28" sqref="H28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5.28515625" style="179" customWidth="1"/>
    <col min="8" max="8" width="23.140625" style="179" customWidth="1"/>
    <col min="9" max="9" width="23.140625" style="92" customWidth="1"/>
    <col min="10" max="10" width="22.710937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462" t="s">
        <v>551</v>
      </c>
      <c r="B3" s="1467"/>
      <c r="C3" s="1467"/>
      <c r="D3" s="1467"/>
      <c r="E3" s="1467"/>
      <c r="F3" s="146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13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549</v>
      </c>
      <c r="J11" s="190" t="s">
        <v>550</v>
      </c>
      <c r="K11" s="183"/>
      <c r="L11" s="183" t="s">
        <v>1010</v>
      </c>
      <c r="M11" s="183"/>
    </row>
    <row r="12" spans="1:13" s="232" customFormat="1" ht="48" customHeight="1">
      <c r="A12" s="1470" t="s">
        <v>992</v>
      </c>
      <c r="B12" s="1470"/>
      <c r="C12" s="1470"/>
      <c r="D12" s="1470"/>
      <c r="E12" s="1470"/>
      <c r="F12" s="1470"/>
      <c r="G12" s="1468" t="s">
        <v>1220</v>
      </c>
      <c r="H12" s="1469"/>
      <c r="I12" s="1469"/>
      <c r="J12" s="1469"/>
      <c r="K12" s="180"/>
      <c r="L12" s="180" t="s">
        <v>1005</v>
      </c>
      <c r="M12" s="180" t="s">
        <v>1006</v>
      </c>
    </row>
    <row r="13" spans="1:13" s="238" customFormat="1">
      <c r="A13" s="233">
        <v>1</v>
      </c>
      <c r="B13" s="234" t="s">
        <v>369</v>
      </c>
      <c r="C13" s="195" t="s">
        <v>305</v>
      </c>
      <c r="D13" s="235">
        <f>SUM(D15:D35)</f>
        <v>0</v>
      </c>
      <c r="E13" s="195" t="s">
        <v>305</v>
      </c>
      <c r="F13" s="235">
        <f>SUM(F14:F35)</f>
        <v>250904.49</v>
      </c>
      <c r="G13" s="236"/>
      <c r="H13" s="237"/>
      <c r="I13" s="237"/>
      <c r="J13" s="237"/>
      <c r="K13" s="183"/>
      <c r="L13" s="183"/>
      <c r="M13" s="183"/>
    </row>
    <row r="14" spans="1:13" s="232" customFormat="1">
      <c r="A14" s="239"/>
      <c r="B14" s="240" t="s">
        <v>199</v>
      </c>
      <c r="C14" s="201"/>
      <c r="D14" s="202"/>
      <c r="E14" s="203"/>
      <c r="F14" s="202"/>
      <c r="G14" s="236"/>
      <c r="H14" s="237"/>
      <c r="I14" s="237">
        <f t="shared" ref="I14:I35" si="0">F14-H14</f>
        <v>0</v>
      </c>
      <c r="J14" s="237">
        <f>F14-G14</f>
        <v>0</v>
      </c>
      <c r="K14" s="180"/>
      <c r="L14" s="180"/>
      <c r="M14" s="180"/>
    </row>
    <row r="15" spans="1:13" s="232" customFormat="1">
      <c r="A15" s="239"/>
      <c r="B15" s="202" t="s">
        <v>459</v>
      </c>
      <c r="C15" s="201"/>
      <c r="D15" s="202"/>
      <c r="E15" s="203">
        <v>1</v>
      </c>
      <c r="F15" s="202">
        <v>400</v>
      </c>
      <c r="G15" s="236">
        <v>400</v>
      </c>
      <c r="H15" s="237">
        <f>400</f>
        <v>400</v>
      </c>
      <c r="I15" s="237">
        <f t="shared" si="0"/>
        <v>0</v>
      </c>
      <c r="J15" s="237">
        <f t="shared" ref="J15:J35" si="1">F15-G15</f>
        <v>0</v>
      </c>
      <c r="K15" s="180"/>
      <c r="L15" s="1250">
        <v>400</v>
      </c>
      <c r="M15" s="180"/>
    </row>
    <row r="16" spans="1:13" s="232" customFormat="1" hidden="1">
      <c r="A16" s="239"/>
      <c r="B16" s="202" t="s">
        <v>1042</v>
      </c>
      <c r="C16" s="201"/>
      <c r="D16" s="202"/>
      <c r="E16" s="203"/>
      <c r="F16" s="202"/>
      <c r="G16" s="236"/>
      <c r="H16" s="237"/>
      <c r="I16" s="237"/>
      <c r="J16" s="237"/>
      <c r="K16" s="180"/>
      <c r="L16" s="180"/>
      <c r="M16" s="180"/>
    </row>
    <row r="17" spans="1:13" s="232" customFormat="1">
      <c r="A17" s="239"/>
      <c r="B17" s="202" t="s">
        <v>460</v>
      </c>
      <c r="C17" s="201"/>
      <c r="D17" s="202"/>
      <c r="E17" s="205">
        <v>4</v>
      </c>
      <c r="F17" s="202">
        <v>2400</v>
      </c>
      <c r="G17" s="241">
        <v>2400</v>
      </c>
      <c r="H17" s="237">
        <f>600</f>
        <v>600</v>
      </c>
      <c r="I17" s="237">
        <f t="shared" si="0"/>
        <v>1800</v>
      </c>
      <c r="J17" s="237">
        <f t="shared" si="1"/>
        <v>0</v>
      </c>
      <c r="K17" s="180"/>
      <c r="L17" s="1250">
        <v>600</v>
      </c>
      <c r="M17" s="180"/>
    </row>
    <row r="18" spans="1:13" s="232" customFormat="1">
      <c r="A18" s="239"/>
      <c r="B18" s="202" t="s">
        <v>461</v>
      </c>
      <c r="C18" s="201"/>
      <c r="D18" s="202"/>
      <c r="E18" s="205">
        <v>4</v>
      </c>
      <c r="F18" s="202">
        <v>1333.32</v>
      </c>
      <c r="G18" s="241">
        <v>1333.32</v>
      </c>
      <c r="H18" s="237">
        <f>333.33</f>
        <v>333.33</v>
      </c>
      <c r="I18" s="237">
        <f t="shared" si="0"/>
        <v>999.99</v>
      </c>
      <c r="J18" s="237">
        <f t="shared" si="1"/>
        <v>0</v>
      </c>
      <c r="K18" s="180"/>
      <c r="L18" s="1250">
        <v>333.33</v>
      </c>
      <c r="M18" s="180"/>
    </row>
    <row r="19" spans="1:13" s="232" customFormat="1" hidden="1">
      <c r="A19" s="239"/>
      <c r="B19" s="202" t="s">
        <v>462</v>
      </c>
      <c r="C19" s="201"/>
      <c r="D19" s="202"/>
      <c r="E19" s="205"/>
      <c r="F19" s="202"/>
      <c r="G19" s="241"/>
      <c r="H19" s="237"/>
      <c r="I19" s="237">
        <f t="shared" si="0"/>
        <v>0</v>
      </c>
      <c r="J19" s="237">
        <f t="shared" si="1"/>
        <v>0</v>
      </c>
      <c r="K19" s="180"/>
      <c r="L19" s="180"/>
      <c r="M19" s="180"/>
    </row>
    <row r="20" spans="1:13" s="232" customFormat="1" hidden="1">
      <c r="A20" s="239"/>
      <c r="B20" s="202" t="s">
        <v>1041</v>
      </c>
      <c r="C20" s="201"/>
      <c r="D20" s="202"/>
      <c r="E20" s="205"/>
      <c r="F20" s="202"/>
      <c r="G20" s="241"/>
      <c r="H20" s="237"/>
      <c r="I20" s="237">
        <f t="shared" ref="I20" si="2">F20-H20</f>
        <v>0</v>
      </c>
      <c r="J20" s="237">
        <f t="shared" ref="J20" si="3">F20-G20</f>
        <v>0</v>
      </c>
      <c r="K20" s="180"/>
      <c r="L20" s="180"/>
      <c r="M20" s="180"/>
    </row>
    <row r="21" spans="1:13" s="232" customFormat="1">
      <c r="A21" s="239"/>
      <c r="B21" s="202" t="s">
        <v>463</v>
      </c>
      <c r="C21" s="201"/>
      <c r="D21" s="202"/>
      <c r="E21" s="205">
        <v>1</v>
      </c>
      <c r="F21" s="202">
        <f>16133.47-760</f>
        <v>15373.47</v>
      </c>
      <c r="G21" s="241">
        <v>15373.47</v>
      </c>
      <c r="H21" s="237">
        <f>1387.62+547.84+500.94+11280</f>
        <v>13716.4</v>
      </c>
      <c r="I21" s="237">
        <f t="shared" si="0"/>
        <v>1657.0699999999997</v>
      </c>
      <c r="J21" s="237">
        <f t="shared" si="1"/>
        <v>0</v>
      </c>
      <c r="K21" s="180"/>
      <c r="L21" s="1250">
        <v>13716.4</v>
      </c>
      <c r="M21" s="180"/>
    </row>
    <row r="22" spans="1:13" s="232" customFormat="1" hidden="1">
      <c r="A22" s="239"/>
      <c r="B22" s="202" t="s">
        <v>1011</v>
      </c>
      <c r="C22" s="201"/>
      <c r="D22" s="202"/>
      <c r="E22" s="205"/>
      <c r="F22" s="202"/>
      <c r="G22" s="241"/>
      <c r="H22" s="237"/>
      <c r="I22" s="237">
        <f t="shared" si="0"/>
        <v>0</v>
      </c>
      <c r="J22" s="237">
        <f t="shared" si="1"/>
        <v>0</v>
      </c>
      <c r="K22" s="180"/>
      <c r="L22" s="180"/>
      <c r="M22" s="180"/>
    </row>
    <row r="23" spans="1:13" s="232" customFormat="1" hidden="1">
      <c r="A23" s="239"/>
      <c r="B23" s="202" t="s">
        <v>537</v>
      </c>
      <c r="C23" s="201"/>
      <c r="D23" s="202"/>
      <c r="E23" s="205"/>
      <c r="F23" s="202"/>
      <c r="G23" s="236"/>
      <c r="H23" s="237"/>
      <c r="I23" s="237">
        <f t="shared" si="0"/>
        <v>0</v>
      </c>
      <c r="J23" s="237">
        <f t="shared" si="1"/>
        <v>0</v>
      </c>
      <c r="K23" s="180"/>
      <c r="L23" s="180"/>
      <c r="M23" s="180"/>
    </row>
    <row r="24" spans="1:13" s="232" customFormat="1" hidden="1">
      <c r="A24" s="239"/>
      <c r="B24" s="202" t="s">
        <v>538</v>
      </c>
      <c r="C24" s="201"/>
      <c r="D24" s="202"/>
      <c r="E24" s="205"/>
      <c r="F24" s="202"/>
      <c r="G24" s="241"/>
      <c r="H24" s="237"/>
      <c r="I24" s="237">
        <f t="shared" si="0"/>
        <v>0</v>
      </c>
      <c r="J24" s="237">
        <f t="shared" si="1"/>
        <v>0</v>
      </c>
      <c r="K24" s="180"/>
      <c r="L24" s="180"/>
      <c r="M24" s="180"/>
    </row>
    <row r="25" spans="1:13" s="232" customFormat="1" ht="37.5">
      <c r="A25" s="239"/>
      <c r="B25" s="202" t="s">
        <v>464</v>
      </c>
      <c r="C25" s="201"/>
      <c r="D25" s="202"/>
      <c r="E25" s="205">
        <v>1</v>
      </c>
      <c r="F25" s="202">
        <f>40385.6+71070.3+40296.75</f>
        <v>151752.65</v>
      </c>
      <c r="G25" s="241">
        <f>7600+90397.2+7679.35+46076.1</f>
        <v>151752.65</v>
      </c>
      <c r="H25" s="237">
        <f>1900+1900+1900+1900+90397.2+7679.35+7679.35+7679.35</f>
        <v>121035.25000000001</v>
      </c>
      <c r="I25" s="237">
        <f t="shared" si="0"/>
        <v>30717.39999999998</v>
      </c>
      <c r="J25" s="237">
        <f t="shared" si="1"/>
        <v>0</v>
      </c>
      <c r="K25" s="180"/>
      <c r="L25" s="1250">
        <v>113355.9</v>
      </c>
      <c r="M25" s="180"/>
    </row>
    <row r="26" spans="1:13" s="232" customFormat="1">
      <c r="A26" s="239"/>
      <c r="B26" s="202" t="s">
        <v>465</v>
      </c>
      <c r="C26" s="201"/>
      <c r="D26" s="202"/>
      <c r="E26" s="205">
        <v>4</v>
      </c>
      <c r="F26" s="202">
        <f>14000+28000</f>
        <v>42000</v>
      </c>
      <c r="G26" s="236">
        <f>14000+21000</f>
        <v>35000</v>
      </c>
      <c r="H26" s="237">
        <f>3500+3500+3500+3500+3500+3500+3500</f>
        <v>24500</v>
      </c>
      <c r="I26" s="237">
        <f t="shared" si="0"/>
        <v>17500</v>
      </c>
      <c r="J26" s="237">
        <f t="shared" si="1"/>
        <v>7000</v>
      </c>
      <c r="K26" s="180"/>
      <c r="L26" s="1250">
        <v>17500</v>
      </c>
      <c r="M26" s="180"/>
    </row>
    <row r="27" spans="1:13" s="232" customFormat="1">
      <c r="A27" s="239"/>
      <c r="B27" s="202" t="s">
        <v>467</v>
      </c>
      <c r="C27" s="201"/>
      <c r="D27" s="202"/>
      <c r="E27" s="205">
        <v>4</v>
      </c>
      <c r="F27" s="202">
        <v>24000</v>
      </c>
      <c r="G27" s="241">
        <v>24000</v>
      </c>
      <c r="H27" s="237">
        <f>2000+2000+2000+2000+2000+2000+2000+2000+2000</f>
        <v>18000</v>
      </c>
      <c r="I27" s="237">
        <f t="shared" si="0"/>
        <v>6000</v>
      </c>
      <c r="J27" s="237">
        <f t="shared" si="1"/>
        <v>0</v>
      </c>
      <c r="K27" s="180"/>
      <c r="L27" s="1250">
        <v>14000</v>
      </c>
      <c r="M27" s="180"/>
    </row>
    <row r="28" spans="1:13" s="232" customFormat="1" ht="20.25" customHeight="1">
      <c r="A28" s="239"/>
      <c r="B28" s="240" t="s">
        <v>541</v>
      </c>
      <c r="C28" s="201"/>
      <c r="D28" s="202"/>
      <c r="E28" s="205">
        <v>4</v>
      </c>
      <c r="F28" s="202">
        <v>13645.05</v>
      </c>
      <c r="G28" s="241">
        <v>9600</v>
      </c>
      <c r="H28" s="237">
        <f>800+800+800+800+800+800+800+800</f>
        <v>6400</v>
      </c>
      <c r="I28" s="237">
        <f t="shared" si="0"/>
        <v>7245.0499999999993</v>
      </c>
      <c r="J28" s="237">
        <f t="shared" si="1"/>
        <v>4045.0499999999993</v>
      </c>
      <c r="K28" s="180"/>
      <c r="L28" s="1250">
        <v>5600</v>
      </c>
      <c r="M28" s="180"/>
    </row>
    <row r="29" spans="1:13" s="232" customFormat="1" ht="22.5" hidden="1" customHeight="1">
      <c r="A29" s="239"/>
      <c r="B29" s="240" t="s">
        <v>542</v>
      </c>
      <c r="C29" s="201"/>
      <c r="D29" s="202"/>
      <c r="E29" s="205"/>
      <c r="F29" s="202"/>
      <c r="G29" s="236"/>
      <c r="H29" s="237"/>
      <c r="I29" s="237">
        <f t="shared" si="0"/>
        <v>0</v>
      </c>
      <c r="J29" s="237">
        <f t="shared" si="1"/>
        <v>0</v>
      </c>
      <c r="K29" s="180"/>
      <c r="L29" s="1250"/>
      <c r="M29" s="180"/>
    </row>
    <row r="30" spans="1:13" s="232" customFormat="1" ht="22.5" hidden="1" customHeight="1">
      <c r="A30" s="239"/>
      <c r="B30" s="167" t="s">
        <v>786</v>
      </c>
      <c r="C30" s="201"/>
      <c r="D30" s="202"/>
      <c r="E30" s="205"/>
      <c r="F30" s="202"/>
      <c r="G30" s="236"/>
      <c r="H30" s="237"/>
      <c r="I30" s="237">
        <f t="shared" ref="I30:I32" si="4">F30-H30</f>
        <v>0</v>
      </c>
      <c r="J30" s="237">
        <f t="shared" ref="J30:J32" si="5">F30-G30</f>
        <v>0</v>
      </c>
      <c r="K30" s="180"/>
      <c r="L30" s="1250"/>
      <c r="M30" s="180"/>
    </row>
    <row r="31" spans="1:13" s="232" customFormat="1" ht="22.5" hidden="1" customHeight="1">
      <c r="A31" s="239"/>
      <c r="B31" s="167" t="s">
        <v>787</v>
      </c>
      <c r="C31" s="201"/>
      <c r="D31" s="202"/>
      <c r="E31" s="205"/>
      <c r="F31" s="202"/>
      <c r="G31" s="236"/>
      <c r="H31" s="237"/>
      <c r="I31" s="237">
        <f t="shared" si="4"/>
        <v>0</v>
      </c>
      <c r="J31" s="237">
        <f t="shared" si="5"/>
        <v>0</v>
      </c>
      <c r="K31" s="180"/>
      <c r="L31" s="1250"/>
      <c r="M31" s="180"/>
    </row>
    <row r="32" spans="1:13" s="232" customFormat="1" ht="22.5" hidden="1" customHeight="1">
      <c r="A32" s="239"/>
      <c r="B32" s="240"/>
      <c r="C32" s="201"/>
      <c r="D32" s="202"/>
      <c r="E32" s="205"/>
      <c r="F32" s="202"/>
      <c r="G32" s="236"/>
      <c r="H32" s="237"/>
      <c r="I32" s="237">
        <f t="shared" si="4"/>
        <v>0</v>
      </c>
      <c r="J32" s="237">
        <f t="shared" si="5"/>
        <v>0</v>
      </c>
      <c r="K32" s="180"/>
      <c r="L32" s="1250"/>
      <c r="M32" s="180"/>
    </row>
    <row r="33" spans="1:13" s="232" customFormat="1" ht="22.5" hidden="1" customHeight="1">
      <c r="A33" s="239"/>
      <c r="B33" s="240"/>
      <c r="C33" s="201"/>
      <c r="D33" s="202"/>
      <c r="E33" s="205"/>
      <c r="F33" s="202"/>
      <c r="G33" s="236"/>
      <c r="H33" s="237"/>
      <c r="I33" s="237">
        <f t="shared" si="0"/>
        <v>0</v>
      </c>
      <c r="J33" s="237">
        <f t="shared" si="1"/>
        <v>0</v>
      </c>
      <c r="K33" s="180"/>
      <c r="L33" s="1250"/>
      <c r="M33" s="180"/>
    </row>
    <row r="34" spans="1:13" s="232" customFormat="1" ht="22.5" hidden="1" customHeight="1">
      <c r="A34" s="239"/>
      <c r="B34" s="240"/>
      <c r="C34" s="201"/>
      <c r="D34" s="202"/>
      <c r="E34" s="205"/>
      <c r="F34" s="202"/>
      <c r="G34" s="236"/>
      <c r="H34" s="237"/>
      <c r="I34" s="237">
        <f t="shared" si="0"/>
        <v>0</v>
      </c>
      <c r="J34" s="237">
        <f t="shared" si="1"/>
        <v>0</v>
      </c>
      <c r="K34" s="180"/>
      <c r="L34" s="1250"/>
      <c r="M34" s="180"/>
    </row>
    <row r="35" spans="1:13" s="232" customFormat="1" hidden="1">
      <c r="A35" s="239"/>
      <c r="B35" s="240"/>
      <c r="C35" s="201"/>
      <c r="D35" s="202"/>
      <c r="E35" s="205"/>
      <c r="F35" s="202"/>
      <c r="G35" s="236"/>
      <c r="H35" s="237"/>
      <c r="I35" s="237">
        <f t="shared" si="0"/>
        <v>0</v>
      </c>
      <c r="J35" s="237">
        <f t="shared" si="1"/>
        <v>0</v>
      </c>
      <c r="K35" s="180"/>
      <c r="L35" s="1250"/>
      <c r="M35" s="180"/>
    </row>
    <row r="36" spans="1:13" s="232" customFormat="1">
      <c r="A36" s="242">
        <v>2</v>
      </c>
      <c r="B36" s="243" t="s">
        <v>370</v>
      </c>
      <c r="C36" s="210" t="s">
        <v>305</v>
      </c>
      <c r="D36" s="211">
        <f>SUM(D38:D39)</f>
        <v>0</v>
      </c>
      <c r="E36" s="212" t="s">
        <v>305</v>
      </c>
      <c r="F36" s="211">
        <f>SUM(F37:F39)</f>
        <v>0</v>
      </c>
      <c r="G36" s="236"/>
      <c r="H36" s="237"/>
      <c r="I36" s="237"/>
      <c r="J36" s="237"/>
      <c r="K36" s="180"/>
      <c r="L36" s="1250"/>
      <c r="M36" s="180"/>
    </row>
    <row r="37" spans="1:13" s="232" customFormat="1">
      <c r="A37" s="239"/>
      <c r="B37" s="240" t="s">
        <v>199</v>
      </c>
      <c r="C37" s="201"/>
      <c r="D37" s="202"/>
      <c r="E37" s="203"/>
      <c r="F37" s="202"/>
      <c r="G37" s="236"/>
      <c r="H37" s="237"/>
      <c r="I37" s="237">
        <f>F37-H37</f>
        <v>0</v>
      </c>
      <c r="J37" s="237">
        <f t="shared" ref="J37:J39" si="6">F37-G37</f>
        <v>0</v>
      </c>
      <c r="K37" s="180"/>
      <c r="L37" s="180"/>
      <c r="M37" s="180"/>
    </row>
    <row r="38" spans="1:13" s="232" customFormat="1" ht="21" customHeight="1">
      <c r="A38" s="239"/>
      <c r="B38" s="240"/>
      <c r="C38" s="201"/>
      <c r="D38" s="202" t="s">
        <v>371</v>
      </c>
      <c r="E38" s="203"/>
      <c r="F38" s="202"/>
      <c r="G38" s="236"/>
      <c r="H38" s="237"/>
      <c r="I38" s="237">
        <f>F38-H38</f>
        <v>0</v>
      </c>
      <c r="J38" s="237">
        <f t="shared" si="6"/>
        <v>0</v>
      </c>
      <c r="K38" s="180"/>
      <c r="L38" s="180"/>
      <c r="M38" s="180"/>
    </row>
    <row r="39" spans="1:13" s="232" customFormat="1">
      <c r="A39" s="239"/>
      <c r="B39" s="240"/>
      <c r="C39" s="201"/>
      <c r="D39" s="202"/>
      <c r="E39" s="203"/>
      <c r="F39" s="202"/>
      <c r="G39" s="236"/>
      <c r="H39" s="237"/>
      <c r="I39" s="237">
        <f>F39-H39</f>
        <v>0</v>
      </c>
      <c r="J39" s="237">
        <f t="shared" si="6"/>
        <v>0</v>
      </c>
      <c r="K39" s="180"/>
      <c r="L39" s="180"/>
      <c r="M39" s="180"/>
    </row>
    <row r="40" spans="1:13" s="238" customFormat="1">
      <c r="A40" s="233">
        <v>3</v>
      </c>
      <c r="B40" s="234" t="s">
        <v>372</v>
      </c>
      <c r="C40" s="195" t="s">
        <v>305</v>
      </c>
      <c r="D40" s="235">
        <f>SUM(D42:D53)</f>
        <v>0</v>
      </c>
      <c r="E40" s="244" t="s">
        <v>305</v>
      </c>
      <c r="F40" s="235">
        <f>SUM(F41:F48)</f>
        <v>16202.4</v>
      </c>
      <c r="G40" s="236"/>
      <c r="H40" s="237"/>
      <c r="I40" s="237"/>
      <c r="J40" s="237"/>
      <c r="K40" s="183"/>
      <c r="L40" s="183"/>
      <c r="M40" s="183"/>
    </row>
    <row r="41" spans="1:13" s="232" customFormat="1">
      <c r="A41" s="239"/>
      <c r="B41" s="240" t="s">
        <v>199</v>
      </c>
      <c r="C41" s="201"/>
      <c r="D41" s="202"/>
      <c r="E41" s="203"/>
      <c r="F41" s="202"/>
      <c r="G41" s="236"/>
      <c r="H41" s="237"/>
      <c r="I41" s="237">
        <f t="shared" ref="I41:I48" si="7">F41-H41</f>
        <v>0</v>
      </c>
      <c r="J41" s="237">
        <f t="shared" ref="J41:J48" si="8">F41-G41</f>
        <v>0</v>
      </c>
      <c r="K41" s="180"/>
      <c r="L41" s="183"/>
      <c r="M41" s="183"/>
    </row>
    <row r="42" spans="1:13" s="232" customFormat="1" ht="23.45" hidden="1" customHeight="1">
      <c r="A42" s="239"/>
      <c r="B42" s="245" t="s">
        <v>546</v>
      </c>
      <c r="C42" s="201"/>
      <c r="D42" s="202"/>
      <c r="E42" s="203"/>
      <c r="F42" s="202"/>
      <c r="G42" s="236"/>
      <c r="H42" s="237"/>
      <c r="I42" s="237">
        <f t="shared" si="7"/>
        <v>0</v>
      </c>
      <c r="J42" s="237">
        <f t="shared" si="8"/>
        <v>0</v>
      </c>
      <c r="K42" s="180"/>
      <c r="L42" s="180"/>
      <c r="M42" s="180"/>
    </row>
    <row r="43" spans="1:13" s="232" customFormat="1" ht="23.45" customHeight="1">
      <c r="A43" s="239"/>
      <c r="B43" s="245" t="s">
        <v>1285</v>
      </c>
      <c r="C43" s="201"/>
      <c r="D43" s="202"/>
      <c r="E43" s="203"/>
      <c r="F43" s="202">
        <v>16202.4</v>
      </c>
      <c r="G43" s="236">
        <v>16202.4</v>
      </c>
      <c r="H43" s="237">
        <f>16202.4</f>
        <v>16202.4</v>
      </c>
      <c r="I43" s="237">
        <f t="shared" si="7"/>
        <v>0</v>
      </c>
      <c r="J43" s="237">
        <f t="shared" si="8"/>
        <v>0</v>
      </c>
      <c r="K43" s="180"/>
      <c r="L43" s="1250">
        <v>162024.4</v>
      </c>
      <c r="M43" s="180"/>
    </row>
    <row r="44" spans="1:13" s="232" customFormat="1" ht="23.45" hidden="1" customHeight="1">
      <c r="A44" s="239"/>
      <c r="B44" s="245"/>
      <c r="C44" s="201"/>
      <c r="D44" s="202"/>
      <c r="E44" s="203"/>
      <c r="F44" s="202"/>
      <c r="G44" s="236"/>
      <c r="H44" s="237"/>
      <c r="I44" s="237">
        <f t="shared" si="7"/>
        <v>0</v>
      </c>
      <c r="J44" s="237">
        <f t="shared" si="8"/>
        <v>0</v>
      </c>
      <c r="K44" s="180"/>
      <c r="L44" s="180"/>
      <c r="M44" s="180"/>
    </row>
    <row r="45" spans="1:13" s="232" customFormat="1" ht="23.45" hidden="1" customHeight="1">
      <c r="A45" s="239"/>
      <c r="B45" s="245"/>
      <c r="C45" s="201"/>
      <c r="D45" s="202"/>
      <c r="E45" s="203"/>
      <c r="F45" s="202"/>
      <c r="G45" s="236"/>
      <c r="H45" s="237"/>
      <c r="I45" s="237">
        <f t="shared" si="7"/>
        <v>0</v>
      </c>
      <c r="J45" s="237">
        <f t="shared" si="8"/>
        <v>0</v>
      </c>
      <c r="K45" s="180"/>
      <c r="L45" s="180"/>
      <c r="M45" s="180"/>
    </row>
    <row r="46" spans="1:13" s="232" customFormat="1" ht="23.45" hidden="1" customHeight="1">
      <c r="A46" s="239"/>
      <c r="B46" s="245"/>
      <c r="C46" s="201"/>
      <c r="D46" s="202"/>
      <c r="E46" s="203"/>
      <c r="F46" s="202"/>
      <c r="G46" s="236"/>
      <c r="H46" s="237"/>
      <c r="I46" s="237">
        <f t="shared" si="7"/>
        <v>0</v>
      </c>
      <c r="J46" s="237">
        <f t="shared" si="8"/>
        <v>0</v>
      </c>
      <c r="K46" s="180"/>
      <c r="L46" s="180"/>
      <c r="M46" s="180"/>
    </row>
    <row r="47" spans="1:13" s="232" customFormat="1" ht="23.45" hidden="1" customHeight="1">
      <c r="A47" s="239"/>
      <c r="B47" s="245"/>
      <c r="C47" s="201"/>
      <c r="D47" s="202"/>
      <c r="E47" s="203"/>
      <c r="F47" s="202"/>
      <c r="G47" s="236"/>
      <c r="H47" s="237"/>
      <c r="I47" s="237">
        <f t="shared" si="7"/>
        <v>0</v>
      </c>
      <c r="J47" s="237">
        <f t="shared" si="8"/>
        <v>0</v>
      </c>
      <c r="K47" s="180"/>
      <c r="L47" s="180"/>
      <c r="M47" s="180"/>
    </row>
    <row r="48" spans="1:13" s="232" customFormat="1" ht="24" hidden="1" customHeight="1">
      <c r="A48" s="239"/>
      <c r="B48" s="246"/>
      <c r="C48" s="201"/>
      <c r="D48" s="202"/>
      <c r="E48" s="203"/>
      <c r="F48" s="202"/>
      <c r="G48" s="236"/>
      <c r="H48" s="237"/>
      <c r="I48" s="237">
        <f t="shared" si="7"/>
        <v>0</v>
      </c>
      <c r="J48" s="237">
        <f t="shared" si="8"/>
        <v>0</v>
      </c>
      <c r="K48" s="180"/>
      <c r="L48" s="180"/>
      <c r="M48" s="180"/>
    </row>
    <row r="49" spans="1:13" s="238" customFormat="1" ht="20.25" customHeight="1">
      <c r="A49" s="233">
        <v>2</v>
      </c>
      <c r="B49" s="234" t="s">
        <v>373</v>
      </c>
      <c r="C49" s="195" t="s">
        <v>305</v>
      </c>
      <c r="D49" s="235">
        <f>SUM(D53:D53)</f>
        <v>0</v>
      </c>
      <c r="E49" s="244" t="s">
        <v>305</v>
      </c>
      <c r="F49" s="235">
        <f>SUM(F50:F53)</f>
        <v>180000</v>
      </c>
      <c r="G49" s="236"/>
      <c r="H49" s="237"/>
      <c r="I49" s="237"/>
      <c r="J49" s="237"/>
      <c r="K49" s="183"/>
      <c r="L49" s="183"/>
      <c r="M49" s="183"/>
    </row>
    <row r="50" spans="1:13" s="232" customFormat="1">
      <c r="A50" s="239"/>
      <c r="B50" s="245" t="s">
        <v>199</v>
      </c>
      <c r="C50" s="201"/>
      <c r="D50" s="202"/>
      <c r="E50" s="203"/>
      <c r="F50" s="202"/>
      <c r="G50" s="236"/>
      <c r="H50" s="237"/>
      <c r="I50" s="237">
        <f>F50-H50</f>
        <v>0</v>
      </c>
      <c r="J50" s="237">
        <f t="shared" ref="J50:J53" si="9">F50-G50</f>
        <v>0</v>
      </c>
      <c r="K50" s="180"/>
      <c r="L50" s="180"/>
      <c r="M50" s="180"/>
    </row>
    <row r="51" spans="1:13" s="232" customFormat="1">
      <c r="A51" s="239"/>
      <c r="B51" s="247" t="s">
        <v>469</v>
      </c>
      <c r="C51" s="201"/>
      <c r="D51" s="202"/>
      <c r="E51" s="203">
        <v>1</v>
      </c>
      <c r="F51" s="202">
        <v>180000</v>
      </c>
      <c r="G51" s="236">
        <f>81035+95335</f>
        <v>176370</v>
      </c>
      <c r="H51" s="237">
        <f>81035+95335</f>
        <v>176370</v>
      </c>
      <c r="I51" s="237">
        <f>F51-H51</f>
        <v>3630</v>
      </c>
      <c r="J51" s="237">
        <f t="shared" si="9"/>
        <v>3630</v>
      </c>
      <c r="K51" s="180"/>
      <c r="L51" s="180"/>
      <c r="M51" s="180"/>
    </row>
    <row r="52" spans="1:13" s="232" customFormat="1" hidden="1">
      <c r="A52" s="239"/>
      <c r="B52" s="245"/>
      <c r="C52" s="201"/>
      <c r="D52" s="202"/>
      <c r="E52" s="203"/>
      <c r="F52" s="202"/>
      <c r="G52" s="236"/>
      <c r="H52" s="237"/>
      <c r="I52" s="237">
        <f>F52-H52</f>
        <v>0</v>
      </c>
      <c r="J52" s="237">
        <f t="shared" si="9"/>
        <v>0</v>
      </c>
      <c r="K52" s="180"/>
      <c r="L52" s="180"/>
      <c r="M52" s="180"/>
    </row>
    <row r="53" spans="1:13" s="232" customFormat="1">
      <c r="A53" s="239"/>
      <c r="B53" s="245"/>
      <c r="C53" s="201"/>
      <c r="D53" s="202"/>
      <c r="E53" s="203"/>
      <c r="F53" s="202"/>
      <c r="G53" s="236"/>
      <c r="H53" s="237"/>
      <c r="I53" s="237">
        <f>F53-H53</f>
        <v>0</v>
      </c>
      <c r="J53" s="237">
        <f t="shared" si="9"/>
        <v>0</v>
      </c>
      <c r="K53" s="180"/>
      <c r="L53" s="180"/>
      <c r="M53" s="180"/>
    </row>
    <row r="54" spans="1:13" s="232" customFormat="1">
      <c r="A54" s="233">
        <v>3</v>
      </c>
      <c r="B54" s="234" t="s">
        <v>374</v>
      </c>
      <c r="C54" s="195" t="s">
        <v>305</v>
      </c>
      <c r="D54" s="235">
        <f>SUM(D55:D76)</f>
        <v>0</v>
      </c>
      <c r="E54" s="244" t="s">
        <v>305</v>
      </c>
      <c r="F54" s="235">
        <f>SUM(F55:F76)</f>
        <v>21000</v>
      </c>
      <c r="G54" s="236"/>
      <c r="H54" s="237"/>
      <c r="I54" s="237"/>
      <c r="J54" s="237"/>
      <c r="K54" s="180"/>
      <c r="L54" s="180"/>
      <c r="M54" s="180"/>
    </row>
    <row r="55" spans="1:13" s="232" customFormat="1">
      <c r="A55" s="248"/>
      <c r="B55" s="249" t="s">
        <v>199</v>
      </c>
      <c r="C55" s="201"/>
      <c r="D55" s="202"/>
      <c r="E55" s="205"/>
      <c r="F55" s="202"/>
      <c r="G55" s="236"/>
      <c r="H55" s="237"/>
      <c r="I55" s="237">
        <f t="shared" ref="I55:I75" si="10">F55-H55</f>
        <v>0</v>
      </c>
      <c r="J55" s="237">
        <f t="shared" ref="J55:J75" si="11">F55-G55</f>
        <v>0</v>
      </c>
      <c r="K55" s="180"/>
      <c r="L55" s="180"/>
      <c r="M55" s="180"/>
    </row>
    <row r="56" spans="1:13" s="232" customFormat="1" hidden="1">
      <c r="A56" s="239"/>
      <c r="B56" s="202" t="s">
        <v>470</v>
      </c>
      <c r="C56" s="201"/>
      <c r="D56" s="202"/>
      <c r="E56" s="205"/>
      <c r="F56" s="202"/>
      <c r="G56" s="236"/>
      <c r="H56" s="237"/>
      <c r="I56" s="237">
        <f t="shared" si="10"/>
        <v>0</v>
      </c>
      <c r="J56" s="237">
        <f t="shared" si="11"/>
        <v>0</v>
      </c>
      <c r="K56" s="180"/>
      <c r="L56" s="180"/>
      <c r="M56" s="180"/>
    </row>
    <row r="57" spans="1:13" s="232" customFormat="1">
      <c r="A57" s="239"/>
      <c r="B57" s="202" t="s">
        <v>471</v>
      </c>
      <c r="C57" s="201"/>
      <c r="D57" s="202"/>
      <c r="E57" s="205">
        <v>2</v>
      </c>
      <c r="F57" s="202">
        <v>10000</v>
      </c>
      <c r="G57" s="236"/>
      <c r="H57" s="237"/>
      <c r="I57" s="237">
        <f t="shared" si="10"/>
        <v>10000</v>
      </c>
      <c r="J57" s="237">
        <f t="shared" si="11"/>
        <v>10000</v>
      </c>
      <c r="K57" s="180"/>
      <c r="L57" s="180"/>
      <c r="M57" s="180"/>
    </row>
    <row r="58" spans="1:13" s="232" customFormat="1" hidden="1">
      <c r="A58" s="239"/>
      <c r="B58" s="202" t="s">
        <v>472</v>
      </c>
      <c r="C58" s="201"/>
      <c r="D58" s="202"/>
      <c r="E58" s="205"/>
      <c r="F58" s="202"/>
      <c r="G58" s="236"/>
      <c r="H58" s="237"/>
      <c r="I58" s="237">
        <f t="shared" si="10"/>
        <v>0</v>
      </c>
      <c r="J58" s="237">
        <f t="shared" si="11"/>
        <v>0</v>
      </c>
      <c r="K58" s="180"/>
      <c r="L58" s="180"/>
      <c r="M58" s="180"/>
    </row>
    <row r="59" spans="1:13" s="232" customFormat="1">
      <c r="A59" s="239"/>
      <c r="B59" s="202" t="s">
        <v>473</v>
      </c>
      <c r="C59" s="201"/>
      <c r="D59" s="202"/>
      <c r="E59" s="205">
        <v>1</v>
      </c>
      <c r="F59" s="202">
        <v>6000</v>
      </c>
      <c r="G59" s="236"/>
      <c r="H59" s="237"/>
      <c r="I59" s="237">
        <f t="shared" si="10"/>
        <v>6000</v>
      </c>
      <c r="J59" s="237">
        <f t="shared" si="11"/>
        <v>6000</v>
      </c>
      <c r="K59" s="180"/>
      <c r="L59" s="180"/>
      <c r="M59" s="180"/>
    </row>
    <row r="60" spans="1:13" s="232" customFormat="1">
      <c r="A60" s="239"/>
      <c r="B60" s="202" t="s">
        <v>475</v>
      </c>
      <c r="C60" s="201"/>
      <c r="D60" s="202"/>
      <c r="E60" s="205">
        <v>1</v>
      </c>
      <c r="F60" s="202">
        <v>5000</v>
      </c>
      <c r="G60" s="236">
        <f>5000</f>
        <v>5000</v>
      </c>
      <c r="H60" s="237">
        <f>5000</f>
        <v>5000</v>
      </c>
      <c r="I60" s="237">
        <f t="shared" si="10"/>
        <v>0</v>
      </c>
      <c r="J60" s="237">
        <f t="shared" si="11"/>
        <v>0</v>
      </c>
      <c r="K60" s="180"/>
      <c r="L60" s="180"/>
      <c r="M60" s="180"/>
    </row>
    <row r="61" spans="1:13" s="232" customFormat="1" hidden="1">
      <c r="A61" s="239"/>
      <c r="B61" s="247" t="s">
        <v>474</v>
      </c>
      <c r="C61" s="201"/>
      <c r="D61" s="202"/>
      <c r="E61" s="205"/>
      <c r="F61" s="202"/>
      <c r="G61" s="236"/>
      <c r="H61" s="237"/>
      <c r="I61" s="237">
        <f t="shared" si="10"/>
        <v>0</v>
      </c>
      <c r="J61" s="237">
        <f t="shared" si="11"/>
        <v>0</v>
      </c>
      <c r="K61" s="180"/>
      <c r="L61" s="180"/>
      <c r="M61" s="180"/>
    </row>
    <row r="62" spans="1:13" s="232" customFormat="1" hidden="1">
      <c r="A62" s="239"/>
      <c r="B62" s="202" t="s">
        <v>477</v>
      </c>
      <c r="C62" s="201"/>
      <c r="D62" s="202"/>
      <c r="E62" s="205"/>
      <c r="F62" s="202"/>
      <c r="G62" s="236"/>
      <c r="H62" s="237"/>
      <c r="I62" s="237">
        <f t="shared" si="10"/>
        <v>0</v>
      </c>
      <c r="J62" s="237">
        <f t="shared" si="11"/>
        <v>0</v>
      </c>
      <c r="K62" s="180"/>
      <c r="L62" s="180"/>
      <c r="M62" s="180"/>
    </row>
    <row r="63" spans="1:13" s="232" customFormat="1" hidden="1">
      <c r="A63" s="239"/>
      <c r="B63" s="202" t="s">
        <v>476</v>
      </c>
      <c r="C63" s="201"/>
      <c r="D63" s="202"/>
      <c r="E63" s="205"/>
      <c r="F63" s="202"/>
      <c r="G63" s="236"/>
      <c r="H63" s="237"/>
      <c r="I63" s="237">
        <f t="shared" si="10"/>
        <v>0</v>
      </c>
      <c r="J63" s="237">
        <f t="shared" si="11"/>
        <v>0</v>
      </c>
      <c r="K63" s="180"/>
      <c r="L63" s="180"/>
      <c r="M63" s="180"/>
    </row>
    <row r="64" spans="1:13" s="232" customFormat="1" hidden="1">
      <c r="A64" s="239"/>
      <c r="B64" s="202" t="s">
        <v>543</v>
      </c>
      <c r="C64" s="201"/>
      <c r="D64" s="202"/>
      <c r="E64" s="205"/>
      <c r="F64" s="202"/>
      <c r="G64" s="236"/>
      <c r="H64" s="237"/>
      <c r="I64" s="237">
        <f t="shared" si="10"/>
        <v>0</v>
      </c>
      <c r="J64" s="237">
        <f t="shared" si="11"/>
        <v>0</v>
      </c>
      <c r="K64" s="180"/>
      <c r="L64" s="180"/>
      <c r="M64" s="180"/>
    </row>
    <row r="65" spans="1:13" s="232" customFormat="1" hidden="1">
      <c r="A65" s="239"/>
      <c r="B65" s="202" t="s">
        <v>544</v>
      </c>
      <c r="C65" s="201"/>
      <c r="D65" s="202"/>
      <c r="E65" s="205"/>
      <c r="F65" s="202"/>
      <c r="G65" s="236"/>
      <c r="H65" s="237"/>
      <c r="I65" s="237">
        <f t="shared" si="10"/>
        <v>0</v>
      </c>
      <c r="J65" s="237">
        <f t="shared" si="11"/>
        <v>0</v>
      </c>
      <c r="K65" s="180"/>
      <c r="L65" s="180"/>
      <c r="M65" s="180"/>
    </row>
    <row r="66" spans="1:13" s="232" customFormat="1" hidden="1">
      <c r="A66" s="239"/>
      <c r="B66" s="202" t="s">
        <v>545</v>
      </c>
      <c r="C66" s="201"/>
      <c r="D66" s="202"/>
      <c r="E66" s="205"/>
      <c r="F66" s="202"/>
      <c r="G66" s="236"/>
      <c r="H66" s="237"/>
      <c r="I66" s="237">
        <f t="shared" si="10"/>
        <v>0</v>
      </c>
      <c r="J66" s="237">
        <f t="shared" si="11"/>
        <v>0</v>
      </c>
      <c r="K66" s="180"/>
      <c r="L66" s="180"/>
      <c r="M66" s="180"/>
    </row>
    <row r="67" spans="1:13" s="232" customFormat="1" hidden="1">
      <c r="A67" s="239"/>
      <c r="B67" s="240" t="s">
        <v>547</v>
      </c>
      <c r="C67" s="201"/>
      <c r="D67" s="202"/>
      <c r="E67" s="205"/>
      <c r="F67" s="202"/>
      <c r="G67" s="236"/>
      <c r="H67" s="237"/>
      <c r="I67" s="237">
        <f t="shared" si="10"/>
        <v>0</v>
      </c>
      <c r="J67" s="237">
        <f t="shared" si="11"/>
        <v>0</v>
      </c>
      <c r="K67" s="180"/>
      <c r="L67" s="180"/>
      <c r="M67" s="180"/>
    </row>
    <row r="68" spans="1:13" s="232" customFormat="1" hidden="1">
      <c r="A68" s="239"/>
      <c r="B68" s="240"/>
      <c r="C68" s="201"/>
      <c r="D68" s="202"/>
      <c r="E68" s="205"/>
      <c r="F68" s="202"/>
      <c r="G68" s="236"/>
      <c r="H68" s="237"/>
      <c r="I68" s="237">
        <f t="shared" si="10"/>
        <v>0</v>
      </c>
      <c r="J68" s="237">
        <f t="shared" si="11"/>
        <v>0</v>
      </c>
      <c r="K68" s="180"/>
      <c r="L68" s="180"/>
      <c r="M68" s="180"/>
    </row>
    <row r="69" spans="1:13" s="232" customFormat="1" hidden="1">
      <c r="A69" s="239"/>
      <c r="B69" s="240"/>
      <c r="C69" s="201"/>
      <c r="D69" s="202"/>
      <c r="E69" s="205"/>
      <c r="F69" s="202"/>
      <c r="G69" s="236"/>
      <c r="H69" s="237"/>
      <c r="I69" s="237">
        <f t="shared" si="10"/>
        <v>0</v>
      </c>
      <c r="J69" s="237">
        <f t="shared" si="11"/>
        <v>0</v>
      </c>
      <c r="K69" s="180"/>
      <c r="L69" s="180"/>
      <c r="M69" s="180"/>
    </row>
    <row r="70" spans="1:13" s="232" customFormat="1" hidden="1">
      <c r="A70" s="239"/>
      <c r="B70" s="240"/>
      <c r="C70" s="201"/>
      <c r="D70" s="202"/>
      <c r="E70" s="205"/>
      <c r="F70" s="202"/>
      <c r="G70" s="236"/>
      <c r="H70" s="237"/>
      <c r="I70" s="237">
        <f t="shared" si="10"/>
        <v>0</v>
      </c>
      <c r="J70" s="237">
        <f t="shared" si="11"/>
        <v>0</v>
      </c>
      <c r="K70" s="180"/>
      <c r="L70" s="180"/>
      <c r="M70" s="180"/>
    </row>
    <row r="71" spans="1:13" s="232" customFormat="1" hidden="1">
      <c r="A71" s="239"/>
      <c r="B71" s="240"/>
      <c r="C71" s="201"/>
      <c r="D71" s="202"/>
      <c r="E71" s="205"/>
      <c r="F71" s="202"/>
      <c r="G71" s="236"/>
      <c r="H71" s="237"/>
      <c r="I71" s="237">
        <f t="shared" si="10"/>
        <v>0</v>
      </c>
      <c r="J71" s="237">
        <f t="shared" si="11"/>
        <v>0</v>
      </c>
      <c r="K71" s="180"/>
      <c r="L71" s="180"/>
      <c r="M71" s="180"/>
    </row>
    <row r="72" spans="1:13" s="232" customFormat="1" hidden="1">
      <c r="A72" s="239"/>
      <c r="B72" s="240"/>
      <c r="C72" s="201"/>
      <c r="D72" s="202"/>
      <c r="E72" s="205"/>
      <c r="F72" s="202"/>
      <c r="G72" s="236"/>
      <c r="H72" s="237"/>
      <c r="I72" s="237">
        <f t="shared" si="10"/>
        <v>0</v>
      </c>
      <c r="J72" s="237">
        <f t="shared" si="11"/>
        <v>0</v>
      </c>
      <c r="K72" s="180"/>
      <c r="L72" s="180"/>
      <c r="M72" s="180"/>
    </row>
    <row r="73" spans="1:13" s="232" customFormat="1" hidden="1">
      <c r="A73" s="239"/>
      <c r="B73" s="240"/>
      <c r="C73" s="201"/>
      <c r="D73" s="202"/>
      <c r="E73" s="205"/>
      <c r="F73" s="202"/>
      <c r="G73" s="236"/>
      <c r="H73" s="237"/>
      <c r="I73" s="237">
        <f t="shared" si="10"/>
        <v>0</v>
      </c>
      <c r="J73" s="237">
        <f t="shared" si="11"/>
        <v>0</v>
      </c>
      <c r="K73" s="180"/>
      <c r="L73" s="180"/>
      <c r="M73" s="180"/>
    </row>
    <row r="74" spans="1:13" s="232" customFormat="1" hidden="1">
      <c r="A74" s="239"/>
      <c r="B74" s="245"/>
      <c r="C74" s="201"/>
      <c r="D74" s="202"/>
      <c r="E74" s="205"/>
      <c r="F74" s="220"/>
      <c r="G74" s="236"/>
      <c r="H74" s="237"/>
      <c r="I74" s="237">
        <f t="shared" si="10"/>
        <v>0</v>
      </c>
      <c r="J74" s="237">
        <f t="shared" si="11"/>
        <v>0</v>
      </c>
      <c r="K74" s="180"/>
      <c r="L74" s="180"/>
      <c r="M74" s="180"/>
    </row>
    <row r="75" spans="1:13" s="232" customFormat="1" hidden="1">
      <c r="A75" s="239"/>
      <c r="B75" s="240"/>
      <c r="C75" s="201"/>
      <c r="D75" s="202"/>
      <c r="E75" s="205"/>
      <c r="F75" s="202"/>
      <c r="G75" s="236"/>
      <c r="H75" s="237"/>
      <c r="I75" s="237">
        <f t="shared" si="10"/>
        <v>0</v>
      </c>
      <c r="J75" s="237">
        <f t="shared" si="11"/>
        <v>0</v>
      </c>
      <c r="K75" s="180"/>
      <c r="L75" s="180"/>
      <c r="M75" s="180"/>
    </row>
    <row r="76" spans="1:13" s="232" customFormat="1" hidden="1">
      <c r="A76" s="239"/>
      <c r="B76" s="240"/>
      <c r="C76" s="201"/>
      <c r="D76" s="202"/>
      <c r="E76" s="205"/>
      <c r="F76" s="202"/>
      <c r="G76" s="236"/>
      <c r="H76" s="237"/>
      <c r="I76" s="237"/>
      <c r="J76" s="237"/>
      <c r="K76" s="180"/>
      <c r="L76" s="180"/>
      <c r="M76" s="180"/>
    </row>
    <row r="77" spans="1:13" s="238" customFormat="1">
      <c r="A77" s="233"/>
      <c r="B77" s="234" t="s">
        <v>295</v>
      </c>
      <c r="C77" s="195" t="s">
        <v>305</v>
      </c>
      <c r="D77" s="235">
        <f>D49+D40+D36+D13+D54</f>
        <v>0</v>
      </c>
      <c r="E77" s="244" t="s">
        <v>10</v>
      </c>
      <c r="F77" s="235">
        <f>F49+F40+F36+F13+F54</f>
        <v>468106.89</v>
      </c>
      <c r="G77" s="222" t="s">
        <v>534</v>
      </c>
      <c r="H77" s="223">
        <f>SUM(H12:H76)</f>
        <v>382557.38</v>
      </c>
      <c r="I77" s="223">
        <f>SUM(I12:I76)</f>
        <v>85549.50999999998</v>
      </c>
      <c r="J77" s="223">
        <f>SUM(J12:J76)</f>
        <v>30675.05</v>
      </c>
      <c r="K77" s="183"/>
      <c r="L77" s="183">
        <f t="shared" ref="L77:M77" si="12">SUM(L12:L76)</f>
        <v>327530.03000000003</v>
      </c>
      <c r="M77" s="183">
        <f t="shared" si="12"/>
        <v>0</v>
      </c>
    </row>
    <row r="78" spans="1:13" s="232" customFormat="1" hidden="1">
      <c r="A78" s="1470" t="s">
        <v>994</v>
      </c>
      <c r="B78" s="1470"/>
      <c r="C78" s="1470"/>
      <c r="D78" s="1470"/>
      <c r="E78" s="1470"/>
      <c r="F78" s="1470"/>
      <c r="G78" s="191" t="s">
        <v>995</v>
      </c>
      <c r="H78" s="231"/>
      <c r="I78" s="231"/>
      <c r="J78" s="231"/>
      <c r="K78" s="180"/>
      <c r="L78" s="180"/>
      <c r="M78" s="180"/>
    </row>
    <row r="79" spans="1:13" s="238" customFormat="1" hidden="1">
      <c r="A79" s="233">
        <v>1</v>
      </c>
      <c r="B79" s="234" t="s">
        <v>369</v>
      </c>
      <c r="C79" s="195" t="s">
        <v>305</v>
      </c>
      <c r="D79" s="235">
        <f>SUM(D81:D97)</f>
        <v>0</v>
      </c>
      <c r="E79" s="195" t="s">
        <v>305</v>
      </c>
      <c r="F79" s="235">
        <f>SUM(F80:F97)</f>
        <v>0</v>
      </c>
      <c r="G79" s="236"/>
      <c r="H79" s="237"/>
      <c r="I79" s="237"/>
      <c r="J79" s="237"/>
      <c r="K79" s="183"/>
      <c r="L79" s="183"/>
      <c r="M79" s="183"/>
    </row>
    <row r="80" spans="1:13" s="232" customFormat="1" hidden="1">
      <c r="A80" s="239"/>
      <c r="B80" s="240" t="s">
        <v>199</v>
      </c>
      <c r="C80" s="201"/>
      <c r="D80" s="202"/>
      <c r="E80" s="203"/>
      <c r="F80" s="202"/>
      <c r="G80" s="236"/>
      <c r="H80" s="237"/>
      <c r="I80" s="237">
        <f t="shared" ref="I80:I97" si="13">F80-H80</f>
        <v>0</v>
      </c>
      <c r="J80" s="237">
        <f>F80-G80</f>
        <v>0</v>
      </c>
      <c r="K80" s="180"/>
      <c r="L80" s="180"/>
      <c r="M80" s="180"/>
    </row>
    <row r="81" spans="1:13" s="232" customFormat="1" hidden="1">
      <c r="A81" s="239"/>
      <c r="B81" s="202" t="s">
        <v>459</v>
      </c>
      <c r="C81" s="201"/>
      <c r="D81" s="202"/>
      <c r="E81" s="203"/>
      <c r="F81" s="202"/>
      <c r="G81" s="236"/>
      <c r="H81" s="237"/>
      <c r="I81" s="237">
        <f t="shared" si="13"/>
        <v>0</v>
      </c>
      <c r="J81" s="237">
        <f t="shared" ref="J81:J97" si="14">F81-G81</f>
        <v>0</v>
      </c>
      <c r="K81" s="180"/>
      <c r="L81" s="180"/>
      <c r="M81" s="180"/>
    </row>
    <row r="82" spans="1:13" s="232" customFormat="1" hidden="1">
      <c r="A82" s="239"/>
      <c r="B82" s="202" t="s">
        <v>460</v>
      </c>
      <c r="C82" s="201"/>
      <c r="D82" s="202"/>
      <c r="E82" s="203"/>
      <c r="F82" s="202"/>
      <c r="G82" s="236"/>
      <c r="H82" s="237"/>
      <c r="I82" s="237">
        <f t="shared" si="13"/>
        <v>0</v>
      </c>
      <c r="J82" s="237">
        <f t="shared" si="14"/>
        <v>0</v>
      </c>
      <c r="K82" s="180"/>
      <c r="L82" s="180"/>
      <c r="M82" s="180"/>
    </row>
    <row r="83" spans="1:13" s="232" customFormat="1" hidden="1">
      <c r="A83" s="239"/>
      <c r="B83" s="202" t="s">
        <v>461</v>
      </c>
      <c r="C83" s="201"/>
      <c r="D83" s="202"/>
      <c r="E83" s="205"/>
      <c r="F83" s="202"/>
      <c r="G83" s="236"/>
      <c r="H83" s="237"/>
      <c r="I83" s="237">
        <f t="shared" si="13"/>
        <v>0</v>
      </c>
      <c r="J83" s="237">
        <f t="shared" si="14"/>
        <v>0</v>
      </c>
      <c r="K83" s="180"/>
      <c r="L83" s="180"/>
      <c r="M83" s="180"/>
    </row>
    <row r="84" spans="1:13" s="232" customFormat="1" hidden="1">
      <c r="A84" s="239"/>
      <c r="B84" s="202" t="s">
        <v>462</v>
      </c>
      <c r="C84" s="201"/>
      <c r="D84" s="202"/>
      <c r="E84" s="205"/>
      <c r="F84" s="202"/>
      <c r="G84" s="241"/>
      <c r="H84" s="237"/>
      <c r="I84" s="237">
        <f t="shared" si="13"/>
        <v>0</v>
      </c>
      <c r="J84" s="237">
        <f t="shared" si="14"/>
        <v>0</v>
      </c>
      <c r="K84" s="180"/>
      <c r="L84" s="180"/>
      <c r="M84" s="180"/>
    </row>
    <row r="85" spans="1:13" s="232" customFormat="1" hidden="1">
      <c r="A85" s="239"/>
      <c r="B85" s="202" t="s">
        <v>463</v>
      </c>
      <c r="C85" s="201"/>
      <c r="D85" s="202"/>
      <c r="E85" s="205"/>
      <c r="F85" s="202"/>
      <c r="G85" s="241"/>
      <c r="H85" s="237"/>
      <c r="I85" s="237">
        <f t="shared" si="13"/>
        <v>0</v>
      </c>
      <c r="J85" s="237">
        <f t="shared" si="14"/>
        <v>0</v>
      </c>
      <c r="K85" s="180"/>
      <c r="L85" s="180"/>
      <c r="M85" s="180"/>
    </row>
    <row r="86" spans="1:13" s="232" customFormat="1" hidden="1">
      <c r="A86" s="239"/>
      <c r="B86" s="202" t="s">
        <v>1011</v>
      </c>
      <c r="C86" s="201"/>
      <c r="D86" s="202"/>
      <c r="E86" s="205"/>
      <c r="F86" s="202"/>
      <c r="G86" s="241"/>
      <c r="H86" s="237"/>
      <c r="I86" s="237">
        <f t="shared" si="13"/>
        <v>0</v>
      </c>
      <c r="J86" s="237">
        <f t="shared" si="14"/>
        <v>0</v>
      </c>
      <c r="K86" s="180"/>
      <c r="L86" s="180"/>
      <c r="M86" s="180"/>
    </row>
    <row r="87" spans="1:13" s="232" customFormat="1" hidden="1">
      <c r="A87" s="239"/>
      <c r="B87" s="202" t="s">
        <v>537</v>
      </c>
      <c r="C87" s="201"/>
      <c r="D87" s="202"/>
      <c r="E87" s="205"/>
      <c r="F87" s="202"/>
      <c r="G87" s="236"/>
      <c r="H87" s="237"/>
      <c r="I87" s="237">
        <f t="shared" si="13"/>
        <v>0</v>
      </c>
      <c r="J87" s="237">
        <f t="shared" si="14"/>
        <v>0</v>
      </c>
      <c r="K87" s="180"/>
      <c r="L87" s="180"/>
      <c r="M87" s="180"/>
    </row>
    <row r="88" spans="1:13" s="232" customFormat="1" hidden="1">
      <c r="A88" s="239"/>
      <c r="B88" s="202" t="s">
        <v>538</v>
      </c>
      <c r="C88" s="201"/>
      <c r="D88" s="202"/>
      <c r="E88" s="205"/>
      <c r="F88" s="202"/>
      <c r="G88" s="241"/>
      <c r="H88" s="237"/>
      <c r="I88" s="237">
        <f t="shared" si="13"/>
        <v>0</v>
      </c>
      <c r="J88" s="237">
        <f t="shared" si="14"/>
        <v>0</v>
      </c>
      <c r="K88" s="180"/>
      <c r="L88" s="180"/>
      <c r="M88" s="180"/>
    </row>
    <row r="89" spans="1:13" s="232" customFormat="1" ht="37.5" hidden="1">
      <c r="A89" s="239"/>
      <c r="B89" s="202" t="s">
        <v>464</v>
      </c>
      <c r="C89" s="201"/>
      <c r="D89" s="202"/>
      <c r="E89" s="205"/>
      <c r="F89" s="202"/>
      <c r="G89" s="241"/>
      <c r="H89" s="237"/>
      <c r="I89" s="237">
        <f t="shared" si="13"/>
        <v>0</v>
      </c>
      <c r="J89" s="237">
        <f t="shared" si="14"/>
        <v>0</v>
      </c>
      <c r="K89" s="180"/>
      <c r="L89" s="180"/>
      <c r="M89" s="180"/>
    </row>
    <row r="90" spans="1:13" s="232" customFormat="1" hidden="1">
      <c r="A90" s="239"/>
      <c r="B90" s="202" t="s">
        <v>465</v>
      </c>
      <c r="C90" s="201"/>
      <c r="D90" s="202"/>
      <c r="E90" s="205"/>
      <c r="F90" s="202"/>
      <c r="G90" s="241"/>
      <c r="H90" s="237"/>
      <c r="I90" s="237">
        <f t="shared" si="13"/>
        <v>0</v>
      </c>
      <c r="J90" s="237">
        <f t="shared" si="14"/>
        <v>0</v>
      </c>
      <c r="K90" s="180"/>
      <c r="L90" s="180"/>
      <c r="M90" s="180"/>
    </row>
    <row r="91" spans="1:13" s="232" customFormat="1" hidden="1">
      <c r="A91" s="239"/>
      <c r="B91" s="202" t="s">
        <v>467</v>
      </c>
      <c r="C91" s="201"/>
      <c r="D91" s="202"/>
      <c r="E91" s="205"/>
      <c r="F91" s="202"/>
      <c r="G91" s="241"/>
      <c r="H91" s="237"/>
      <c r="I91" s="237">
        <f t="shared" si="13"/>
        <v>0</v>
      </c>
      <c r="J91" s="237">
        <f t="shared" si="14"/>
        <v>0</v>
      </c>
      <c r="K91" s="180"/>
      <c r="L91" s="180"/>
      <c r="M91" s="180"/>
    </row>
    <row r="92" spans="1:13" s="232" customFormat="1" ht="39.75" hidden="1" customHeight="1">
      <c r="A92" s="239"/>
      <c r="B92" s="202" t="s">
        <v>468</v>
      </c>
      <c r="C92" s="201"/>
      <c r="D92" s="202"/>
      <c r="E92" s="205"/>
      <c r="F92" s="202"/>
      <c r="G92" s="236"/>
      <c r="H92" s="237"/>
      <c r="I92" s="237">
        <f t="shared" si="13"/>
        <v>0</v>
      </c>
      <c r="J92" s="237">
        <f t="shared" si="14"/>
        <v>0</v>
      </c>
      <c r="K92" s="180"/>
      <c r="L92" s="180"/>
      <c r="M92" s="180"/>
    </row>
    <row r="93" spans="1:13" s="232" customFormat="1" ht="20.25" hidden="1" customHeight="1">
      <c r="A93" s="239"/>
      <c r="B93" s="240" t="s">
        <v>541</v>
      </c>
      <c r="C93" s="201"/>
      <c r="D93" s="202"/>
      <c r="E93" s="205"/>
      <c r="F93" s="202"/>
      <c r="G93" s="236"/>
      <c r="H93" s="237"/>
      <c r="I93" s="237">
        <f t="shared" si="13"/>
        <v>0</v>
      </c>
      <c r="J93" s="237">
        <f t="shared" si="14"/>
        <v>0</v>
      </c>
      <c r="K93" s="180"/>
      <c r="L93" s="180"/>
      <c r="M93" s="180"/>
    </row>
    <row r="94" spans="1:13" s="232" customFormat="1" ht="22.5" hidden="1" customHeight="1">
      <c r="A94" s="239"/>
      <c r="B94" s="240" t="s">
        <v>542</v>
      </c>
      <c r="C94" s="201"/>
      <c r="D94" s="202"/>
      <c r="E94" s="205"/>
      <c r="F94" s="202"/>
      <c r="G94" s="236"/>
      <c r="H94" s="237"/>
      <c r="I94" s="237">
        <f t="shared" si="13"/>
        <v>0</v>
      </c>
      <c r="J94" s="237">
        <f t="shared" si="14"/>
        <v>0</v>
      </c>
      <c r="K94" s="180"/>
      <c r="L94" s="180"/>
      <c r="M94" s="180"/>
    </row>
    <row r="95" spans="1:13" s="232" customFormat="1" ht="22.5" hidden="1" customHeight="1">
      <c r="A95" s="239"/>
      <c r="B95" s="240"/>
      <c r="C95" s="201"/>
      <c r="D95" s="202"/>
      <c r="E95" s="205"/>
      <c r="F95" s="202"/>
      <c r="G95" s="236"/>
      <c r="H95" s="237"/>
      <c r="I95" s="237">
        <f t="shared" si="13"/>
        <v>0</v>
      </c>
      <c r="J95" s="237">
        <f t="shared" si="14"/>
        <v>0</v>
      </c>
      <c r="K95" s="180"/>
      <c r="L95" s="180"/>
      <c r="M95" s="180"/>
    </row>
    <row r="96" spans="1:13" s="232" customFormat="1" ht="22.5" hidden="1" customHeight="1">
      <c r="A96" s="239"/>
      <c r="B96" s="240"/>
      <c r="C96" s="201"/>
      <c r="D96" s="202"/>
      <c r="E96" s="205"/>
      <c r="F96" s="202"/>
      <c r="G96" s="236"/>
      <c r="H96" s="237"/>
      <c r="I96" s="237">
        <f t="shared" si="13"/>
        <v>0</v>
      </c>
      <c r="J96" s="237">
        <f t="shared" si="14"/>
        <v>0</v>
      </c>
      <c r="K96" s="180"/>
      <c r="L96" s="180"/>
      <c r="M96" s="180"/>
    </row>
    <row r="97" spans="1:13" s="232" customFormat="1" hidden="1">
      <c r="A97" s="239"/>
      <c r="B97" s="240"/>
      <c r="C97" s="201"/>
      <c r="D97" s="202"/>
      <c r="E97" s="205"/>
      <c r="F97" s="202"/>
      <c r="G97" s="236"/>
      <c r="H97" s="237"/>
      <c r="I97" s="237">
        <f t="shared" si="13"/>
        <v>0</v>
      </c>
      <c r="J97" s="237">
        <f t="shared" si="14"/>
        <v>0</v>
      </c>
      <c r="K97" s="180"/>
      <c r="L97" s="180"/>
      <c r="M97" s="180"/>
    </row>
    <row r="98" spans="1:13" s="232" customFormat="1" hidden="1">
      <c r="A98" s="242">
        <v>2</v>
      </c>
      <c r="B98" s="243" t="s">
        <v>370</v>
      </c>
      <c r="C98" s="210" t="s">
        <v>305</v>
      </c>
      <c r="D98" s="211">
        <f>SUM(D100:D101)</f>
        <v>0</v>
      </c>
      <c r="E98" s="212" t="s">
        <v>305</v>
      </c>
      <c r="F98" s="211">
        <f>SUM(F99:F101)</f>
        <v>0</v>
      </c>
      <c r="G98" s="236"/>
      <c r="H98" s="237"/>
      <c r="I98" s="237"/>
      <c r="J98" s="237"/>
      <c r="K98" s="183"/>
      <c r="L98" s="183"/>
      <c r="M98" s="183"/>
    </row>
    <row r="99" spans="1:13" s="232" customFormat="1" hidden="1">
      <c r="A99" s="239"/>
      <c r="B99" s="240" t="s">
        <v>199</v>
      </c>
      <c r="C99" s="201"/>
      <c r="D99" s="202"/>
      <c r="E99" s="203"/>
      <c r="F99" s="202"/>
      <c r="G99" s="236"/>
      <c r="H99" s="237"/>
      <c r="I99" s="237">
        <f>F99-H99</f>
        <v>0</v>
      </c>
      <c r="J99" s="237">
        <f t="shared" ref="J99:J101" si="15">F99-G99</f>
        <v>0</v>
      </c>
      <c r="K99" s="180"/>
      <c r="L99" s="180"/>
      <c r="M99" s="180"/>
    </row>
    <row r="100" spans="1:13" s="232" customFormat="1" ht="21" hidden="1" customHeight="1">
      <c r="A100" s="239"/>
      <c r="B100" s="240"/>
      <c r="C100" s="201"/>
      <c r="D100" s="202" t="s">
        <v>371</v>
      </c>
      <c r="E100" s="203"/>
      <c r="F100" s="202"/>
      <c r="G100" s="236"/>
      <c r="H100" s="237"/>
      <c r="I100" s="237">
        <f>F100-H100</f>
        <v>0</v>
      </c>
      <c r="J100" s="237">
        <f t="shared" si="15"/>
        <v>0</v>
      </c>
      <c r="K100" s="180"/>
      <c r="L100" s="180"/>
      <c r="M100" s="180"/>
    </row>
    <row r="101" spans="1:13" s="232" customFormat="1" hidden="1">
      <c r="A101" s="239"/>
      <c r="B101" s="240"/>
      <c r="C101" s="201"/>
      <c r="D101" s="202"/>
      <c r="E101" s="203"/>
      <c r="F101" s="202"/>
      <c r="G101" s="236"/>
      <c r="H101" s="237"/>
      <c r="I101" s="237">
        <f>F101-H101</f>
        <v>0</v>
      </c>
      <c r="J101" s="237">
        <f t="shared" si="15"/>
        <v>0</v>
      </c>
      <c r="K101" s="180"/>
      <c r="L101" s="180"/>
      <c r="M101" s="180"/>
    </row>
    <row r="102" spans="1:13" s="238" customFormat="1" hidden="1">
      <c r="A102" s="233">
        <v>3</v>
      </c>
      <c r="B102" s="234" t="s">
        <v>372</v>
      </c>
      <c r="C102" s="195" t="s">
        <v>305</v>
      </c>
      <c r="D102" s="235">
        <f>SUM(D104:D115)</f>
        <v>0</v>
      </c>
      <c r="E102" s="244" t="s">
        <v>305</v>
      </c>
      <c r="F102" s="235">
        <f>SUM(F103:F110)</f>
        <v>0</v>
      </c>
      <c r="G102" s="236"/>
      <c r="H102" s="237"/>
      <c r="I102" s="237"/>
      <c r="J102" s="237"/>
      <c r="K102" s="183"/>
      <c r="L102" s="183"/>
      <c r="M102" s="183"/>
    </row>
    <row r="103" spans="1:13" s="232" customFormat="1" hidden="1">
      <c r="A103" s="239"/>
      <c r="B103" s="240" t="s">
        <v>199</v>
      </c>
      <c r="C103" s="201"/>
      <c r="D103" s="202"/>
      <c r="E103" s="203"/>
      <c r="F103" s="202"/>
      <c r="G103" s="236"/>
      <c r="H103" s="237"/>
      <c r="I103" s="237">
        <f t="shared" ref="I103:I110" si="16">F103-H103</f>
        <v>0</v>
      </c>
      <c r="J103" s="237">
        <f t="shared" ref="J103:J110" si="17">F103-G103</f>
        <v>0</v>
      </c>
      <c r="K103" s="180"/>
      <c r="L103" s="180"/>
      <c r="M103" s="180"/>
    </row>
    <row r="104" spans="1:13" s="232" customFormat="1" ht="23.45" hidden="1" customHeight="1">
      <c r="A104" s="239"/>
      <c r="B104" s="245" t="s">
        <v>546</v>
      </c>
      <c r="C104" s="201"/>
      <c r="D104" s="202"/>
      <c r="E104" s="203"/>
      <c r="F104" s="202"/>
      <c r="G104" s="236"/>
      <c r="H104" s="237"/>
      <c r="I104" s="237">
        <f t="shared" si="16"/>
        <v>0</v>
      </c>
      <c r="J104" s="237">
        <f t="shared" si="17"/>
        <v>0</v>
      </c>
      <c r="K104" s="180"/>
      <c r="L104" s="180"/>
      <c r="M104" s="180"/>
    </row>
    <row r="105" spans="1:13" s="232" customFormat="1" ht="23.45" hidden="1" customHeight="1">
      <c r="A105" s="239"/>
      <c r="B105" s="245" t="s">
        <v>548</v>
      </c>
      <c r="C105" s="201"/>
      <c r="D105" s="202"/>
      <c r="E105" s="203"/>
      <c r="F105" s="202"/>
      <c r="G105" s="236"/>
      <c r="H105" s="237"/>
      <c r="I105" s="237">
        <f t="shared" si="16"/>
        <v>0</v>
      </c>
      <c r="J105" s="237">
        <f t="shared" si="17"/>
        <v>0</v>
      </c>
      <c r="K105" s="180"/>
      <c r="L105" s="180"/>
      <c r="M105" s="180"/>
    </row>
    <row r="106" spans="1:13" s="232" customFormat="1" ht="23.45" hidden="1" customHeight="1">
      <c r="A106" s="239"/>
      <c r="B106" s="245"/>
      <c r="C106" s="201"/>
      <c r="D106" s="202"/>
      <c r="E106" s="203"/>
      <c r="F106" s="202"/>
      <c r="G106" s="236"/>
      <c r="H106" s="237"/>
      <c r="I106" s="237">
        <f t="shared" si="16"/>
        <v>0</v>
      </c>
      <c r="J106" s="237">
        <f t="shared" si="17"/>
        <v>0</v>
      </c>
      <c r="K106" s="180"/>
      <c r="L106" s="180"/>
      <c r="M106" s="180"/>
    </row>
    <row r="107" spans="1:13" s="232" customFormat="1" ht="23.45" hidden="1" customHeight="1">
      <c r="A107" s="239"/>
      <c r="B107" s="245"/>
      <c r="C107" s="201"/>
      <c r="D107" s="202"/>
      <c r="E107" s="203"/>
      <c r="F107" s="202"/>
      <c r="G107" s="236"/>
      <c r="H107" s="237"/>
      <c r="I107" s="237">
        <f t="shared" si="16"/>
        <v>0</v>
      </c>
      <c r="J107" s="237">
        <f t="shared" si="17"/>
        <v>0</v>
      </c>
      <c r="K107" s="180"/>
      <c r="L107" s="180"/>
      <c r="M107" s="180"/>
    </row>
    <row r="108" spans="1:13" s="232" customFormat="1" ht="23.45" hidden="1" customHeight="1">
      <c r="A108" s="239"/>
      <c r="B108" s="245"/>
      <c r="C108" s="201"/>
      <c r="D108" s="202"/>
      <c r="E108" s="203"/>
      <c r="F108" s="202"/>
      <c r="G108" s="236"/>
      <c r="H108" s="237"/>
      <c r="I108" s="237">
        <f t="shared" si="16"/>
        <v>0</v>
      </c>
      <c r="J108" s="237">
        <f t="shared" si="17"/>
        <v>0</v>
      </c>
      <c r="K108" s="180"/>
      <c r="L108" s="180"/>
      <c r="M108" s="180"/>
    </row>
    <row r="109" spans="1:13" s="232" customFormat="1" ht="23.45" hidden="1" customHeight="1">
      <c r="A109" s="239"/>
      <c r="B109" s="245"/>
      <c r="C109" s="201"/>
      <c r="D109" s="202"/>
      <c r="E109" s="203"/>
      <c r="F109" s="202"/>
      <c r="G109" s="236"/>
      <c r="H109" s="237"/>
      <c r="I109" s="237">
        <f t="shared" si="16"/>
        <v>0</v>
      </c>
      <c r="J109" s="237">
        <f t="shared" si="17"/>
        <v>0</v>
      </c>
      <c r="K109" s="180"/>
      <c r="L109" s="180"/>
      <c r="M109" s="180"/>
    </row>
    <row r="110" spans="1:13" s="232" customFormat="1" ht="24" hidden="1" customHeight="1">
      <c r="A110" s="239"/>
      <c r="B110" s="246"/>
      <c r="C110" s="201"/>
      <c r="D110" s="202"/>
      <c r="E110" s="203"/>
      <c r="F110" s="202"/>
      <c r="G110" s="236"/>
      <c r="H110" s="237"/>
      <c r="I110" s="237">
        <f t="shared" si="16"/>
        <v>0</v>
      </c>
      <c r="J110" s="237">
        <f t="shared" si="17"/>
        <v>0</v>
      </c>
      <c r="K110" s="180"/>
      <c r="L110" s="180"/>
      <c r="M110" s="180"/>
    </row>
    <row r="111" spans="1:13" s="238" customFormat="1" ht="20.25" hidden="1" customHeight="1">
      <c r="A111" s="233">
        <v>4</v>
      </c>
      <c r="B111" s="234" t="s">
        <v>373</v>
      </c>
      <c r="C111" s="195" t="s">
        <v>305</v>
      </c>
      <c r="D111" s="235">
        <f>SUM(D115:D115)</f>
        <v>0</v>
      </c>
      <c r="E111" s="244" t="s">
        <v>305</v>
      </c>
      <c r="F111" s="235">
        <f>SUM(F112:F115)</f>
        <v>0</v>
      </c>
      <c r="G111" s="236"/>
      <c r="H111" s="237"/>
      <c r="I111" s="237"/>
      <c r="J111" s="237"/>
      <c r="K111" s="183"/>
      <c r="L111" s="183"/>
      <c r="M111" s="183"/>
    </row>
    <row r="112" spans="1:13" s="232" customFormat="1" hidden="1">
      <c r="A112" s="239"/>
      <c r="B112" s="245" t="s">
        <v>199</v>
      </c>
      <c r="C112" s="201"/>
      <c r="D112" s="202"/>
      <c r="E112" s="203"/>
      <c r="F112" s="202"/>
      <c r="G112" s="236"/>
      <c r="H112" s="237"/>
      <c r="I112" s="237">
        <f>F112-H112</f>
        <v>0</v>
      </c>
      <c r="J112" s="237">
        <f t="shared" ref="J112:J115" si="18">F112-G112</f>
        <v>0</v>
      </c>
      <c r="K112" s="180"/>
      <c r="L112" s="180"/>
      <c r="M112" s="180"/>
    </row>
    <row r="113" spans="1:13" s="232" customFormat="1" hidden="1">
      <c r="A113" s="239"/>
      <c r="B113" s="247" t="s">
        <v>469</v>
      </c>
      <c r="C113" s="201"/>
      <c r="D113" s="202"/>
      <c r="E113" s="203"/>
      <c r="F113" s="202"/>
      <c r="G113" s="236"/>
      <c r="H113" s="237"/>
      <c r="I113" s="237">
        <f>F113-H113</f>
        <v>0</v>
      </c>
      <c r="J113" s="237">
        <f t="shared" si="18"/>
        <v>0</v>
      </c>
      <c r="K113" s="180"/>
      <c r="L113" s="180"/>
      <c r="M113" s="180"/>
    </row>
    <row r="114" spans="1:13" s="232" customFormat="1" hidden="1">
      <c r="A114" s="239"/>
      <c r="B114" s="245"/>
      <c r="C114" s="201"/>
      <c r="D114" s="202"/>
      <c r="E114" s="203"/>
      <c r="F114" s="202"/>
      <c r="G114" s="236"/>
      <c r="H114" s="237"/>
      <c r="I114" s="237">
        <f>F114-H114</f>
        <v>0</v>
      </c>
      <c r="J114" s="237">
        <f t="shared" si="18"/>
        <v>0</v>
      </c>
      <c r="K114" s="180"/>
      <c r="L114" s="180"/>
      <c r="M114" s="180"/>
    </row>
    <row r="115" spans="1:13" s="232" customFormat="1" hidden="1">
      <c r="A115" s="239"/>
      <c r="B115" s="245"/>
      <c r="C115" s="201"/>
      <c r="D115" s="202"/>
      <c r="E115" s="203"/>
      <c r="F115" s="202"/>
      <c r="G115" s="236"/>
      <c r="H115" s="237"/>
      <c r="I115" s="237">
        <f>F115-H115</f>
        <v>0</v>
      </c>
      <c r="J115" s="237">
        <f t="shared" si="18"/>
        <v>0</v>
      </c>
      <c r="K115" s="180"/>
      <c r="L115" s="180"/>
      <c r="M115" s="180"/>
    </row>
    <row r="116" spans="1:13" s="232" customFormat="1" ht="19.5" hidden="1" customHeight="1">
      <c r="A116" s="233">
        <v>5</v>
      </c>
      <c r="B116" s="234" t="s">
        <v>374</v>
      </c>
      <c r="C116" s="195" t="s">
        <v>305</v>
      </c>
      <c r="D116" s="235">
        <f>SUM(D117:D138)</f>
        <v>0</v>
      </c>
      <c r="E116" s="244" t="s">
        <v>305</v>
      </c>
      <c r="F116" s="235">
        <f>SUM(F117:F138)</f>
        <v>0</v>
      </c>
      <c r="G116" s="236"/>
      <c r="H116" s="237"/>
      <c r="I116" s="237"/>
      <c r="J116" s="237"/>
      <c r="K116" s="180"/>
      <c r="L116" s="180"/>
      <c r="M116" s="180"/>
    </row>
    <row r="117" spans="1:13" s="232" customFormat="1" hidden="1">
      <c r="A117" s="248"/>
      <c r="B117" s="249" t="s">
        <v>199</v>
      </c>
      <c r="C117" s="201"/>
      <c r="D117" s="202"/>
      <c r="E117" s="205"/>
      <c r="F117" s="202"/>
      <c r="G117" s="236"/>
      <c r="H117" s="237"/>
      <c r="I117" s="237">
        <f t="shared" ref="I117:I137" si="19">F117-H117</f>
        <v>0</v>
      </c>
      <c r="J117" s="237">
        <f t="shared" ref="J117:J137" si="20">F117-G117</f>
        <v>0</v>
      </c>
      <c r="K117" s="180"/>
      <c r="L117" s="180"/>
      <c r="M117" s="180"/>
    </row>
    <row r="118" spans="1:13" s="232" customFormat="1" hidden="1">
      <c r="A118" s="239"/>
      <c r="B118" s="202" t="s">
        <v>470</v>
      </c>
      <c r="C118" s="201"/>
      <c r="D118" s="202"/>
      <c r="E118" s="205"/>
      <c r="F118" s="202"/>
      <c r="G118" s="236"/>
      <c r="H118" s="237"/>
      <c r="I118" s="237">
        <f t="shared" si="19"/>
        <v>0</v>
      </c>
      <c r="J118" s="237">
        <f t="shared" si="20"/>
        <v>0</v>
      </c>
      <c r="K118" s="180"/>
      <c r="L118" s="180"/>
      <c r="M118" s="180"/>
    </row>
    <row r="119" spans="1:13" s="232" customFormat="1" hidden="1">
      <c r="A119" s="239"/>
      <c r="B119" s="202" t="s">
        <v>471</v>
      </c>
      <c r="C119" s="201"/>
      <c r="D119" s="202"/>
      <c r="E119" s="205"/>
      <c r="F119" s="202"/>
      <c r="G119" s="236"/>
      <c r="H119" s="237"/>
      <c r="I119" s="237">
        <f t="shared" si="19"/>
        <v>0</v>
      </c>
      <c r="J119" s="237">
        <f t="shared" si="20"/>
        <v>0</v>
      </c>
      <c r="K119" s="180"/>
      <c r="L119" s="180"/>
      <c r="M119" s="180"/>
    </row>
    <row r="120" spans="1:13" s="232" customFormat="1" hidden="1">
      <c r="A120" s="239"/>
      <c r="B120" s="202" t="s">
        <v>472</v>
      </c>
      <c r="C120" s="201"/>
      <c r="D120" s="202"/>
      <c r="E120" s="205"/>
      <c r="F120" s="202"/>
      <c r="G120" s="236"/>
      <c r="H120" s="237"/>
      <c r="I120" s="237">
        <f t="shared" si="19"/>
        <v>0</v>
      </c>
      <c r="J120" s="237">
        <f t="shared" si="20"/>
        <v>0</v>
      </c>
      <c r="K120" s="180"/>
      <c r="L120" s="180"/>
      <c r="M120" s="180"/>
    </row>
    <row r="121" spans="1:13" s="232" customFormat="1" hidden="1">
      <c r="A121" s="239"/>
      <c r="B121" s="202" t="s">
        <v>473</v>
      </c>
      <c r="C121" s="201"/>
      <c r="D121" s="202"/>
      <c r="E121" s="205"/>
      <c r="F121" s="202"/>
      <c r="G121" s="236"/>
      <c r="H121" s="237"/>
      <c r="I121" s="237">
        <f t="shared" si="19"/>
        <v>0</v>
      </c>
      <c r="J121" s="237">
        <f t="shared" si="20"/>
        <v>0</v>
      </c>
      <c r="K121" s="180"/>
      <c r="L121" s="180"/>
      <c r="M121" s="180"/>
    </row>
    <row r="122" spans="1:13" s="232" customFormat="1" hidden="1">
      <c r="A122" s="239"/>
      <c r="B122" s="202" t="s">
        <v>475</v>
      </c>
      <c r="C122" s="201"/>
      <c r="D122" s="202"/>
      <c r="E122" s="205"/>
      <c r="F122" s="202"/>
      <c r="G122" s="236"/>
      <c r="H122" s="237"/>
      <c r="I122" s="237">
        <f t="shared" si="19"/>
        <v>0</v>
      </c>
      <c r="J122" s="237">
        <f t="shared" si="20"/>
        <v>0</v>
      </c>
      <c r="K122" s="180"/>
      <c r="L122" s="180"/>
      <c r="M122" s="180"/>
    </row>
    <row r="123" spans="1:13" s="232" customFormat="1" hidden="1">
      <c r="A123" s="239"/>
      <c r="B123" s="247" t="s">
        <v>474</v>
      </c>
      <c r="C123" s="201"/>
      <c r="D123" s="202"/>
      <c r="E123" s="205"/>
      <c r="F123" s="202"/>
      <c r="G123" s="236"/>
      <c r="H123" s="237"/>
      <c r="I123" s="237">
        <f t="shared" si="19"/>
        <v>0</v>
      </c>
      <c r="J123" s="237">
        <f t="shared" si="20"/>
        <v>0</v>
      </c>
      <c r="K123" s="180"/>
      <c r="L123" s="180"/>
      <c r="M123" s="180"/>
    </row>
    <row r="124" spans="1:13" s="232" customFormat="1" hidden="1">
      <c r="A124" s="239"/>
      <c r="B124" s="202" t="s">
        <v>477</v>
      </c>
      <c r="C124" s="201"/>
      <c r="D124" s="202"/>
      <c r="E124" s="205"/>
      <c r="F124" s="202"/>
      <c r="G124" s="236"/>
      <c r="H124" s="237"/>
      <c r="I124" s="237">
        <f t="shared" si="19"/>
        <v>0</v>
      </c>
      <c r="J124" s="237">
        <f t="shared" si="20"/>
        <v>0</v>
      </c>
      <c r="K124" s="180"/>
      <c r="L124" s="180"/>
      <c r="M124" s="180"/>
    </row>
    <row r="125" spans="1:13" s="232" customFormat="1" hidden="1">
      <c r="A125" s="239"/>
      <c r="B125" s="202" t="s">
        <v>476</v>
      </c>
      <c r="C125" s="201"/>
      <c r="D125" s="202"/>
      <c r="E125" s="205"/>
      <c r="F125" s="202"/>
      <c r="G125" s="236"/>
      <c r="H125" s="237"/>
      <c r="I125" s="237">
        <f t="shared" si="19"/>
        <v>0</v>
      </c>
      <c r="J125" s="237">
        <f t="shared" si="20"/>
        <v>0</v>
      </c>
      <c r="K125" s="180"/>
      <c r="L125" s="180"/>
      <c r="M125" s="180"/>
    </row>
    <row r="126" spans="1:13" s="232" customFormat="1" hidden="1">
      <c r="A126" s="239"/>
      <c r="B126" s="202" t="s">
        <v>543</v>
      </c>
      <c r="C126" s="201"/>
      <c r="D126" s="202"/>
      <c r="E126" s="205"/>
      <c r="F126" s="202"/>
      <c r="G126" s="236"/>
      <c r="H126" s="237"/>
      <c r="I126" s="237">
        <f t="shared" si="19"/>
        <v>0</v>
      </c>
      <c r="J126" s="237">
        <f t="shared" si="20"/>
        <v>0</v>
      </c>
      <c r="K126" s="180"/>
      <c r="L126" s="180"/>
      <c r="M126" s="180"/>
    </row>
    <row r="127" spans="1:13" s="232" customFormat="1" hidden="1">
      <c r="A127" s="239"/>
      <c r="B127" s="202" t="s">
        <v>544</v>
      </c>
      <c r="C127" s="201"/>
      <c r="D127" s="202"/>
      <c r="E127" s="205"/>
      <c r="F127" s="202"/>
      <c r="G127" s="236"/>
      <c r="H127" s="237"/>
      <c r="I127" s="237">
        <f t="shared" si="19"/>
        <v>0</v>
      </c>
      <c r="J127" s="237">
        <f t="shared" si="20"/>
        <v>0</v>
      </c>
      <c r="K127" s="180"/>
      <c r="L127" s="180"/>
      <c r="M127" s="180"/>
    </row>
    <row r="128" spans="1:13" s="232" customFormat="1" hidden="1">
      <c r="A128" s="239"/>
      <c r="B128" s="202" t="s">
        <v>545</v>
      </c>
      <c r="C128" s="201"/>
      <c r="D128" s="202"/>
      <c r="E128" s="205"/>
      <c r="F128" s="202"/>
      <c r="G128" s="236"/>
      <c r="H128" s="237"/>
      <c r="I128" s="237">
        <f t="shared" si="19"/>
        <v>0</v>
      </c>
      <c r="J128" s="237">
        <f t="shared" si="20"/>
        <v>0</v>
      </c>
      <c r="K128" s="180"/>
      <c r="L128" s="180"/>
      <c r="M128" s="180"/>
    </row>
    <row r="129" spans="1:13" s="232" customFormat="1" hidden="1">
      <c r="A129" s="239"/>
      <c r="B129" s="240" t="s">
        <v>547</v>
      </c>
      <c r="C129" s="201"/>
      <c r="D129" s="202"/>
      <c r="E129" s="205"/>
      <c r="F129" s="202"/>
      <c r="G129" s="236"/>
      <c r="H129" s="237"/>
      <c r="I129" s="237">
        <f t="shared" si="19"/>
        <v>0</v>
      </c>
      <c r="J129" s="237">
        <f t="shared" si="20"/>
        <v>0</v>
      </c>
      <c r="K129" s="180"/>
      <c r="L129" s="180"/>
      <c r="M129" s="180"/>
    </row>
    <row r="130" spans="1:13" s="232" customFormat="1" hidden="1">
      <c r="A130" s="239"/>
      <c r="B130" s="240"/>
      <c r="C130" s="201"/>
      <c r="D130" s="202"/>
      <c r="E130" s="205"/>
      <c r="F130" s="202"/>
      <c r="G130" s="236"/>
      <c r="H130" s="237"/>
      <c r="I130" s="237">
        <f t="shared" si="19"/>
        <v>0</v>
      </c>
      <c r="J130" s="237">
        <f t="shared" si="20"/>
        <v>0</v>
      </c>
      <c r="K130" s="180"/>
      <c r="L130" s="180"/>
      <c r="M130" s="180"/>
    </row>
    <row r="131" spans="1:13" s="232" customFormat="1" hidden="1">
      <c r="A131" s="239"/>
      <c r="B131" s="240"/>
      <c r="C131" s="201"/>
      <c r="D131" s="202"/>
      <c r="E131" s="205"/>
      <c r="F131" s="202"/>
      <c r="G131" s="236"/>
      <c r="H131" s="237"/>
      <c r="I131" s="237">
        <f t="shared" si="19"/>
        <v>0</v>
      </c>
      <c r="J131" s="237">
        <f t="shared" si="20"/>
        <v>0</v>
      </c>
      <c r="K131" s="180"/>
      <c r="L131" s="180"/>
      <c r="M131" s="180"/>
    </row>
    <row r="132" spans="1:13" s="232" customFormat="1" hidden="1">
      <c r="A132" s="239"/>
      <c r="B132" s="240"/>
      <c r="C132" s="201"/>
      <c r="D132" s="202"/>
      <c r="E132" s="205"/>
      <c r="F132" s="202"/>
      <c r="G132" s="236"/>
      <c r="H132" s="237"/>
      <c r="I132" s="237">
        <f t="shared" si="19"/>
        <v>0</v>
      </c>
      <c r="J132" s="237">
        <f t="shared" si="20"/>
        <v>0</v>
      </c>
      <c r="K132" s="180"/>
      <c r="L132" s="180"/>
      <c r="M132" s="180"/>
    </row>
    <row r="133" spans="1:13" s="232" customFormat="1" hidden="1">
      <c r="A133" s="239"/>
      <c r="B133" s="240"/>
      <c r="C133" s="201"/>
      <c r="D133" s="202"/>
      <c r="E133" s="205"/>
      <c r="F133" s="202"/>
      <c r="G133" s="236"/>
      <c r="H133" s="237"/>
      <c r="I133" s="237">
        <f t="shared" si="19"/>
        <v>0</v>
      </c>
      <c r="J133" s="237">
        <f t="shared" si="20"/>
        <v>0</v>
      </c>
      <c r="K133" s="180"/>
      <c r="L133" s="180"/>
      <c r="M133" s="180"/>
    </row>
    <row r="134" spans="1:13" s="232" customFormat="1" hidden="1">
      <c r="A134" s="239"/>
      <c r="B134" s="240"/>
      <c r="C134" s="201"/>
      <c r="D134" s="202"/>
      <c r="E134" s="205"/>
      <c r="F134" s="202"/>
      <c r="G134" s="236"/>
      <c r="H134" s="237"/>
      <c r="I134" s="237">
        <f t="shared" si="19"/>
        <v>0</v>
      </c>
      <c r="J134" s="237">
        <f t="shared" si="20"/>
        <v>0</v>
      </c>
      <c r="K134" s="180"/>
      <c r="L134" s="180"/>
      <c r="M134" s="180"/>
    </row>
    <row r="135" spans="1:13" s="232" customFormat="1" hidden="1">
      <c r="A135" s="239"/>
      <c r="B135" s="240"/>
      <c r="C135" s="201"/>
      <c r="D135" s="202"/>
      <c r="E135" s="205"/>
      <c r="F135" s="202"/>
      <c r="G135" s="236"/>
      <c r="H135" s="237"/>
      <c r="I135" s="237">
        <f t="shared" si="19"/>
        <v>0</v>
      </c>
      <c r="J135" s="237">
        <f t="shared" si="20"/>
        <v>0</v>
      </c>
      <c r="K135" s="180"/>
      <c r="L135" s="180"/>
      <c r="M135" s="180"/>
    </row>
    <row r="136" spans="1:13" s="232" customFormat="1" hidden="1">
      <c r="A136" s="239"/>
      <c r="B136" s="245"/>
      <c r="C136" s="201"/>
      <c r="D136" s="202"/>
      <c r="E136" s="205"/>
      <c r="F136" s="220"/>
      <c r="G136" s="236"/>
      <c r="H136" s="237"/>
      <c r="I136" s="237">
        <f t="shared" si="19"/>
        <v>0</v>
      </c>
      <c r="J136" s="237">
        <f t="shared" si="20"/>
        <v>0</v>
      </c>
      <c r="K136" s="180"/>
      <c r="L136" s="180"/>
      <c r="M136" s="180"/>
    </row>
    <row r="137" spans="1:13" s="232" customFormat="1" hidden="1">
      <c r="A137" s="239"/>
      <c r="B137" s="240"/>
      <c r="C137" s="201"/>
      <c r="D137" s="202"/>
      <c r="E137" s="205"/>
      <c r="F137" s="202"/>
      <c r="G137" s="236"/>
      <c r="H137" s="237"/>
      <c r="I137" s="237">
        <f t="shared" si="19"/>
        <v>0</v>
      </c>
      <c r="J137" s="237">
        <f t="shared" si="20"/>
        <v>0</v>
      </c>
      <c r="K137" s="180"/>
      <c r="L137" s="180"/>
      <c r="M137" s="180"/>
    </row>
    <row r="138" spans="1:13" s="232" customFormat="1" hidden="1">
      <c r="A138" s="239"/>
      <c r="B138" s="240"/>
      <c r="C138" s="201"/>
      <c r="D138" s="202"/>
      <c r="E138" s="205"/>
      <c r="F138" s="202"/>
      <c r="G138" s="236"/>
      <c r="H138" s="237"/>
      <c r="I138" s="237"/>
      <c r="J138" s="237"/>
      <c r="K138" s="180"/>
      <c r="L138" s="180"/>
      <c r="M138" s="180"/>
    </row>
    <row r="139" spans="1:13" s="238" customFormat="1" hidden="1">
      <c r="A139" s="233"/>
      <c r="B139" s="234" t="s">
        <v>295</v>
      </c>
      <c r="C139" s="195" t="s">
        <v>305</v>
      </c>
      <c r="D139" s="235">
        <f>D111+D102+D98+D79+D116</f>
        <v>0</v>
      </c>
      <c r="E139" s="244" t="s">
        <v>10</v>
      </c>
      <c r="F139" s="235">
        <f>F111+F102+F98+F79+F116</f>
        <v>0</v>
      </c>
      <c r="G139" s="222" t="s">
        <v>535</v>
      </c>
      <c r="H139" s="223">
        <f>SUM(H78:H138)</f>
        <v>0</v>
      </c>
      <c r="I139" s="223">
        <f>SUM(I78:I138)</f>
        <v>0</v>
      </c>
      <c r="J139" s="223">
        <f>SUM(J78:J138)</f>
        <v>0</v>
      </c>
      <c r="K139" s="183"/>
      <c r="L139" s="183">
        <f t="shared" ref="L139:M139" si="21">SUM(L78:L138)</f>
        <v>0</v>
      </c>
      <c r="M139" s="183">
        <f t="shared" si="21"/>
        <v>0</v>
      </c>
    </row>
    <row r="140" spans="1:13" s="232" customFormat="1" hidden="1">
      <c r="A140" s="1470" t="s">
        <v>489</v>
      </c>
      <c r="B140" s="1470"/>
      <c r="C140" s="1470"/>
      <c r="D140" s="1470"/>
      <c r="E140" s="1470"/>
      <c r="F140" s="1470"/>
      <c r="G140" s="191" t="s">
        <v>995</v>
      </c>
      <c r="H140" s="231"/>
      <c r="I140" s="231"/>
      <c r="J140" s="231"/>
      <c r="K140" s="180"/>
      <c r="L140" s="183"/>
      <c r="M140" s="183"/>
    </row>
    <row r="141" spans="1:13" s="238" customFormat="1" hidden="1">
      <c r="A141" s="233">
        <v>1</v>
      </c>
      <c r="B141" s="234" t="s">
        <v>369</v>
      </c>
      <c r="C141" s="195" t="s">
        <v>305</v>
      </c>
      <c r="D141" s="235">
        <f>SUM(D143:D159)</f>
        <v>0</v>
      </c>
      <c r="E141" s="195" t="s">
        <v>305</v>
      </c>
      <c r="F141" s="235">
        <f>SUM(F142:F159)</f>
        <v>0</v>
      </c>
      <c r="G141" s="202"/>
      <c r="H141" s="237"/>
      <c r="I141" s="237"/>
      <c r="J141" s="237"/>
      <c r="K141" s="183"/>
      <c r="L141" s="183"/>
      <c r="M141" s="183"/>
    </row>
    <row r="142" spans="1:13" s="232" customFormat="1" hidden="1">
      <c r="A142" s="239"/>
      <c r="B142" s="240" t="s">
        <v>199</v>
      </c>
      <c r="C142" s="201"/>
      <c r="D142" s="202"/>
      <c r="E142" s="203"/>
      <c r="F142" s="202"/>
      <c r="G142" s="202"/>
      <c r="H142" s="237"/>
      <c r="I142" s="237">
        <f t="shared" ref="I142:I159" si="22">F142-H142</f>
        <v>0</v>
      </c>
      <c r="J142" s="237">
        <f>F142-G142</f>
        <v>0</v>
      </c>
      <c r="K142" s="180"/>
      <c r="L142" s="183"/>
      <c r="M142" s="183"/>
    </row>
    <row r="143" spans="1:13" s="232" customFormat="1" hidden="1">
      <c r="A143" s="239"/>
      <c r="B143" s="202" t="s">
        <v>459</v>
      </c>
      <c r="C143" s="201"/>
      <c r="D143" s="202"/>
      <c r="E143" s="203"/>
      <c r="F143" s="202"/>
      <c r="G143" s="236"/>
      <c r="H143" s="237"/>
      <c r="I143" s="237">
        <f t="shared" si="22"/>
        <v>0</v>
      </c>
      <c r="J143" s="237">
        <f t="shared" ref="J143:J159" si="23">F143-G143</f>
        <v>0</v>
      </c>
      <c r="K143" s="180"/>
      <c r="L143" s="183"/>
      <c r="M143" s="183"/>
    </row>
    <row r="144" spans="1:13" s="232" customFormat="1" hidden="1">
      <c r="A144" s="239"/>
      <c r="B144" s="202" t="s">
        <v>460</v>
      </c>
      <c r="C144" s="201"/>
      <c r="D144" s="202"/>
      <c r="E144" s="203"/>
      <c r="F144" s="202"/>
      <c r="G144" s="236"/>
      <c r="H144" s="237"/>
      <c r="I144" s="237">
        <f t="shared" si="22"/>
        <v>0</v>
      </c>
      <c r="J144" s="237">
        <f t="shared" si="23"/>
        <v>0</v>
      </c>
      <c r="K144" s="180"/>
      <c r="L144" s="183"/>
      <c r="M144" s="183"/>
    </row>
    <row r="145" spans="1:13" s="232" customFormat="1" hidden="1">
      <c r="A145" s="239"/>
      <c r="B145" s="202" t="s">
        <v>461</v>
      </c>
      <c r="C145" s="201"/>
      <c r="D145" s="202"/>
      <c r="E145" s="205"/>
      <c r="F145" s="202"/>
      <c r="G145" s="236"/>
      <c r="H145" s="237"/>
      <c r="I145" s="237">
        <f t="shared" si="22"/>
        <v>0</v>
      </c>
      <c r="J145" s="237">
        <f t="shared" si="23"/>
        <v>0</v>
      </c>
      <c r="K145" s="180"/>
      <c r="L145" s="183"/>
      <c r="M145" s="183"/>
    </row>
    <row r="146" spans="1:13" s="232" customFormat="1" hidden="1">
      <c r="A146" s="239"/>
      <c r="B146" s="202" t="s">
        <v>462</v>
      </c>
      <c r="C146" s="201"/>
      <c r="D146" s="202"/>
      <c r="E146" s="205"/>
      <c r="F146" s="202"/>
      <c r="G146" s="241"/>
      <c r="H146" s="237"/>
      <c r="I146" s="237">
        <f t="shared" si="22"/>
        <v>0</v>
      </c>
      <c r="J146" s="237">
        <f t="shared" si="23"/>
        <v>0</v>
      </c>
      <c r="K146" s="180"/>
      <c r="L146" s="183"/>
      <c r="M146" s="183"/>
    </row>
    <row r="147" spans="1:13" s="232" customFormat="1" hidden="1">
      <c r="A147" s="239"/>
      <c r="B147" s="202" t="s">
        <v>463</v>
      </c>
      <c r="C147" s="201"/>
      <c r="D147" s="202"/>
      <c r="E147" s="205"/>
      <c r="F147" s="202"/>
      <c r="G147" s="236"/>
      <c r="H147" s="237"/>
      <c r="I147" s="237">
        <f t="shared" si="22"/>
        <v>0</v>
      </c>
      <c r="J147" s="237">
        <f t="shared" si="23"/>
        <v>0</v>
      </c>
      <c r="K147" s="180"/>
      <c r="L147" s="183"/>
      <c r="M147" s="183"/>
    </row>
    <row r="148" spans="1:13" s="232" customFormat="1" hidden="1">
      <c r="A148" s="239"/>
      <c r="B148" s="202" t="s">
        <v>1011</v>
      </c>
      <c r="C148" s="201"/>
      <c r="D148" s="202"/>
      <c r="E148" s="205"/>
      <c r="F148" s="202"/>
      <c r="G148" s="241"/>
      <c r="H148" s="237"/>
      <c r="I148" s="237">
        <f t="shared" si="22"/>
        <v>0</v>
      </c>
      <c r="J148" s="237">
        <f t="shared" si="23"/>
        <v>0</v>
      </c>
      <c r="K148" s="180"/>
      <c r="L148" s="183"/>
      <c r="M148" s="183"/>
    </row>
    <row r="149" spans="1:13" s="232" customFormat="1" hidden="1">
      <c r="A149" s="239"/>
      <c r="B149" s="202" t="s">
        <v>537</v>
      </c>
      <c r="C149" s="201"/>
      <c r="D149" s="202"/>
      <c r="E149" s="205"/>
      <c r="F149" s="202"/>
      <c r="G149" s="236"/>
      <c r="H149" s="237"/>
      <c r="I149" s="237">
        <f t="shared" si="22"/>
        <v>0</v>
      </c>
      <c r="J149" s="237">
        <f t="shared" si="23"/>
        <v>0</v>
      </c>
      <c r="K149" s="180"/>
      <c r="L149" s="183"/>
      <c r="M149" s="183"/>
    </row>
    <row r="150" spans="1:13" s="232" customFormat="1" hidden="1">
      <c r="A150" s="239"/>
      <c r="B150" s="202" t="s">
        <v>538</v>
      </c>
      <c r="C150" s="201"/>
      <c r="D150" s="202"/>
      <c r="E150" s="205"/>
      <c r="F150" s="202"/>
      <c r="G150" s="241"/>
      <c r="H150" s="237"/>
      <c r="I150" s="237">
        <f t="shared" si="22"/>
        <v>0</v>
      </c>
      <c r="J150" s="237">
        <f t="shared" si="23"/>
        <v>0</v>
      </c>
      <c r="K150" s="180"/>
      <c r="L150" s="183"/>
      <c r="M150" s="183"/>
    </row>
    <row r="151" spans="1:13" s="232" customFormat="1" ht="37.5" hidden="1">
      <c r="A151" s="239"/>
      <c r="B151" s="202" t="s">
        <v>464</v>
      </c>
      <c r="C151" s="201"/>
      <c r="D151" s="202"/>
      <c r="E151" s="205"/>
      <c r="F151" s="202"/>
      <c r="G151" s="241"/>
      <c r="H151" s="237"/>
      <c r="I151" s="237">
        <f t="shared" si="22"/>
        <v>0</v>
      </c>
      <c r="J151" s="237">
        <f t="shared" si="23"/>
        <v>0</v>
      </c>
      <c r="K151" s="180"/>
      <c r="L151" s="183"/>
      <c r="M151" s="183"/>
    </row>
    <row r="152" spans="1:13" s="232" customFormat="1" hidden="1">
      <c r="A152" s="239"/>
      <c r="B152" s="202" t="s">
        <v>465</v>
      </c>
      <c r="C152" s="201"/>
      <c r="D152" s="202"/>
      <c r="E152" s="205"/>
      <c r="F152" s="202"/>
      <c r="G152" s="236"/>
      <c r="H152" s="237"/>
      <c r="I152" s="237">
        <f>F152-H152</f>
        <v>0</v>
      </c>
      <c r="J152" s="237">
        <f>F152-G152</f>
        <v>0</v>
      </c>
      <c r="K152" s="180"/>
      <c r="L152" s="183"/>
      <c r="M152" s="183"/>
    </row>
    <row r="153" spans="1:13" s="232" customFormat="1" hidden="1">
      <c r="A153" s="239"/>
      <c r="B153" s="202" t="s">
        <v>467</v>
      </c>
      <c r="C153" s="201"/>
      <c r="D153" s="202"/>
      <c r="E153" s="205"/>
      <c r="F153" s="202"/>
      <c r="G153" s="241"/>
      <c r="H153" s="237"/>
      <c r="I153" s="237">
        <f t="shared" si="22"/>
        <v>0</v>
      </c>
      <c r="J153" s="237">
        <f t="shared" si="23"/>
        <v>0</v>
      </c>
      <c r="K153" s="180"/>
      <c r="L153" s="183"/>
      <c r="M153" s="183"/>
    </row>
    <row r="154" spans="1:13" s="232" customFormat="1" ht="37.5" hidden="1">
      <c r="A154" s="239"/>
      <c r="B154" s="202" t="s">
        <v>468</v>
      </c>
      <c r="C154" s="201"/>
      <c r="D154" s="202"/>
      <c r="E154" s="205"/>
      <c r="F154" s="202"/>
      <c r="G154" s="236"/>
      <c r="H154" s="237"/>
      <c r="I154" s="237">
        <f>F154-H154</f>
        <v>0</v>
      </c>
      <c r="J154" s="237">
        <f>F154-G154</f>
        <v>0</v>
      </c>
      <c r="K154" s="180"/>
      <c r="L154" s="183"/>
      <c r="M154" s="183"/>
    </row>
    <row r="155" spans="1:13" s="232" customFormat="1" ht="20.25" hidden="1" customHeight="1">
      <c r="A155" s="239"/>
      <c r="B155" s="240" t="s">
        <v>541</v>
      </c>
      <c r="C155" s="201"/>
      <c r="D155" s="202"/>
      <c r="E155" s="205"/>
      <c r="F155" s="202"/>
      <c r="G155" s="236"/>
      <c r="H155" s="237"/>
      <c r="I155" s="237">
        <f t="shared" si="22"/>
        <v>0</v>
      </c>
      <c r="J155" s="237">
        <f t="shared" si="23"/>
        <v>0</v>
      </c>
      <c r="K155" s="180"/>
      <c r="L155" s="183"/>
      <c r="M155" s="183"/>
    </row>
    <row r="156" spans="1:13" s="232" customFormat="1" ht="22.5" hidden="1" customHeight="1">
      <c r="A156" s="239"/>
      <c r="B156" s="240" t="s">
        <v>542</v>
      </c>
      <c r="C156" s="201"/>
      <c r="D156" s="202"/>
      <c r="E156" s="205"/>
      <c r="F156" s="202"/>
      <c r="G156" s="236"/>
      <c r="H156" s="237"/>
      <c r="I156" s="237">
        <f t="shared" si="22"/>
        <v>0</v>
      </c>
      <c r="J156" s="237">
        <f t="shared" si="23"/>
        <v>0</v>
      </c>
      <c r="K156" s="180"/>
      <c r="L156" s="183"/>
      <c r="M156" s="183"/>
    </row>
    <row r="157" spans="1:13" s="232" customFormat="1" ht="22.5" hidden="1" customHeight="1">
      <c r="A157" s="239"/>
      <c r="B157" s="240"/>
      <c r="C157" s="201"/>
      <c r="D157" s="202"/>
      <c r="E157" s="205"/>
      <c r="F157" s="202"/>
      <c r="G157" s="236"/>
      <c r="H157" s="237"/>
      <c r="I157" s="237">
        <f t="shared" si="22"/>
        <v>0</v>
      </c>
      <c r="J157" s="237">
        <f t="shared" si="23"/>
        <v>0</v>
      </c>
      <c r="K157" s="180"/>
      <c r="L157" s="183"/>
      <c r="M157" s="183"/>
    </row>
    <row r="158" spans="1:13" s="232" customFormat="1" ht="22.5" hidden="1" customHeight="1">
      <c r="A158" s="239"/>
      <c r="B158" s="240"/>
      <c r="C158" s="201"/>
      <c r="D158" s="202"/>
      <c r="E158" s="205"/>
      <c r="F158" s="202"/>
      <c r="G158" s="236"/>
      <c r="H158" s="237"/>
      <c r="I158" s="237">
        <f t="shared" si="22"/>
        <v>0</v>
      </c>
      <c r="J158" s="237">
        <f t="shared" si="23"/>
        <v>0</v>
      </c>
      <c r="K158" s="180"/>
      <c r="L158" s="183"/>
      <c r="M158" s="183"/>
    </row>
    <row r="159" spans="1:13" s="232" customFormat="1" hidden="1">
      <c r="A159" s="239"/>
      <c r="B159" s="240"/>
      <c r="C159" s="201"/>
      <c r="D159" s="202"/>
      <c r="E159" s="205"/>
      <c r="F159" s="202"/>
      <c r="G159" s="236"/>
      <c r="H159" s="237"/>
      <c r="I159" s="237">
        <f t="shared" si="22"/>
        <v>0</v>
      </c>
      <c r="J159" s="237">
        <f t="shared" si="23"/>
        <v>0</v>
      </c>
      <c r="K159" s="180"/>
      <c r="L159" s="183"/>
      <c r="M159" s="183"/>
    </row>
    <row r="160" spans="1:13" s="238" customFormat="1" hidden="1">
      <c r="A160" s="233">
        <v>2</v>
      </c>
      <c r="B160" s="234" t="s">
        <v>370</v>
      </c>
      <c r="C160" s="195" t="s">
        <v>305</v>
      </c>
      <c r="D160" s="235">
        <f>SUM(D162:D163)</f>
        <v>0</v>
      </c>
      <c r="E160" s="244" t="s">
        <v>305</v>
      </c>
      <c r="F160" s="235">
        <f>SUM(F161:F163)</f>
        <v>0</v>
      </c>
      <c r="G160" s="236"/>
      <c r="H160" s="237"/>
      <c r="I160" s="237"/>
      <c r="J160" s="237"/>
      <c r="K160" s="183"/>
      <c r="L160" s="183"/>
      <c r="M160" s="183"/>
    </row>
    <row r="161" spans="1:13" s="232" customFormat="1" hidden="1">
      <c r="A161" s="239"/>
      <c r="B161" s="240" t="s">
        <v>199</v>
      </c>
      <c r="C161" s="201"/>
      <c r="D161" s="202"/>
      <c r="E161" s="203"/>
      <c r="F161" s="202"/>
      <c r="G161" s="236"/>
      <c r="H161" s="237"/>
      <c r="I161" s="237">
        <f>F161-H161</f>
        <v>0</v>
      </c>
      <c r="J161" s="237">
        <f t="shared" ref="J161:J163" si="24">F161-G161</f>
        <v>0</v>
      </c>
      <c r="K161" s="180"/>
      <c r="L161" s="183"/>
      <c r="M161" s="183"/>
    </row>
    <row r="162" spans="1:13" s="232" customFormat="1" ht="21" hidden="1" customHeight="1">
      <c r="A162" s="239"/>
      <c r="B162" s="240"/>
      <c r="C162" s="201"/>
      <c r="D162" s="202" t="s">
        <v>371</v>
      </c>
      <c r="E162" s="203"/>
      <c r="F162" s="202"/>
      <c r="G162" s="236"/>
      <c r="H162" s="237"/>
      <c r="I162" s="237">
        <f>F162-H162</f>
        <v>0</v>
      </c>
      <c r="J162" s="237">
        <f t="shared" si="24"/>
        <v>0</v>
      </c>
      <c r="K162" s="180"/>
      <c r="L162" s="183"/>
      <c r="M162" s="183"/>
    </row>
    <row r="163" spans="1:13" s="232" customFormat="1" hidden="1">
      <c r="A163" s="239"/>
      <c r="B163" s="240"/>
      <c r="C163" s="201"/>
      <c r="D163" s="202"/>
      <c r="E163" s="203"/>
      <c r="F163" s="202"/>
      <c r="G163" s="236"/>
      <c r="H163" s="237"/>
      <c r="I163" s="237">
        <f>F163-H163</f>
        <v>0</v>
      </c>
      <c r="J163" s="237">
        <f t="shared" si="24"/>
        <v>0</v>
      </c>
      <c r="K163" s="180"/>
      <c r="L163" s="183"/>
      <c r="M163" s="183"/>
    </row>
    <row r="164" spans="1:13" s="238" customFormat="1" hidden="1">
      <c r="A164" s="233">
        <v>3</v>
      </c>
      <c r="B164" s="234" t="s">
        <v>372</v>
      </c>
      <c r="C164" s="195" t="s">
        <v>305</v>
      </c>
      <c r="D164" s="235">
        <f>SUM(D166:D177)</f>
        <v>0</v>
      </c>
      <c r="E164" s="244" t="s">
        <v>305</v>
      </c>
      <c r="F164" s="235">
        <f>SUM(F165:F172)</f>
        <v>0</v>
      </c>
      <c r="G164" s="236"/>
      <c r="H164" s="237"/>
      <c r="I164" s="237"/>
      <c r="J164" s="237"/>
      <c r="K164" s="183"/>
      <c r="L164" s="183"/>
      <c r="M164" s="183"/>
    </row>
    <row r="165" spans="1:13" s="232" customFormat="1" hidden="1">
      <c r="A165" s="239"/>
      <c r="B165" s="240" t="s">
        <v>199</v>
      </c>
      <c r="C165" s="201"/>
      <c r="D165" s="202"/>
      <c r="E165" s="203"/>
      <c r="F165" s="202"/>
      <c r="G165" s="236"/>
      <c r="H165" s="237"/>
      <c r="I165" s="237">
        <f t="shared" ref="I165:I172" si="25">F165-H165</f>
        <v>0</v>
      </c>
      <c r="J165" s="237">
        <f t="shared" ref="J165:J172" si="26">F165-G165</f>
        <v>0</v>
      </c>
      <c r="K165" s="180"/>
      <c r="L165" s="183"/>
      <c r="M165" s="183"/>
    </row>
    <row r="166" spans="1:13" s="232" customFormat="1" ht="23.45" hidden="1" customHeight="1">
      <c r="A166" s="239"/>
      <c r="B166" s="245" t="s">
        <v>546</v>
      </c>
      <c r="C166" s="201"/>
      <c r="D166" s="202"/>
      <c r="E166" s="203"/>
      <c r="F166" s="202"/>
      <c r="G166" s="236"/>
      <c r="H166" s="237"/>
      <c r="I166" s="237">
        <f t="shared" si="25"/>
        <v>0</v>
      </c>
      <c r="J166" s="237">
        <f t="shared" si="26"/>
        <v>0</v>
      </c>
      <c r="K166" s="180"/>
      <c r="L166" s="183"/>
      <c r="M166" s="183"/>
    </row>
    <row r="167" spans="1:13" s="232" customFormat="1" ht="23.45" hidden="1" customHeight="1">
      <c r="A167" s="239"/>
      <c r="B167" s="245" t="s">
        <v>548</v>
      </c>
      <c r="C167" s="201"/>
      <c r="D167" s="202"/>
      <c r="E167" s="203"/>
      <c r="F167" s="202"/>
      <c r="G167" s="236"/>
      <c r="H167" s="237"/>
      <c r="I167" s="237">
        <f t="shared" si="25"/>
        <v>0</v>
      </c>
      <c r="J167" s="237">
        <f t="shared" si="26"/>
        <v>0</v>
      </c>
      <c r="K167" s="180"/>
      <c r="L167" s="183"/>
      <c r="M167" s="183"/>
    </row>
    <row r="168" spans="1:13" s="232" customFormat="1" ht="23.45" hidden="1" customHeight="1">
      <c r="A168" s="239"/>
      <c r="B168" s="245"/>
      <c r="C168" s="201"/>
      <c r="D168" s="202"/>
      <c r="E168" s="203"/>
      <c r="F168" s="202"/>
      <c r="G168" s="236"/>
      <c r="H168" s="237"/>
      <c r="I168" s="237">
        <f t="shared" si="25"/>
        <v>0</v>
      </c>
      <c r="J168" s="237">
        <f t="shared" si="26"/>
        <v>0</v>
      </c>
      <c r="K168" s="180"/>
      <c r="L168" s="183"/>
      <c r="M168" s="183"/>
    </row>
    <row r="169" spans="1:13" s="232" customFormat="1" ht="23.45" hidden="1" customHeight="1">
      <c r="A169" s="239"/>
      <c r="B169" s="245"/>
      <c r="C169" s="201"/>
      <c r="D169" s="202"/>
      <c r="E169" s="203"/>
      <c r="F169" s="202"/>
      <c r="G169" s="236"/>
      <c r="H169" s="237"/>
      <c r="I169" s="237">
        <f t="shared" si="25"/>
        <v>0</v>
      </c>
      <c r="J169" s="237">
        <f t="shared" si="26"/>
        <v>0</v>
      </c>
      <c r="K169" s="180"/>
      <c r="L169" s="183"/>
      <c r="M169" s="183"/>
    </row>
    <row r="170" spans="1:13" s="232" customFormat="1" ht="23.45" hidden="1" customHeight="1">
      <c r="A170" s="239"/>
      <c r="B170" s="245"/>
      <c r="C170" s="201"/>
      <c r="D170" s="202"/>
      <c r="E170" s="203"/>
      <c r="F170" s="202"/>
      <c r="G170" s="236"/>
      <c r="H170" s="237"/>
      <c r="I170" s="237">
        <f t="shared" si="25"/>
        <v>0</v>
      </c>
      <c r="J170" s="237">
        <f t="shared" si="26"/>
        <v>0</v>
      </c>
      <c r="K170" s="180"/>
      <c r="L170" s="183"/>
      <c r="M170" s="183"/>
    </row>
    <row r="171" spans="1:13" s="232" customFormat="1" ht="23.45" hidden="1" customHeight="1">
      <c r="A171" s="239"/>
      <c r="B171" s="245"/>
      <c r="C171" s="201"/>
      <c r="D171" s="202"/>
      <c r="E171" s="203"/>
      <c r="F171" s="202"/>
      <c r="G171" s="236"/>
      <c r="H171" s="237"/>
      <c r="I171" s="237">
        <f t="shared" si="25"/>
        <v>0</v>
      </c>
      <c r="J171" s="237">
        <f t="shared" si="26"/>
        <v>0</v>
      </c>
      <c r="K171" s="180"/>
      <c r="L171" s="183"/>
      <c r="M171" s="183"/>
    </row>
    <row r="172" spans="1:13" s="232" customFormat="1" ht="24" hidden="1" customHeight="1">
      <c r="A172" s="239"/>
      <c r="B172" s="246"/>
      <c r="C172" s="201"/>
      <c r="D172" s="202"/>
      <c r="E172" s="203"/>
      <c r="F172" s="202"/>
      <c r="G172" s="236"/>
      <c r="H172" s="237"/>
      <c r="I172" s="237">
        <f t="shared" si="25"/>
        <v>0</v>
      </c>
      <c r="J172" s="237">
        <f t="shared" si="26"/>
        <v>0</v>
      </c>
      <c r="K172" s="180"/>
      <c r="L172" s="183"/>
      <c r="M172" s="183"/>
    </row>
    <row r="173" spans="1:13" s="238" customFormat="1" ht="20.25" hidden="1" customHeight="1">
      <c r="A173" s="233">
        <v>4</v>
      </c>
      <c r="B173" s="234" t="s">
        <v>373</v>
      </c>
      <c r="C173" s="195" t="s">
        <v>305</v>
      </c>
      <c r="D173" s="235">
        <f>SUM(D177:D177)</f>
        <v>0</v>
      </c>
      <c r="E173" s="244" t="s">
        <v>305</v>
      </c>
      <c r="F173" s="235">
        <f>SUM(F174:F177)</f>
        <v>0</v>
      </c>
      <c r="G173" s="236"/>
      <c r="H173" s="237"/>
      <c r="I173" s="237"/>
      <c r="J173" s="237"/>
      <c r="K173" s="183"/>
      <c r="L173" s="183"/>
      <c r="M173" s="183"/>
    </row>
    <row r="174" spans="1:13" s="232" customFormat="1" hidden="1">
      <c r="A174" s="239"/>
      <c r="B174" s="245" t="s">
        <v>199</v>
      </c>
      <c r="C174" s="201"/>
      <c r="D174" s="202"/>
      <c r="E174" s="203"/>
      <c r="F174" s="202"/>
      <c r="G174" s="236"/>
      <c r="H174" s="237"/>
      <c r="I174" s="237">
        <f>F174-H174</f>
        <v>0</v>
      </c>
      <c r="J174" s="237">
        <f t="shared" ref="J174:J177" si="27">F174-G174</f>
        <v>0</v>
      </c>
      <c r="K174" s="180"/>
      <c r="L174" s="183"/>
      <c r="M174" s="183"/>
    </row>
    <row r="175" spans="1:13" s="232" customFormat="1" hidden="1">
      <c r="A175" s="239"/>
      <c r="B175" s="247" t="s">
        <v>469</v>
      </c>
      <c r="C175" s="201"/>
      <c r="D175" s="202"/>
      <c r="E175" s="203"/>
      <c r="F175" s="202"/>
      <c r="G175" s="236"/>
      <c r="H175" s="237"/>
      <c r="I175" s="237">
        <f>F175-H175</f>
        <v>0</v>
      </c>
      <c r="J175" s="237">
        <f t="shared" si="27"/>
        <v>0</v>
      </c>
      <c r="K175" s="180"/>
      <c r="L175" s="183"/>
      <c r="M175" s="183"/>
    </row>
    <row r="176" spans="1:13" s="232" customFormat="1" hidden="1">
      <c r="A176" s="239"/>
      <c r="B176" s="245"/>
      <c r="C176" s="201"/>
      <c r="D176" s="202"/>
      <c r="E176" s="203"/>
      <c r="F176" s="202"/>
      <c r="G176" s="236"/>
      <c r="H176" s="237"/>
      <c r="I176" s="237">
        <f>F176-H176</f>
        <v>0</v>
      </c>
      <c r="J176" s="237">
        <f t="shared" si="27"/>
        <v>0</v>
      </c>
      <c r="K176" s="180"/>
      <c r="L176" s="183"/>
      <c r="M176" s="183"/>
    </row>
    <row r="177" spans="1:13" s="232" customFormat="1" hidden="1">
      <c r="A177" s="239"/>
      <c r="B177" s="245"/>
      <c r="C177" s="201"/>
      <c r="D177" s="202"/>
      <c r="E177" s="203"/>
      <c r="F177" s="202"/>
      <c r="G177" s="236"/>
      <c r="H177" s="237"/>
      <c r="I177" s="237">
        <f>F177-H177</f>
        <v>0</v>
      </c>
      <c r="J177" s="237">
        <f t="shared" si="27"/>
        <v>0</v>
      </c>
      <c r="K177" s="180"/>
      <c r="L177" s="183"/>
      <c r="M177" s="183"/>
    </row>
    <row r="178" spans="1:13" s="232" customFormat="1" hidden="1">
      <c r="A178" s="233">
        <v>5</v>
      </c>
      <c r="B178" s="234" t="s">
        <v>374</v>
      </c>
      <c r="C178" s="195" t="s">
        <v>305</v>
      </c>
      <c r="D178" s="235">
        <f>SUM(D179:D200)</f>
        <v>0</v>
      </c>
      <c r="E178" s="244" t="s">
        <v>305</v>
      </c>
      <c r="F178" s="235">
        <f>SUM(F179:F200)</f>
        <v>0</v>
      </c>
      <c r="G178" s="236"/>
      <c r="H178" s="237"/>
      <c r="I178" s="237"/>
      <c r="J178" s="237"/>
      <c r="K178" s="180"/>
      <c r="L178" s="183"/>
      <c r="M178" s="183"/>
    </row>
    <row r="179" spans="1:13" s="232" customFormat="1" hidden="1">
      <c r="A179" s="248"/>
      <c r="B179" s="249" t="s">
        <v>199</v>
      </c>
      <c r="C179" s="201"/>
      <c r="D179" s="202"/>
      <c r="E179" s="205"/>
      <c r="F179" s="202"/>
      <c r="G179" s="236"/>
      <c r="H179" s="237"/>
      <c r="I179" s="237">
        <f t="shared" ref="I179:I199" si="28">F179-H179</f>
        <v>0</v>
      </c>
      <c r="J179" s="237">
        <f t="shared" ref="J179:J199" si="29">F179-G179</f>
        <v>0</v>
      </c>
      <c r="K179" s="180"/>
      <c r="L179" s="183"/>
      <c r="M179" s="183"/>
    </row>
    <row r="180" spans="1:13" s="232" customFormat="1" hidden="1">
      <c r="A180" s="239"/>
      <c r="B180" s="202" t="s">
        <v>470</v>
      </c>
      <c r="C180" s="201"/>
      <c r="D180" s="202"/>
      <c r="E180" s="205"/>
      <c r="F180" s="202"/>
      <c r="G180" s="236"/>
      <c r="H180" s="237"/>
      <c r="I180" s="237">
        <f t="shared" si="28"/>
        <v>0</v>
      </c>
      <c r="J180" s="237">
        <f t="shared" si="29"/>
        <v>0</v>
      </c>
      <c r="K180" s="180"/>
      <c r="L180" s="183"/>
      <c r="M180" s="183"/>
    </row>
    <row r="181" spans="1:13" s="232" customFormat="1" hidden="1">
      <c r="A181" s="239"/>
      <c r="B181" s="202" t="s">
        <v>471</v>
      </c>
      <c r="C181" s="201"/>
      <c r="D181" s="202"/>
      <c r="E181" s="205"/>
      <c r="F181" s="202"/>
      <c r="G181" s="236"/>
      <c r="H181" s="237"/>
      <c r="I181" s="237">
        <f t="shared" si="28"/>
        <v>0</v>
      </c>
      <c r="J181" s="237">
        <f t="shared" si="29"/>
        <v>0</v>
      </c>
      <c r="K181" s="180"/>
      <c r="L181" s="183"/>
      <c r="M181" s="183"/>
    </row>
    <row r="182" spans="1:13" s="232" customFormat="1" hidden="1">
      <c r="A182" s="239"/>
      <c r="B182" s="202" t="s">
        <v>472</v>
      </c>
      <c r="C182" s="201"/>
      <c r="D182" s="202"/>
      <c r="E182" s="205"/>
      <c r="F182" s="202"/>
      <c r="G182" s="236"/>
      <c r="H182" s="237"/>
      <c r="I182" s="237">
        <f t="shared" si="28"/>
        <v>0</v>
      </c>
      <c r="J182" s="237">
        <f t="shared" si="29"/>
        <v>0</v>
      </c>
      <c r="K182" s="180"/>
      <c r="L182" s="183"/>
      <c r="M182" s="183"/>
    </row>
    <row r="183" spans="1:13" s="232" customFormat="1" hidden="1">
      <c r="A183" s="239"/>
      <c r="B183" s="202" t="s">
        <v>473</v>
      </c>
      <c r="C183" s="201"/>
      <c r="D183" s="202"/>
      <c r="E183" s="205"/>
      <c r="F183" s="202"/>
      <c r="G183" s="236"/>
      <c r="H183" s="237"/>
      <c r="I183" s="237">
        <f t="shared" si="28"/>
        <v>0</v>
      </c>
      <c r="J183" s="237">
        <f t="shared" si="29"/>
        <v>0</v>
      </c>
      <c r="K183" s="180"/>
      <c r="L183" s="183"/>
      <c r="M183" s="183"/>
    </row>
    <row r="184" spans="1:13" s="232" customFormat="1" hidden="1">
      <c r="A184" s="239"/>
      <c r="B184" s="202" t="s">
        <v>475</v>
      </c>
      <c r="C184" s="201"/>
      <c r="D184" s="202"/>
      <c r="E184" s="205"/>
      <c r="F184" s="202"/>
      <c r="G184" s="236"/>
      <c r="H184" s="237"/>
      <c r="I184" s="237">
        <f t="shared" si="28"/>
        <v>0</v>
      </c>
      <c r="J184" s="237">
        <f t="shared" si="29"/>
        <v>0</v>
      </c>
      <c r="K184" s="180"/>
      <c r="L184" s="183"/>
      <c r="M184" s="183"/>
    </row>
    <row r="185" spans="1:13" s="232" customFormat="1" hidden="1">
      <c r="A185" s="239"/>
      <c r="B185" s="247" t="s">
        <v>474</v>
      </c>
      <c r="C185" s="201"/>
      <c r="D185" s="202"/>
      <c r="E185" s="205"/>
      <c r="F185" s="202"/>
      <c r="G185" s="236"/>
      <c r="H185" s="237"/>
      <c r="I185" s="237">
        <f>F185-H185</f>
        <v>0</v>
      </c>
      <c r="J185" s="237">
        <f>F185-G185</f>
        <v>0</v>
      </c>
      <c r="K185" s="180"/>
      <c r="L185" s="183"/>
      <c r="M185" s="183"/>
    </row>
    <row r="186" spans="1:13" s="232" customFormat="1" hidden="1">
      <c r="A186" s="239"/>
      <c r="B186" s="202" t="s">
        <v>477</v>
      </c>
      <c r="C186" s="201"/>
      <c r="D186" s="202"/>
      <c r="E186" s="205"/>
      <c r="F186" s="202"/>
      <c r="G186" s="236"/>
      <c r="H186" s="237"/>
      <c r="I186" s="237">
        <f t="shared" si="28"/>
        <v>0</v>
      </c>
      <c r="J186" s="237">
        <f t="shared" si="29"/>
        <v>0</v>
      </c>
      <c r="K186" s="180"/>
      <c r="L186" s="183"/>
      <c r="M186" s="183"/>
    </row>
    <row r="187" spans="1:13" s="232" customFormat="1" hidden="1">
      <c r="A187" s="239"/>
      <c r="B187" s="202" t="s">
        <v>476</v>
      </c>
      <c r="C187" s="201"/>
      <c r="D187" s="202"/>
      <c r="E187" s="205"/>
      <c r="F187" s="202"/>
      <c r="G187" s="236"/>
      <c r="H187" s="237"/>
      <c r="I187" s="237">
        <f t="shared" si="28"/>
        <v>0</v>
      </c>
      <c r="J187" s="237">
        <f t="shared" si="29"/>
        <v>0</v>
      </c>
      <c r="K187" s="180"/>
      <c r="L187" s="183"/>
      <c r="M187" s="183"/>
    </row>
    <row r="188" spans="1:13" s="232" customFormat="1" hidden="1">
      <c r="A188" s="239"/>
      <c r="B188" s="202" t="s">
        <v>543</v>
      </c>
      <c r="C188" s="201"/>
      <c r="D188" s="202"/>
      <c r="E188" s="205"/>
      <c r="F188" s="202"/>
      <c r="G188" s="236"/>
      <c r="H188" s="237"/>
      <c r="I188" s="237">
        <f t="shared" si="28"/>
        <v>0</v>
      </c>
      <c r="J188" s="237">
        <f t="shared" si="29"/>
        <v>0</v>
      </c>
      <c r="K188" s="180"/>
      <c r="L188" s="183"/>
      <c r="M188" s="183"/>
    </row>
    <row r="189" spans="1:13" s="232" customFormat="1" hidden="1">
      <c r="A189" s="239"/>
      <c r="B189" s="202" t="s">
        <v>544</v>
      </c>
      <c r="C189" s="201"/>
      <c r="D189" s="202"/>
      <c r="E189" s="205"/>
      <c r="F189" s="202"/>
      <c r="G189" s="236"/>
      <c r="H189" s="237"/>
      <c r="I189" s="237">
        <f t="shared" si="28"/>
        <v>0</v>
      </c>
      <c r="J189" s="237">
        <f t="shared" si="29"/>
        <v>0</v>
      </c>
      <c r="K189" s="180"/>
      <c r="L189" s="183"/>
      <c r="M189" s="183"/>
    </row>
    <row r="190" spans="1:13" s="232" customFormat="1" hidden="1">
      <c r="A190" s="239"/>
      <c r="B190" s="202" t="s">
        <v>545</v>
      </c>
      <c r="C190" s="201"/>
      <c r="D190" s="202"/>
      <c r="E190" s="205"/>
      <c r="F190" s="202"/>
      <c r="G190" s="236"/>
      <c r="H190" s="237"/>
      <c r="I190" s="237">
        <f t="shared" si="28"/>
        <v>0</v>
      </c>
      <c r="J190" s="237">
        <f t="shared" si="29"/>
        <v>0</v>
      </c>
      <c r="K190" s="180"/>
      <c r="L190" s="183"/>
      <c r="M190" s="183"/>
    </row>
    <row r="191" spans="1:13" s="232" customFormat="1" hidden="1">
      <c r="A191" s="239"/>
      <c r="B191" s="240" t="s">
        <v>547</v>
      </c>
      <c r="C191" s="201"/>
      <c r="D191" s="202"/>
      <c r="E191" s="205"/>
      <c r="F191" s="202"/>
      <c r="G191" s="236"/>
      <c r="H191" s="237"/>
      <c r="I191" s="237">
        <f t="shared" si="28"/>
        <v>0</v>
      </c>
      <c r="J191" s="237">
        <f t="shared" si="29"/>
        <v>0</v>
      </c>
      <c r="K191" s="180"/>
      <c r="L191" s="183"/>
      <c r="M191" s="183"/>
    </row>
    <row r="192" spans="1:13" s="232" customFormat="1" hidden="1">
      <c r="A192" s="239"/>
      <c r="B192" s="240"/>
      <c r="C192" s="201"/>
      <c r="D192" s="202"/>
      <c r="E192" s="205"/>
      <c r="F192" s="202"/>
      <c r="G192" s="236"/>
      <c r="H192" s="237"/>
      <c r="I192" s="237">
        <f t="shared" si="28"/>
        <v>0</v>
      </c>
      <c r="J192" s="237">
        <f t="shared" si="29"/>
        <v>0</v>
      </c>
      <c r="K192" s="180"/>
      <c r="L192" s="183"/>
      <c r="M192" s="183"/>
    </row>
    <row r="193" spans="1:13" s="232" customFormat="1" hidden="1">
      <c r="A193" s="239"/>
      <c r="B193" s="240"/>
      <c r="C193" s="201"/>
      <c r="D193" s="202"/>
      <c r="E193" s="205"/>
      <c r="F193" s="202"/>
      <c r="G193" s="236"/>
      <c r="H193" s="237"/>
      <c r="I193" s="237">
        <f t="shared" si="28"/>
        <v>0</v>
      </c>
      <c r="J193" s="237">
        <f t="shared" si="29"/>
        <v>0</v>
      </c>
      <c r="K193" s="180"/>
      <c r="L193" s="183"/>
      <c r="M193" s="183"/>
    </row>
    <row r="194" spans="1:13" s="232" customFormat="1" hidden="1">
      <c r="A194" s="239"/>
      <c r="B194" s="240"/>
      <c r="C194" s="201"/>
      <c r="D194" s="202"/>
      <c r="E194" s="205"/>
      <c r="F194" s="202"/>
      <c r="G194" s="236"/>
      <c r="H194" s="237"/>
      <c r="I194" s="237">
        <f t="shared" si="28"/>
        <v>0</v>
      </c>
      <c r="J194" s="237">
        <f t="shared" si="29"/>
        <v>0</v>
      </c>
      <c r="K194" s="180"/>
      <c r="L194" s="183"/>
      <c r="M194" s="183"/>
    </row>
    <row r="195" spans="1:13" s="232" customFormat="1" hidden="1">
      <c r="A195" s="239"/>
      <c r="B195" s="240"/>
      <c r="C195" s="201"/>
      <c r="D195" s="202"/>
      <c r="E195" s="205"/>
      <c r="F195" s="202"/>
      <c r="G195" s="236"/>
      <c r="H195" s="237"/>
      <c r="I195" s="237">
        <f t="shared" si="28"/>
        <v>0</v>
      </c>
      <c r="J195" s="237">
        <f t="shared" si="29"/>
        <v>0</v>
      </c>
      <c r="K195" s="180"/>
      <c r="L195" s="183"/>
      <c r="M195" s="183"/>
    </row>
    <row r="196" spans="1:13" s="232" customFormat="1" hidden="1">
      <c r="A196" s="239"/>
      <c r="B196" s="240"/>
      <c r="C196" s="201"/>
      <c r="D196" s="202"/>
      <c r="E196" s="205"/>
      <c r="F196" s="202"/>
      <c r="G196" s="236"/>
      <c r="H196" s="237"/>
      <c r="I196" s="237">
        <f t="shared" si="28"/>
        <v>0</v>
      </c>
      <c r="J196" s="237">
        <f t="shared" si="29"/>
        <v>0</v>
      </c>
      <c r="K196" s="180"/>
      <c r="L196" s="183"/>
      <c r="M196" s="183"/>
    </row>
    <row r="197" spans="1:13" s="232" customFormat="1" hidden="1">
      <c r="A197" s="239"/>
      <c r="B197" s="240"/>
      <c r="C197" s="201"/>
      <c r="D197" s="202"/>
      <c r="E197" s="205"/>
      <c r="F197" s="202"/>
      <c r="G197" s="236"/>
      <c r="H197" s="237"/>
      <c r="I197" s="237">
        <f t="shared" si="28"/>
        <v>0</v>
      </c>
      <c r="J197" s="237">
        <f t="shared" si="29"/>
        <v>0</v>
      </c>
      <c r="K197" s="180"/>
      <c r="L197" s="183"/>
      <c r="M197" s="183"/>
    </row>
    <row r="198" spans="1:13" s="232" customFormat="1" hidden="1">
      <c r="A198" s="239"/>
      <c r="B198" s="245"/>
      <c r="C198" s="201"/>
      <c r="D198" s="202"/>
      <c r="E198" s="205"/>
      <c r="F198" s="220"/>
      <c r="G198" s="236"/>
      <c r="H198" s="237"/>
      <c r="I198" s="237">
        <f t="shared" si="28"/>
        <v>0</v>
      </c>
      <c r="J198" s="237">
        <f t="shared" si="29"/>
        <v>0</v>
      </c>
      <c r="K198" s="180"/>
      <c r="L198" s="183"/>
      <c r="M198" s="183"/>
    </row>
    <row r="199" spans="1:13" s="232" customFormat="1" hidden="1">
      <c r="A199" s="239"/>
      <c r="B199" s="240"/>
      <c r="C199" s="201"/>
      <c r="D199" s="202"/>
      <c r="E199" s="205"/>
      <c r="F199" s="202"/>
      <c r="G199" s="236"/>
      <c r="H199" s="237"/>
      <c r="I199" s="237">
        <f t="shared" si="28"/>
        <v>0</v>
      </c>
      <c r="J199" s="237">
        <f t="shared" si="29"/>
        <v>0</v>
      </c>
      <c r="K199" s="180"/>
      <c r="L199" s="183"/>
      <c r="M199" s="183"/>
    </row>
    <row r="200" spans="1:13" s="232" customFormat="1" hidden="1">
      <c r="A200" s="239"/>
      <c r="B200" s="240"/>
      <c r="C200" s="201"/>
      <c r="D200" s="202"/>
      <c r="E200" s="205"/>
      <c r="F200" s="202"/>
      <c r="G200" s="236"/>
      <c r="H200" s="237"/>
      <c r="I200" s="237"/>
      <c r="J200" s="237"/>
      <c r="K200" s="180"/>
      <c r="L200" s="183"/>
      <c r="M200" s="183"/>
    </row>
    <row r="201" spans="1:13" s="238" customFormat="1" hidden="1">
      <c r="A201" s="233"/>
      <c r="B201" s="234" t="s">
        <v>295</v>
      </c>
      <c r="C201" s="195" t="s">
        <v>305</v>
      </c>
      <c r="D201" s="235">
        <f>D173+D164+D160+D141+D178</f>
        <v>0</v>
      </c>
      <c r="E201" s="244" t="s">
        <v>10</v>
      </c>
      <c r="F201" s="235">
        <f>F173+F164+F160+F141+F178</f>
        <v>0</v>
      </c>
      <c r="G201" s="222" t="s">
        <v>535</v>
      </c>
      <c r="H201" s="223">
        <f>SUM(H140:H200)</f>
        <v>0</v>
      </c>
      <c r="I201" s="223">
        <f>SUM(I140:I200)</f>
        <v>0</v>
      </c>
      <c r="J201" s="223">
        <f>SUM(J140:J200)</f>
        <v>0</v>
      </c>
      <c r="K201" s="183"/>
      <c r="L201" s="183">
        <f>SUM(L140:L200)</f>
        <v>0</v>
      </c>
      <c r="M201" s="183">
        <f t="shared" ref="M201" si="30">SUM(M140:M200)</f>
        <v>0</v>
      </c>
    </row>
    <row r="202" spans="1:13" s="232" customFormat="1" hidden="1">
      <c r="G202" s="225" t="s">
        <v>457</v>
      </c>
      <c r="H202" s="250">
        <f>H77+H139+H201</f>
        <v>382557.38</v>
      </c>
      <c r="I202" s="250">
        <f>I77+I139+I201</f>
        <v>85549.50999999998</v>
      </c>
      <c r="J202" s="250">
        <f>J77+J139+J201</f>
        <v>30675.05</v>
      </c>
      <c r="K202" s="180"/>
      <c r="L202" s="183">
        <f t="shared" ref="L202:M202" si="31">L77+L139+L201</f>
        <v>327530.03000000003</v>
      </c>
      <c r="M202" s="183">
        <f t="shared" si="31"/>
        <v>0</v>
      </c>
    </row>
    <row r="205" spans="1:13" s="35" customFormat="1" ht="23.25" customHeight="1">
      <c r="A205" s="1227" t="s">
        <v>1287</v>
      </c>
      <c r="D205" s="115"/>
      <c r="F205" s="1226" t="s">
        <v>1288</v>
      </c>
      <c r="I205" s="98"/>
      <c r="J205" s="98"/>
    </row>
    <row r="206" spans="1:13" s="66" customFormat="1" ht="12.75">
      <c r="D206" s="67" t="s">
        <v>131</v>
      </c>
      <c r="F206" s="67" t="s">
        <v>132</v>
      </c>
      <c r="I206" s="68"/>
      <c r="J206" s="68"/>
    </row>
    <row r="207" spans="1:13" s="63" customFormat="1" ht="15.75">
      <c r="I207" s="69"/>
      <c r="J207" s="69"/>
    </row>
    <row r="208" spans="1:13" s="35" customFormat="1" ht="23.25" customHeight="1">
      <c r="A208" s="34" t="s">
        <v>133</v>
      </c>
      <c r="D208" s="115"/>
      <c r="F208" s="1028" t="s">
        <v>1227</v>
      </c>
      <c r="I208" s="98"/>
      <c r="J208" s="98"/>
    </row>
    <row r="209" spans="2:10" s="66" customFormat="1" ht="12.75">
      <c r="D209" s="67" t="s">
        <v>131</v>
      </c>
      <c r="F209" s="67" t="s">
        <v>132</v>
      </c>
      <c r="I209" s="68"/>
      <c r="J209" s="68"/>
    </row>
    <row r="211" spans="2:10">
      <c r="B211" s="227" t="s">
        <v>1067</v>
      </c>
    </row>
    <row r="212" spans="2:10">
      <c r="B212" s="227" t="s">
        <v>996</v>
      </c>
    </row>
  </sheetData>
  <mergeCells count="10">
    <mergeCell ref="G12:J12"/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tabColor rgb="FFE4EDD3"/>
    <pageSetUpPr fitToPage="1"/>
  </sheetPr>
  <dimension ref="A1:G86"/>
  <sheetViews>
    <sheetView view="pageBreakPreview" topLeftCell="A10" zoomScale="70" zoomScaleSheetLayoutView="70" workbookViewId="0">
      <selection activeCell="W22" sqref="W22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1.85546875" style="180" customWidth="1"/>
    <col min="8" max="250" width="9.140625" style="178"/>
    <col min="251" max="251" width="8" style="178" customWidth="1"/>
    <col min="252" max="252" width="118.140625" style="178" customWidth="1"/>
    <col min="253" max="253" width="21.42578125" style="178" customWidth="1"/>
    <col min="254" max="254" width="24" style="178" customWidth="1"/>
    <col min="255" max="255" width="29" style="178" customWidth="1"/>
    <col min="256" max="256" width="34" style="178" customWidth="1"/>
    <col min="257" max="258" width="21.28515625" style="178" customWidth="1"/>
    <col min="259" max="259" width="14.5703125" style="178" customWidth="1"/>
    <col min="260" max="260" width="9.140625" style="178"/>
    <col min="261" max="261" width="12.5703125" style="178" bestFit="1" customWidth="1"/>
    <col min="262" max="506" width="9.140625" style="178"/>
    <col min="507" max="507" width="8" style="178" customWidth="1"/>
    <col min="508" max="508" width="118.140625" style="178" customWidth="1"/>
    <col min="509" max="509" width="21.42578125" style="178" customWidth="1"/>
    <col min="510" max="510" width="24" style="178" customWidth="1"/>
    <col min="511" max="511" width="29" style="178" customWidth="1"/>
    <col min="512" max="512" width="34" style="178" customWidth="1"/>
    <col min="513" max="514" width="21.28515625" style="178" customWidth="1"/>
    <col min="515" max="515" width="14.5703125" style="178" customWidth="1"/>
    <col min="516" max="516" width="9.140625" style="178"/>
    <col min="517" max="517" width="12.5703125" style="178" bestFit="1" customWidth="1"/>
    <col min="518" max="762" width="9.140625" style="178"/>
    <col min="763" max="763" width="8" style="178" customWidth="1"/>
    <col min="764" max="764" width="118.140625" style="178" customWidth="1"/>
    <col min="765" max="765" width="21.42578125" style="178" customWidth="1"/>
    <col min="766" max="766" width="24" style="178" customWidth="1"/>
    <col min="767" max="767" width="29" style="178" customWidth="1"/>
    <col min="768" max="768" width="34" style="178" customWidth="1"/>
    <col min="769" max="770" width="21.28515625" style="178" customWidth="1"/>
    <col min="771" max="771" width="14.5703125" style="178" customWidth="1"/>
    <col min="772" max="772" width="9.140625" style="178"/>
    <col min="773" max="773" width="12.5703125" style="178" bestFit="1" customWidth="1"/>
    <col min="774" max="1018" width="9.140625" style="178"/>
    <col min="1019" max="1019" width="8" style="178" customWidth="1"/>
    <col min="1020" max="1020" width="118.140625" style="178" customWidth="1"/>
    <col min="1021" max="1021" width="21.42578125" style="178" customWidth="1"/>
    <col min="1022" max="1022" width="24" style="178" customWidth="1"/>
    <col min="1023" max="1023" width="29" style="178" customWidth="1"/>
    <col min="1024" max="1024" width="34" style="178" customWidth="1"/>
    <col min="1025" max="1026" width="21.28515625" style="178" customWidth="1"/>
    <col min="1027" max="1027" width="14.5703125" style="178" customWidth="1"/>
    <col min="1028" max="1028" width="9.140625" style="178"/>
    <col min="1029" max="1029" width="12.5703125" style="178" bestFit="1" customWidth="1"/>
    <col min="1030" max="1274" width="9.140625" style="178"/>
    <col min="1275" max="1275" width="8" style="178" customWidth="1"/>
    <col min="1276" max="1276" width="118.140625" style="178" customWidth="1"/>
    <col min="1277" max="1277" width="21.42578125" style="178" customWidth="1"/>
    <col min="1278" max="1278" width="24" style="178" customWidth="1"/>
    <col min="1279" max="1279" width="29" style="178" customWidth="1"/>
    <col min="1280" max="1280" width="34" style="178" customWidth="1"/>
    <col min="1281" max="1282" width="21.28515625" style="178" customWidth="1"/>
    <col min="1283" max="1283" width="14.5703125" style="178" customWidth="1"/>
    <col min="1284" max="1284" width="9.140625" style="178"/>
    <col min="1285" max="1285" width="12.5703125" style="178" bestFit="1" customWidth="1"/>
    <col min="1286" max="1530" width="9.140625" style="178"/>
    <col min="1531" max="1531" width="8" style="178" customWidth="1"/>
    <col min="1532" max="1532" width="118.140625" style="178" customWidth="1"/>
    <col min="1533" max="1533" width="21.42578125" style="178" customWidth="1"/>
    <col min="1534" max="1534" width="24" style="178" customWidth="1"/>
    <col min="1535" max="1535" width="29" style="178" customWidth="1"/>
    <col min="1536" max="1536" width="34" style="178" customWidth="1"/>
    <col min="1537" max="1538" width="21.28515625" style="178" customWidth="1"/>
    <col min="1539" max="1539" width="14.5703125" style="178" customWidth="1"/>
    <col min="1540" max="1540" width="9.140625" style="178"/>
    <col min="1541" max="1541" width="12.5703125" style="178" bestFit="1" customWidth="1"/>
    <col min="1542" max="1786" width="9.140625" style="178"/>
    <col min="1787" max="1787" width="8" style="178" customWidth="1"/>
    <col min="1788" max="1788" width="118.140625" style="178" customWidth="1"/>
    <col min="1789" max="1789" width="21.42578125" style="178" customWidth="1"/>
    <col min="1790" max="1790" width="24" style="178" customWidth="1"/>
    <col min="1791" max="1791" width="29" style="178" customWidth="1"/>
    <col min="1792" max="1792" width="34" style="178" customWidth="1"/>
    <col min="1793" max="1794" width="21.28515625" style="178" customWidth="1"/>
    <col min="1795" max="1795" width="14.5703125" style="178" customWidth="1"/>
    <col min="1796" max="1796" width="9.140625" style="178"/>
    <col min="1797" max="1797" width="12.5703125" style="178" bestFit="1" customWidth="1"/>
    <col min="1798" max="2042" width="9.140625" style="178"/>
    <col min="2043" max="2043" width="8" style="178" customWidth="1"/>
    <col min="2044" max="2044" width="118.140625" style="178" customWidth="1"/>
    <col min="2045" max="2045" width="21.42578125" style="178" customWidth="1"/>
    <col min="2046" max="2046" width="24" style="178" customWidth="1"/>
    <col min="2047" max="2047" width="29" style="178" customWidth="1"/>
    <col min="2048" max="2048" width="34" style="178" customWidth="1"/>
    <col min="2049" max="2050" width="21.28515625" style="178" customWidth="1"/>
    <col min="2051" max="2051" width="14.5703125" style="178" customWidth="1"/>
    <col min="2052" max="2052" width="9.140625" style="178"/>
    <col min="2053" max="2053" width="12.5703125" style="178" bestFit="1" customWidth="1"/>
    <col min="2054" max="2298" width="9.140625" style="178"/>
    <col min="2299" max="2299" width="8" style="178" customWidth="1"/>
    <col min="2300" max="2300" width="118.140625" style="178" customWidth="1"/>
    <col min="2301" max="2301" width="21.42578125" style="178" customWidth="1"/>
    <col min="2302" max="2302" width="24" style="178" customWidth="1"/>
    <col min="2303" max="2303" width="29" style="178" customWidth="1"/>
    <col min="2304" max="2304" width="34" style="178" customWidth="1"/>
    <col min="2305" max="2306" width="21.28515625" style="178" customWidth="1"/>
    <col min="2307" max="2307" width="14.5703125" style="178" customWidth="1"/>
    <col min="2308" max="2308" width="9.140625" style="178"/>
    <col min="2309" max="2309" width="12.5703125" style="178" bestFit="1" customWidth="1"/>
    <col min="2310" max="2554" width="9.140625" style="178"/>
    <col min="2555" max="2555" width="8" style="178" customWidth="1"/>
    <col min="2556" max="2556" width="118.140625" style="178" customWidth="1"/>
    <col min="2557" max="2557" width="21.42578125" style="178" customWidth="1"/>
    <col min="2558" max="2558" width="24" style="178" customWidth="1"/>
    <col min="2559" max="2559" width="29" style="178" customWidth="1"/>
    <col min="2560" max="2560" width="34" style="178" customWidth="1"/>
    <col min="2561" max="2562" width="21.28515625" style="178" customWidth="1"/>
    <col min="2563" max="2563" width="14.5703125" style="178" customWidth="1"/>
    <col min="2564" max="2564" width="9.140625" style="178"/>
    <col min="2565" max="2565" width="12.5703125" style="178" bestFit="1" customWidth="1"/>
    <col min="2566" max="2810" width="9.140625" style="178"/>
    <col min="2811" max="2811" width="8" style="178" customWidth="1"/>
    <col min="2812" max="2812" width="118.140625" style="178" customWidth="1"/>
    <col min="2813" max="2813" width="21.42578125" style="178" customWidth="1"/>
    <col min="2814" max="2814" width="24" style="178" customWidth="1"/>
    <col min="2815" max="2815" width="29" style="178" customWidth="1"/>
    <col min="2816" max="2816" width="34" style="178" customWidth="1"/>
    <col min="2817" max="2818" width="21.28515625" style="178" customWidth="1"/>
    <col min="2819" max="2819" width="14.5703125" style="178" customWidth="1"/>
    <col min="2820" max="2820" width="9.140625" style="178"/>
    <col min="2821" max="2821" width="12.5703125" style="178" bestFit="1" customWidth="1"/>
    <col min="2822" max="3066" width="9.140625" style="178"/>
    <col min="3067" max="3067" width="8" style="178" customWidth="1"/>
    <col min="3068" max="3068" width="118.140625" style="178" customWidth="1"/>
    <col min="3069" max="3069" width="21.42578125" style="178" customWidth="1"/>
    <col min="3070" max="3070" width="24" style="178" customWidth="1"/>
    <col min="3071" max="3071" width="29" style="178" customWidth="1"/>
    <col min="3072" max="3072" width="34" style="178" customWidth="1"/>
    <col min="3073" max="3074" width="21.28515625" style="178" customWidth="1"/>
    <col min="3075" max="3075" width="14.5703125" style="178" customWidth="1"/>
    <col min="3076" max="3076" width="9.140625" style="178"/>
    <col min="3077" max="3077" width="12.5703125" style="178" bestFit="1" customWidth="1"/>
    <col min="3078" max="3322" width="9.140625" style="178"/>
    <col min="3323" max="3323" width="8" style="178" customWidth="1"/>
    <col min="3324" max="3324" width="118.140625" style="178" customWidth="1"/>
    <col min="3325" max="3325" width="21.42578125" style="178" customWidth="1"/>
    <col min="3326" max="3326" width="24" style="178" customWidth="1"/>
    <col min="3327" max="3327" width="29" style="178" customWidth="1"/>
    <col min="3328" max="3328" width="34" style="178" customWidth="1"/>
    <col min="3329" max="3330" width="21.28515625" style="178" customWidth="1"/>
    <col min="3331" max="3331" width="14.5703125" style="178" customWidth="1"/>
    <col min="3332" max="3332" width="9.140625" style="178"/>
    <col min="3333" max="3333" width="12.5703125" style="178" bestFit="1" customWidth="1"/>
    <col min="3334" max="3578" width="9.140625" style="178"/>
    <col min="3579" max="3579" width="8" style="178" customWidth="1"/>
    <col min="3580" max="3580" width="118.140625" style="178" customWidth="1"/>
    <col min="3581" max="3581" width="21.42578125" style="178" customWidth="1"/>
    <col min="3582" max="3582" width="24" style="178" customWidth="1"/>
    <col min="3583" max="3583" width="29" style="178" customWidth="1"/>
    <col min="3584" max="3584" width="34" style="178" customWidth="1"/>
    <col min="3585" max="3586" width="21.28515625" style="178" customWidth="1"/>
    <col min="3587" max="3587" width="14.5703125" style="178" customWidth="1"/>
    <col min="3588" max="3588" width="9.140625" style="178"/>
    <col min="3589" max="3589" width="12.5703125" style="178" bestFit="1" customWidth="1"/>
    <col min="3590" max="3834" width="9.140625" style="178"/>
    <col min="3835" max="3835" width="8" style="178" customWidth="1"/>
    <col min="3836" max="3836" width="118.140625" style="178" customWidth="1"/>
    <col min="3837" max="3837" width="21.42578125" style="178" customWidth="1"/>
    <col min="3838" max="3838" width="24" style="178" customWidth="1"/>
    <col min="3839" max="3839" width="29" style="178" customWidth="1"/>
    <col min="3840" max="3840" width="34" style="178" customWidth="1"/>
    <col min="3841" max="3842" width="21.28515625" style="178" customWidth="1"/>
    <col min="3843" max="3843" width="14.5703125" style="178" customWidth="1"/>
    <col min="3844" max="3844" width="9.140625" style="178"/>
    <col min="3845" max="3845" width="12.5703125" style="178" bestFit="1" customWidth="1"/>
    <col min="3846" max="4090" width="9.140625" style="178"/>
    <col min="4091" max="4091" width="8" style="178" customWidth="1"/>
    <col min="4092" max="4092" width="118.140625" style="178" customWidth="1"/>
    <col min="4093" max="4093" width="21.42578125" style="178" customWidth="1"/>
    <col min="4094" max="4094" width="24" style="178" customWidth="1"/>
    <col min="4095" max="4095" width="29" style="178" customWidth="1"/>
    <col min="4096" max="4096" width="34" style="178" customWidth="1"/>
    <col min="4097" max="4098" width="21.28515625" style="178" customWidth="1"/>
    <col min="4099" max="4099" width="14.5703125" style="178" customWidth="1"/>
    <col min="4100" max="4100" width="9.140625" style="178"/>
    <col min="4101" max="4101" width="12.5703125" style="178" bestFit="1" customWidth="1"/>
    <col min="4102" max="4346" width="9.140625" style="178"/>
    <col min="4347" max="4347" width="8" style="178" customWidth="1"/>
    <col min="4348" max="4348" width="118.140625" style="178" customWidth="1"/>
    <col min="4349" max="4349" width="21.42578125" style="178" customWidth="1"/>
    <col min="4350" max="4350" width="24" style="178" customWidth="1"/>
    <col min="4351" max="4351" width="29" style="178" customWidth="1"/>
    <col min="4352" max="4352" width="34" style="178" customWidth="1"/>
    <col min="4353" max="4354" width="21.28515625" style="178" customWidth="1"/>
    <col min="4355" max="4355" width="14.5703125" style="178" customWidth="1"/>
    <col min="4356" max="4356" width="9.140625" style="178"/>
    <col min="4357" max="4357" width="12.5703125" style="178" bestFit="1" customWidth="1"/>
    <col min="4358" max="4602" width="9.140625" style="178"/>
    <col min="4603" max="4603" width="8" style="178" customWidth="1"/>
    <col min="4604" max="4604" width="118.140625" style="178" customWidth="1"/>
    <col min="4605" max="4605" width="21.42578125" style="178" customWidth="1"/>
    <col min="4606" max="4606" width="24" style="178" customWidth="1"/>
    <col min="4607" max="4607" width="29" style="178" customWidth="1"/>
    <col min="4608" max="4608" width="34" style="178" customWidth="1"/>
    <col min="4609" max="4610" width="21.28515625" style="178" customWidth="1"/>
    <col min="4611" max="4611" width="14.5703125" style="178" customWidth="1"/>
    <col min="4612" max="4612" width="9.140625" style="178"/>
    <col min="4613" max="4613" width="12.5703125" style="178" bestFit="1" customWidth="1"/>
    <col min="4614" max="4858" width="9.140625" style="178"/>
    <col min="4859" max="4859" width="8" style="178" customWidth="1"/>
    <col min="4860" max="4860" width="118.140625" style="178" customWidth="1"/>
    <col min="4861" max="4861" width="21.42578125" style="178" customWidth="1"/>
    <col min="4862" max="4862" width="24" style="178" customWidth="1"/>
    <col min="4863" max="4863" width="29" style="178" customWidth="1"/>
    <col min="4864" max="4864" width="34" style="178" customWidth="1"/>
    <col min="4865" max="4866" width="21.28515625" style="178" customWidth="1"/>
    <col min="4867" max="4867" width="14.5703125" style="178" customWidth="1"/>
    <col min="4868" max="4868" width="9.140625" style="178"/>
    <col min="4869" max="4869" width="12.5703125" style="178" bestFit="1" customWidth="1"/>
    <col min="4870" max="5114" width="9.140625" style="178"/>
    <col min="5115" max="5115" width="8" style="178" customWidth="1"/>
    <col min="5116" max="5116" width="118.140625" style="178" customWidth="1"/>
    <col min="5117" max="5117" width="21.42578125" style="178" customWidth="1"/>
    <col min="5118" max="5118" width="24" style="178" customWidth="1"/>
    <col min="5119" max="5119" width="29" style="178" customWidth="1"/>
    <col min="5120" max="5120" width="34" style="178" customWidth="1"/>
    <col min="5121" max="5122" width="21.28515625" style="178" customWidth="1"/>
    <col min="5123" max="5123" width="14.5703125" style="178" customWidth="1"/>
    <col min="5124" max="5124" width="9.140625" style="178"/>
    <col min="5125" max="5125" width="12.5703125" style="178" bestFit="1" customWidth="1"/>
    <col min="5126" max="5370" width="9.140625" style="178"/>
    <col min="5371" max="5371" width="8" style="178" customWidth="1"/>
    <col min="5372" max="5372" width="118.140625" style="178" customWidth="1"/>
    <col min="5373" max="5373" width="21.42578125" style="178" customWidth="1"/>
    <col min="5374" max="5374" width="24" style="178" customWidth="1"/>
    <col min="5375" max="5375" width="29" style="178" customWidth="1"/>
    <col min="5376" max="5376" width="34" style="178" customWidth="1"/>
    <col min="5377" max="5378" width="21.28515625" style="178" customWidth="1"/>
    <col min="5379" max="5379" width="14.5703125" style="178" customWidth="1"/>
    <col min="5380" max="5380" width="9.140625" style="178"/>
    <col min="5381" max="5381" width="12.5703125" style="178" bestFit="1" customWidth="1"/>
    <col min="5382" max="5626" width="9.140625" style="178"/>
    <col min="5627" max="5627" width="8" style="178" customWidth="1"/>
    <col min="5628" max="5628" width="118.140625" style="178" customWidth="1"/>
    <col min="5629" max="5629" width="21.42578125" style="178" customWidth="1"/>
    <col min="5630" max="5630" width="24" style="178" customWidth="1"/>
    <col min="5631" max="5631" width="29" style="178" customWidth="1"/>
    <col min="5632" max="5632" width="34" style="178" customWidth="1"/>
    <col min="5633" max="5634" width="21.28515625" style="178" customWidth="1"/>
    <col min="5635" max="5635" width="14.5703125" style="178" customWidth="1"/>
    <col min="5636" max="5636" width="9.140625" style="178"/>
    <col min="5637" max="5637" width="12.5703125" style="178" bestFit="1" customWidth="1"/>
    <col min="5638" max="5882" width="9.140625" style="178"/>
    <col min="5883" max="5883" width="8" style="178" customWidth="1"/>
    <col min="5884" max="5884" width="118.140625" style="178" customWidth="1"/>
    <col min="5885" max="5885" width="21.42578125" style="178" customWidth="1"/>
    <col min="5886" max="5886" width="24" style="178" customWidth="1"/>
    <col min="5887" max="5887" width="29" style="178" customWidth="1"/>
    <col min="5888" max="5888" width="34" style="178" customWidth="1"/>
    <col min="5889" max="5890" width="21.28515625" style="178" customWidth="1"/>
    <col min="5891" max="5891" width="14.5703125" style="178" customWidth="1"/>
    <col min="5892" max="5892" width="9.140625" style="178"/>
    <col min="5893" max="5893" width="12.5703125" style="178" bestFit="1" customWidth="1"/>
    <col min="5894" max="6138" width="9.140625" style="178"/>
    <col min="6139" max="6139" width="8" style="178" customWidth="1"/>
    <col min="6140" max="6140" width="118.140625" style="178" customWidth="1"/>
    <col min="6141" max="6141" width="21.42578125" style="178" customWidth="1"/>
    <col min="6142" max="6142" width="24" style="178" customWidth="1"/>
    <col min="6143" max="6143" width="29" style="178" customWidth="1"/>
    <col min="6144" max="6144" width="34" style="178" customWidth="1"/>
    <col min="6145" max="6146" width="21.28515625" style="178" customWidth="1"/>
    <col min="6147" max="6147" width="14.5703125" style="178" customWidth="1"/>
    <col min="6148" max="6148" width="9.140625" style="178"/>
    <col min="6149" max="6149" width="12.5703125" style="178" bestFit="1" customWidth="1"/>
    <col min="6150" max="6394" width="9.140625" style="178"/>
    <col min="6395" max="6395" width="8" style="178" customWidth="1"/>
    <col min="6396" max="6396" width="118.140625" style="178" customWidth="1"/>
    <col min="6397" max="6397" width="21.42578125" style="178" customWidth="1"/>
    <col min="6398" max="6398" width="24" style="178" customWidth="1"/>
    <col min="6399" max="6399" width="29" style="178" customWidth="1"/>
    <col min="6400" max="6400" width="34" style="178" customWidth="1"/>
    <col min="6401" max="6402" width="21.28515625" style="178" customWidth="1"/>
    <col min="6403" max="6403" width="14.5703125" style="178" customWidth="1"/>
    <col min="6404" max="6404" width="9.140625" style="178"/>
    <col min="6405" max="6405" width="12.5703125" style="178" bestFit="1" customWidth="1"/>
    <col min="6406" max="6650" width="9.140625" style="178"/>
    <col min="6651" max="6651" width="8" style="178" customWidth="1"/>
    <col min="6652" max="6652" width="118.140625" style="178" customWidth="1"/>
    <col min="6653" max="6653" width="21.42578125" style="178" customWidth="1"/>
    <col min="6654" max="6654" width="24" style="178" customWidth="1"/>
    <col min="6655" max="6655" width="29" style="178" customWidth="1"/>
    <col min="6656" max="6656" width="34" style="178" customWidth="1"/>
    <col min="6657" max="6658" width="21.28515625" style="178" customWidth="1"/>
    <col min="6659" max="6659" width="14.5703125" style="178" customWidth="1"/>
    <col min="6660" max="6660" width="9.140625" style="178"/>
    <col min="6661" max="6661" width="12.5703125" style="178" bestFit="1" customWidth="1"/>
    <col min="6662" max="6906" width="9.140625" style="178"/>
    <col min="6907" max="6907" width="8" style="178" customWidth="1"/>
    <col min="6908" max="6908" width="118.140625" style="178" customWidth="1"/>
    <col min="6909" max="6909" width="21.42578125" style="178" customWidth="1"/>
    <col min="6910" max="6910" width="24" style="178" customWidth="1"/>
    <col min="6911" max="6911" width="29" style="178" customWidth="1"/>
    <col min="6912" max="6912" width="34" style="178" customWidth="1"/>
    <col min="6913" max="6914" width="21.28515625" style="178" customWidth="1"/>
    <col min="6915" max="6915" width="14.5703125" style="178" customWidth="1"/>
    <col min="6916" max="6916" width="9.140625" style="178"/>
    <col min="6917" max="6917" width="12.5703125" style="178" bestFit="1" customWidth="1"/>
    <col min="6918" max="7162" width="9.140625" style="178"/>
    <col min="7163" max="7163" width="8" style="178" customWidth="1"/>
    <col min="7164" max="7164" width="118.140625" style="178" customWidth="1"/>
    <col min="7165" max="7165" width="21.42578125" style="178" customWidth="1"/>
    <col min="7166" max="7166" width="24" style="178" customWidth="1"/>
    <col min="7167" max="7167" width="29" style="178" customWidth="1"/>
    <col min="7168" max="7168" width="34" style="178" customWidth="1"/>
    <col min="7169" max="7170" width="21.28515625" style="178" customWidth="1"/>
    <col min="7171" max="7171" width="14.5703125" style="178" customWidth="1"/>
    <col min="7172" max="7172" width="9.140625" style="178"/>
    <col min="7173" max="7173" width="12.5703125" style="178" bestFit="1" customWidth="1"/>
    <col min="7174" max="7418" width="9.140625" style="178"/>
    <col min="7419" max="7419" width="8" style="178" customWidth="1"/>
    <col min="7420" max="7420" width="118.140625" style="178" customWidth="1"/>
    <col min="7421" max="7421" width="21.42578125" style="178" customWidth="1"/>
    <col min="7422" max="7422" width="24" style="178" customWidth="1"/>
    <col min="7423" max="7423" width="29" style="178" customWidth="1"/>
    <col min="7424" max="7424" width="34" style="178" customWidth="1"/>
    <col min="7425" max="7426" width="21.28515625" style="178" customWidth="1"/>
    <col min="7427" max="7427" width="14.5703125" style="178" customWidth="1"/>
    <col min="7428" max="7428" width="9.140625" style="178"/>
    <col min="7429" max="7429" width="12.5703125" style="178" bestFit="1" customWidth="1"/>
    <col min="7430" max="7674" width="9.140625" style="178"/>
    <col min="7675" max="7675" width="8" style="178" customWidth="1"/>
    <col min="7676" max="7676" width="118.140625" style="178" customWidth="1"/>
    <col min="7677" max="7677" width="21.42578125" style="178" customWidth="1"/>
    <col min="7678" max="7678" width="24" style="178" customWidth="1"/>
    <col min="7679" max="7679" width="29" style="178" customWidth="1"/>
    <col min="7680" max="7680" width="34" style="178" customWidth="1"/>
    <col min="7681" max="7682" width="21.28515625" style="178" customWidth="1"/>
    <col min="7683" max="7683" width="14.5703125" style="178" customWidth="1"/>
    <col min="7684" max="7684" width="9.140625" style="178"/>
    <col min="7685" max="7685" width="12.5703125" style="178" bestFit="1" customWidth="1"/>
    <col min="7686" max="7930" width="9.140625" style="178"/>
    <col min="7931" max="7931" width="8" style="178" customWidth="1"/>
    <col min="7932" max="7932" width="118.140625" style="178" customWidth="1"/>
    <col min="7933" max="7933" width="21.42578125" style="178" customWidth="1"/>
    <col min="7934" max="7934" width="24" style="178" customWidth="1"/>
    <col min="7935" max="7935" width="29" style="178" customWidth="1"/>
    <col min="7936" max="7936" width="34" style="178" customWidth="1"/>
    <col min="7937" max="7938" width="21.28515625" style="178" customWidth="1"/>
    <col min="7939" max="7939" width="14.5703125" style="178" customWidth="1"/>
    <col min="7940" max="7940" width="9.140625" style="178"/>
    <col min="7941" max="7941" width="12.5703125" style="178" bestFit="1" customWidth="1"/>
    <col min="7942" max="8186" width="9.140625" style="178"/>
    <col min="8187" max="8187" width="8" style="178" customWidth="1"/>
    <col min="8188" max="8188" width="118.140625" style="178" customWidth="1"/>
    <col min="8189" max="8189" width="21.42578125" style="178" customWidth="1"/>
    <col min="8190" max="8190" width="24" style="178" customWidth="1"/>
    <col min="8191" max="8191" width="29" style="178" customWidth="1"/>
    <col min="8192" max="8192" width="34" style="178" customWidth="1"/>
    <col min="8193" max="8194" width="21.28515625" style="178" customWidth="1"/>
    <col min="8195" max="8195" width="14.5703125" style="178" customWidth="1"/>
    <col min="8196" max="8196" width="9.140625" style="178"/>
    <col min="8197" max="8197" width="12.5703125" style="178" bestFit="1" customWidth="1"/>
    <col min="8198" max="8442" width="9.140625" style="178"/>
    <col min="8443" max="8443" width="8" style="178" customWidth="1"/>
    <col min="8444" max="8444" width="118.140625" style="178" customWidth="1"/>
    <col min="8445" max="8445" width="21.42578125" style="178" customWidth="1"/>
    <col min="8446" max="8446" width="24" style="178" customWidth="1"/>
    <col min="8447" max="8447" width="29" style="178" customWidth="1"/>
    <col min="8448" max="8448" width="34" style="178" customWidth="1"/>
    <col min="8449" max="8450" width="21.28515625" style="178" customWidth="1"/>
    <col min="8451" max="8451" width="14.5703125" style="178" customWidth="1"/>
    <col min="8452" max="8452" width="9.140625" style="178"/>
    <col min="8453" max="8453" width="12.5703125" style="178" bestFit="1" customWidth="1"/>
    <col min="8454" max="8698" width="9.140625" style="178"/>
    <col min="8699" max="8699" width="8" style="178" customWidth="1"/>
    <col min="8700" max="8700" width="118.140625" style="178" customWidth="1"/>
    <col min="8701" max="8701" width="21.42578125" style="178" customWidth="1"/>
    <col min="8702" max="8702" width="24" style="178" customWidth="1"/>
    <col min="8703" max="8703" width="29" style="178" customWidth="1"/>
    <col min="8704" max="8704" width="34" style="178" customWidth="1"/>
    <col min="8705" max="8706" width="21.28515625" style="178" customWidth="1"/>
    <col min="8707" max="8707" width="14.5703125" style="178" customWidth="1"/>
    <col min="8708" max="8708" width="9.140625" style="178"/>
    <col min="8709" max="8709" width="12.5703125" style="178" bestFit="1" customWidth="1"/>
    <col min="8710" max="8954" width="9.140625" style="178"/>
    <col min="8955" max="8955" width="8" style="178" customWidth="1"/>
    <col min="8956" max="8956" width="118.140625" style="178" customWidth="1"/>
    <col min="8957" max="8957" width="21.42578125" style="178" customWidth="1"/>
    <col min="8958" max="8958" width="24" style="178" customWidth="1"/>
    <col min="8959" max="8959" width="29" style="178" customWidth="1"/>
    <col min="8960" max="8960" width="34" style="178" customWidth="1"/>
    <col min="8961" max="8962" width="21.28515625" style="178" customWidth="1"/>
    <col min="8963" max="8963" width="14.5703125" style="178" customWidth="1"/>
    <col min="8964" max="8964" width="9.140625" style="178"/>
    <col min="8965" max="8965" width="12.5703125" style="178" bestFit="1" customWidth="1"/>
    <col min="8966" max="9210" width="9.140625" style="178"/>
    <col min="9211" max="9211" width="8" style="178" customWidth="1"/>
    <col min="9212" max="9212" width="118.140625" style="178" customWidth="1"/>
    <col min="9213" max="9213" width="21.42578125" style="178" customWidth="1"/>
    <col min="9214" max="9214" width="24" style="178" customWidth="1"/>
    <col min="9215" max="9215" width="29" style="178" customWidth="1"/>
    <col min="9216" max="9216" width="34" style="178" customWidth="1"/>
    <col min="9217" max="9218" width="21.28515625" style="178" customWidth="1"/>
    <col min="9219" max="9219" width="14.5703125" style="178" customWidth="1"/>
    <col min="9220" max="9220" width="9.140625" style="178"/>
    <col min="9221" max="9221" width="12.5703125" style="178" bestFit="1" customWidth="1"/>
    <col min="9222" max="9466" width="9.140625" style="178"/>
    <col min="9467" max="9467" width="8" style="178" customWidth="1"/>
    <col min="9468" max="9468" width="118.140625" style="178" customWidth="1"/>
    <col min="9469" max="9469" width="21.42578125" style="178" customWidth="1"/>
    <col min="9470" max="9470" width="24" style="178" customWidth="1"/>
    <col min="9471" max="9471" width="29" style="178" customWidth="1"/>
    <col min="9472" max="9472" width="34" style="178" customWidth="1"/>
    <col min="9473" max="9474" width="21.28515625" style="178" customWidth="1"/>
    <col min="9475" max="9475" width="14.5703125" style="178" customWidth="1"/>
    <col min="9476" max="9476" width="9.140625" style="178"/>
    <col min="9477" max="9477" width="12.5703125" style="178" bestFit="1" customWidth="1"/>
    <col min="9478" max="9722" width="9.140625" style="178"/>
    <col min="9723" max="9723" width="8" style="178" customWidth="1"/>
    <col min="9724" max="9724" width="118.140625" style="178" customWidth="1"/>
    <col min="9725" max="9725" width="21.42578125" style="178" customWidth="1"/>
    <col min="9726" max="9726" width="24" style="178" customWidth="1"/>
    <col min="9727" max="9727" width="29" style="178" customWidth="1"/>
    <col min="9728" max="9728" width="34" style="178" customWidth="1"/>
    <col min="9729" max="9730" width="21.28515625" style="178" customWidth="1"/>
    <col min="9731" max="9731" width="14.5703125" style="178" customWidth="1"/>
    <col min="9732" max="9732" width="9.140625" style="178"/>
    <col min="9733" max="9733" width="12.5703125" style="178" bestFit="1" customWidth="1"/>
    <col min="9734" max="9978" width="9.140625" style="178"/>
    <col min="9979" max="9979" width="8" style="178" customWidth="1"/>
    <col min="9980" max="9980" width="118.140625" style="178" customWidth="1"/>
    <col min="9981" max="9981" width="21.42578125" style="178" customWidth="1"/>
    <col min="9982" max="9982" width="24" style="178" customWidth="1"/>
    <col min="9983" max="9983" width="29" style="178" customWidth="1"/>
    <col min="9984" max="9984" width="34" style="178" customWidth="1"/>
    <col min="9985" max="9986" width="21.28515625" style="178" customWidth="1"/>
    <col min="9987" max="9987" width="14.5703125" style="178" customWidth="1"/>
    <col min="9988" max="9988" width="9.140625" style="178"/>
    <col min="9989" max="9989" width="12.5703125" style="178" bestFit="1" customWidth="1"/>
    <col min="9990" max="10234" width="9.140625" style="178"/>
    <col min="10235" max="10235" width="8" style="178" customWidth="1"/>
    <col min="10236" max="10236" width="118.140625" style="178" customWidth="1"/>
    <col min="10237" max="10237" width="21.42578125" style="178" customWidth="1"/>
    <col min="10238" max="10238" width="24" style="178" customWidth="1"/>
    <col min="10239" max="10239" width="29" style="178" customWidth="1"/>
    <col min="10240" max="10240" width="34" style="178" customWidth="1"/>
    <col min="10241" max="10242" width="21.28515625" style="178" customWidth="1"/>
    <col min="10243" max="10243" width="14.5703125" style="178" customWidth="1"/>
    <col min="10244" max="10244" width="9.140625" style="178"/>
    <col min="10245" max="10245" width="12.5703125" style="178" bestFit="1" customWidth="1"/>
    <col min="10246" max="10490" width="9.140625" style="178"/>
    <col min="10491" max="10491" width="8" style="178" customWidth="1"/>
    <col min="10492" max="10492" width="118.140625" style="178" customWidth="1"/>
    <col min="10493" max="10493" width="21.42578125" style="178" customWidth="1"/>
    <col min="10494" max="10494" width="24" style="178" customWidth="1"/>
    <col min="10495" max="10495" width="29" style="178" customWidth="1"/>
    <col min="10496" max="10496" width="34" style="178" customWidth="1"/>
    <col min="10497" max="10498" width="21.28515625" style="178" customWidth="1"/>
    <col min="10499" max="10499" width="14.5703125" style="178" customWidth="1"/>
    <col min="10500" max="10500" width="9.140625" style="178"/>
    <col min="10501" max="10501" width="12.5703125" style="178" bestFit="1" customWidth="1"/>
    <col min="10502" max="10746" width="9.140625" style="178"/>
    <col min="10747" max="10747" width="8" style="178" customWidth="1"/>
    <col min="10748" max="10748" width="118.140625" style="178" customWidth="1"/>
    <col min="10749" max="10749" width="21.42578125" style="178" customWidth="1"/>
    <col min="10750" max="10750" width="24" style="178" customWidth="1"/>
    <col min="10751" max="10751" width="29" style="178" customWidth="1"/>
    <col min="10752" max="10752" width="34" style="178" customWidth="1"/>
    <col min="10753" max="10754" width="21.28515625" style="178" customWidth="1"/>
    <col min="10755" max="10755" width="14.5703125" style="178" customWidth="1"/>
    <col min="10756" max="10756" width="9.140625" style="178"/>
    <col min="10757" max="10757" width="12.5703125" style="178" bestFit="1" customWidth="1"/>
    <col min="10758" max="11002" width="9.140625" style="178"/>
    <col min="11003" max="11003" width="8" style="178" customWidth="1"/>
    <col min="11004" max="11004" width="118.140625" style="178" customWidth="1"/>
    <col min="11005" max="11005" width="21.42578125" style="178" customWidth="1"/>
    <col min="11006" max="11006" width="24" style="178" customWidth="1"/>
    <col min="11007" max="11007" width="29" style="178" customWidth="1"/>
    <col min="11008" max="11008" width="34" style="178" customWidth="1"/>
    <col min="11009" max="11010" width="21.28515625" style="178" customWidth="1"/>
    <col min="11011" max="11011" width="14.5703125" style="178" customWidth="1"/>
    <col min="11012" max="11012" width="9.140625" style="178"/>
    <col min="11013" max="11013" width="12.5703125" style="178" bestFit="1" customWidth="1"/>
    <col min="11014" max="11258" width="9.140625" style="178"/>
    <col min="11259" max="11259" width="8" style="178" customWidth="1"/>
    <col min="11260" max="11260" width="118.140625" style="178" customWidth="1"/>
    <col min="11261" max="11261" width="21.42578125" style="178" customWidth="1"/>
    <col min="11262" max="11262" width="24" style="178" customWidth="1"/>
    <col min="11263" max="11263" width="29" style="178" customWidth="1"/>
    <col min="11264" max="11264" width="34" style="178" customWidth="1"/>
    <col min="11265" max="11266" width="21.28515625" style="178" customWidth="1"/>
    <col min="11267" max="11267" width="14.5703125" style="178" customWidth="1"/>
    <col min="11268" max="11268" width="9.140625" style="178"/>
    <col min="11269" max="11269" width="12.5703125" style="178" bestFit="1" customWidth="1"/>
    <col min="11270" max="11514" width="9.140625" style="178"/>
    <col min="11515" max="11515" width="8" style="178" customWidth="1"/>
    <col min="11516" max="11516" width="118.140625" style="178" customWidth="1"/>
    <col min="11517" max="11517" width="21.42578125" style="178" customWidth="1"/>
    <col min="11518" max="11518" width="24" style="178" customWidth="1"/>
    <col min="11519" max="11519" width="29" style="178" customWidth="1"/>
    <col min="11520" max="11520" width="34" style="178" customWidth="1"/>
    <col min="11521" max="11522" width="21.28515625" style="178" customWidth="1"/>
    <col min="11523" max="11523" width="14.5703125" style="178" customWidth="1"/>
    <col min="11524" max="11524" width="9.140625" style="178"/>
    <col min="11525" max="11525" width="12.5703125" style="178" bestFit="1" customWidth="1"/>
    <col min="11526" max="11770" width="9.140625" style="178"/>
    <col min="11771" max="11771" width="8" style="178" customWidth="1"/>
    <col min="11772" max="11772" width="118.140625" style="178" customWidth="1"/>
    <col min="11773" max="11773" width="21.42578125" style="178" customWidth="1"/>
    <col min="11774" max="11774" width="24" style="178" customWidth="1"/>
    <col min="11775" max="11775" width="29" style="178" customWidth="1"/>
    <col min="11776" max="11776" width="34" style="178" customWidth="1"/>
    <col min="11777" max="11778" width="21.28515625" style="178" customWidth="1"/>
    <col min="11779" max="11779" width="14.5703125" style="178" customWidth="1"/>
    <col min="11780" max="11780" width="9.140625" style="178"/>
    <col min="11781" max="11781" width="12.5703125" style="178" bestFit="1" customWidth="1"/>
    <col min="11782" max="12026" width="9.140625" style="178"/>
    <col min="12027" max="12027" width="8" style="178" customWidth="1"/>
    <col min="12028" max="12028" width="118.140625" style="178" customWidth="1"/>
    <col min="12029" max="12029" width="21.42578125" style="178" customWidth="1"/>
    <col min="12030" max="12030" width="24" style="178" customWidth="1"/>
    <col min="12031" max="12031" width="29" style="178" customWidth="1"/>
    <col min="12032" max="12032" width="34" style="178" customWidth="1"/>
    <col min="12033" max="12034" width="21.28515625" style="178" customWidth="1"/>
    <col min="12035" max="12035" width="14.5703125" style="178" customWidth="1"/>
    <col min="12036" max="12036" width="9.140625" style="178"/>
    <col min="12037" max="12037" width="12.5703125" style="178" bestFit="1" customWidth="1"/>
    <col min="12038" max="12282" width="9.140625" style="178"/>
    <col min="12283" max="12283" width="8" style="178" customWidth="1"/>
    <col min="12284" max="12284" width="118.140625" style="178" customWidth="1"/>
    <col min="12285" max="12285" width="21.42578125" style="178" customWidth="1"/>
    <col min="12286" max="12286" width="24" style="178" customWidth="1"/>
    <col min="12287" max="12287" width="29" style="178" customWidth="1"/>
    <col min="12288" max="12288" width="34" style="178" customWidth="1"/>
    <col min="12289" max="12290" width="21.28515625" style="178" customWidth="1"/>
    <col min="12291" max="12291" width="14.5703125" style="178" customWidth="1"/>
    <col min="12292" max="12292" width="9.140625" style="178"/>
    <col min="12293" max="12293" width="12.5703125" style="178" bestFit="1" customWidth="1"/>
    <col min="12294" max="12538" width="9.140625" style="178"/>
    <col min="12539" max="12539" width="8" style="178" customWidth="1"/>
    <col min="12540" max="12540" width="118.140625" style="178" customWidth="1"/>
    <col min="12541" max="12541" width="21.42578125" style="178" customWidth="1"/>
    <col min="12542" max="12542" width="24" style="178" customWidth="1"/>
    <col min="12543" max="12543" width="29" style="178" customWidth="1"/>
    <col min="12544" max="12544" width="34" style="178" customWidth="1"/>
    <col min="12545" max="12546" width="21.28515625" style="178" customWidth="1"/>
    <col min="12547" max="12547" width="14.5703125" style="178" customWidth="1"/>
    <col min="12548" max="12548" width="9.140625" style="178"/>
    <col min="12549" max="12549" width="12.5703125" style="178" bestFit="1" customWidth="1"/>
    <col min="12550" max="12794" width="9.140625" style="178"/>
    <col min="12795" max="12795" width="8" style="178" customWidth="1"/>
    <col min="12796" max="12796" width="118.140625" style="178" customWidth="1"/>
    <col min="12797" max="12797" width="21.42578125" style="178" customWidth="1"/>
    <col min="12798" max="12798" width="24" style="178" customWidth="1"/>
    <col min="12799" max="12799" width="29" style="178" customWidth="1"/>
    <col min="12800" max="12800" width="34" style="178" customWidth="1"/>
    <col min="12801" max="12802" width="21.28515625" style="178" customWidth="1"/>
    <col min="12803" max="12803" width="14.5703125" style="178" customWidth="1"/>
    <col min="12804" max="12804" width="9.140625" style="178"/>
    <col min="12805" max="12805" width="12.5703125" style="178" bestFit="1" customWidth="1"/>
    <col min="12806" max="13050" width="9.140625" style="178"/>
    <col min="13051" max="13051" width="8" style="178" customWidth="1"/>
    <col min="13052" max="13052" width="118.140625" style="178" customWidth="1"/>
    <col min="13053" max="13053" width="21.42578125" style="178" customWidth="1"/>
    <col min="13054" max="13054" width="24" style="178" customWidth="1"/>
    <col min="13055" max="13055" width="29" style="178" customWidth="1"/>
    <col min="13056" max="13056" width="34" style="178" customWidth="1"/>
    <col min="13057" max="13058" width="21.28515625" style="178" customWidth="1"/>
    <col min="13059" max="13059" width="14.5703125" style="178" customWidth="1"/>
    <col min="13060" max="13060" width="9.140625" style="178"/>
    <col min="13061" max="13061" width="12.5703125" style="178" bestFit="1" customWidth="1"/>
    <col min="13062" max="13306" width="9.140625" style="178"/>
    <col min="13307" max="13307" width="8" style="178" customWidth="1"/>
    <col min="13308" max="13308" width="118.140625" style="178" customWidth="1"/>
    <col min="13309" max="13309" width="21.42578125" style="178" customWidth="1"/>
    <col min="13310" max="13310" width="24" style="178" customWidth="1"/>
    <col min="13311" max="13311" width="29" style="178" customWidth="1"/>
    <col min="13312" max="13312" width="34" style="178" customWidth="1"/>
    <col min="13313" max="13314" width="21.28515625" style="178" customWidth="1"/>
    <col min="13315" max="13315" width="14.5703125" style="178" customWidth="1"/>
    <col min="13316" max="13316" width="9.140625" style="178"/>
    <col min="13317" max="13317" width="12.5703125" style="178" bestFit="1" customWidth="1"/>
    <col min="13318" max="13562" width="9.140625" style="178"/>
    <col min="13563" max="13563" width="8" style="178" customWidth="1"/>
    <col min="13564" max="13564" width="118.140625" style="178" customWidth="1"/>
    <col min="13565" max="13565" width="21.42578125" style="178" customWidth="1"/>
    <col min="13566" max="13566" width="24" style="178" customWidth="1"/>
    <col min="13567" max="13567" width="29" style="178" customWidth="1"/>
    <col min="13568" max="13568" width="34" style="178" customWidth="1"/>
    <col min="13569" max="13570" width="21.28515625" style="178" customWidth="1"/>
    <col min="13571" max="13571" width="14.5703125" style="178" customWidth="1"/>
    <col min="13572" max="13572" width="9.140625" style="178"/>
    <col min="13573" max="13573" width="12.5703125" style="178" bestFit="1" customWidth="1"/>
    <col min="13574" max="13818" width="9.140625" style="178"/>
    <col min="13819" max="13819" width="8" style="178" customWidth="1"/>
    <col min="13820" max="13820" width="118.140625" style="178" customWidth="1"/>
    <col min="13821" max="13821" width="21.42578125" style="178" customWidth="1"/>
    <col min="13822" max="13822" width="24" style="178" customWidth="1"/>
    <col min="13823" max="13823" width="29" style="178" customWidth="1"/>
    <col min="13824" max="13824" width="34" style="178" customWidth="1"/>
    <col min="13825" max="13826" width="21.28515625" style="178" customWidth="1"/>
    <col min="13827" max="13827" width="14.5703125" style="178" customWidth="1"/>
    <col min="13828" max="13828" width="9.140625" style="178"/>
    <col min="13829" max="13829" width="12.5703125" style="178" bestFit="1" customWidth="1"/>
    <col min="13830" max="14074" width="9.140625" style="178"/>
    <col min="14075" max="14075" width="8" style="178" customWidth="1"/>
    <col min="14076" max="14076" width="118.140625" style="178" customWidth="1"/>
    <col min="14077" max="14077" width="21.42578125" style="178" customWidth="1"/>
    <col min="14078" max="14078" width="24" style="178" customWidth="1"/>
    <col min="14079" max="14079" width="29" style="178" customWidth="1"/>
    <col min="14080" max="14080" width="34" style="178" customWidth="1"/>
    <col min="14081" max="14082" width="21.28515625" style="178" customWidth="1"/>
    <col min="14083" max="14083" width="14.5703125" style="178" customWidth="1"/>
    <col min="14084" max="14084" width="9.140625" style="178"/>
    <col min="14085" max="14085" width="12.5703125" style="178" bestFit="1" customWidth="1"/>
    <col min="14086" max="14330" width="9.140625" style="178"/>
    <col min="14331" max="14331" width="8" style="178" customWidth="1"/>
    <col min="14332" max="14332" width="118.140625" style="178" customWidth="1"/>
    <col min="14333" max="14333" width="21.42578125" style="178" customWidth="1"/>
    <col min="14334" max="14334" width="24" style="178" customWidth="1"/>
    <col min="14335" max="14335" width="29" style="178" customWidth="1"/>
    <col min="14336" max="14336" width="34" style="178" customWidth="1"/>
    <col min="14337" max="14338" width="21.28515625" style="178" customWidth="1"/>
    <col min="14339" max="14339" width="14.5703125" style="178" customWidth="1"/>
    <col min="14340" max="14340" width="9.140625" style="178"/>
    <col min="14341" max="14341" width="12.5703125" style="178" bestFit="1" customWidth="1"/>
    <col min="14342" max="14586" width="9.140625" style="178"/>
    <col min="14587" max="14587" width="8" style="178" customWidth="1"/>
    <col min="14588" max="14588" width="118.140625" style="178" customWidth="1"/>
    <col min="14589" max="14589" width="21.42578125" style="178" customWidth="1"/>
    <col min="14590" max="14590" width="24" style="178" customWidth="1"/>
    <col min="14591" max="14591" width="29" style="178" customWidth="1"/>
    <col min="14592" max="14592" width="34" style="178" customWidth="1"/>
    <col min="14593" max="14594" width="21.28515625" style="178" customWidth="1"/>
    <col min="14595" max="14595" width="14.5703125" style="178" customWidth="1"/>
    <col min="14596" max="14596" width="9.140625" style="178"/>
    <col min="14597" max="14597" width="12.5703125" style="178" bestFit="1" customWidth="1"/>
    <col min="14598" max="14842" width="9.140625" style="178"/>
    <col min="14843" max="14843" width="8" style="178" customWidth="1"/>
    <col min="14844" max="14844" width="118.140625" style="178" customWidth="1"/>
    <col min="14845" max="14845" width="21.42578125" style="178" customWidth="1"/>
    <col min="14846" max="14846" width="24" style="178" customWidth="1"/>
    <col min="14847" max="14847" width="29" style="178" customWidth="1"/>
    <col min="14848" max="14848" width="34" style="178" customWidth="1"/>
    <col min="14849" max="14850" width="21.28515625" style="178" customWidth="1"/>
    <col min="14851" max="14851" width="14.5703125" style="178" customWidth="1"/>
    <col min="14852" max="14852" width="9.140625" style="178"/>
    <col min="14853" max="14853" width="12.5703125" style="178" bestFit="1" customWidth="1"/>
    <col min="14854" max="15098" width="9.140625" style="178"/>
    <col min="15099" max="15099" width="8" style="178" customWidth="1"/>
    <col min="15100" max="15100" width="118.140625" style="178" customWidth="1"/>
    <col min="15101" max="15101" width="21.42578125" style="178" customWidth="1"/>
    <col min="15102" max="15102" width="24" style="178" customWidth="1"/>
    <col min="15103" max="15103" width="29" style="178" customWidth="1"/>
    <col min="15104" max="15104" width="34" style="178" customWidth="1"/>
    <col min="15105" max="15106" width="21.28515625" style="178" customWidth="1"/>
    <col min="15107" max="15107" width="14.5703125" style="178" customWidth="1"/>
    <col min="15108" max="15108" width="9.140625" style="178"/>
    <col min="15109" max="15109" width="12.5703125" style="178" bestFit="1" customWidth="1"/>
    <col min="15110" max="15354" width="9.140625" style="178"/>
    <col min="15355" max="15355" width="8" style="178" customWidth="1"/>
    <col min="15356" max="15356" width="118.140625" style="178" customWidth="1"/>
    <col min="15357" max="15357" width="21.42578125" style="178" customWidth="1"/>
    <col min="15358" max="15358" width="24" style="178" customWidth="1"/>
    <col min="15359" max="15359" width="29" style="178" customWidth="1"/>
    <col min="15360" max="15360" width="34" style="178" customWidth="1"/>
    <col min="15361" max="15362" width="21.28515625" style="178" customWidth="1"/>
    <col min="15363" max="15363" width="14.5703125" style="178" customWidth="1"/>
    <col min="15364" max="15364" width="9.140625" style="178"/>
    <col min="15365" max="15365" width="12.5703125" style="178" bestFit="1" customWidth="1"/>
    <col min="15366" max="15610" width="9.140625" style="178"/>
    <col min="15611" max="15611" width="8" style="178" customWidth="1"/>
    <col min="15612" max="15612" width="118.140625" style="178" customWidth="1"/>
    <col min="15613" max="15613" width="21.42578125" style="178" customWidth="1"/>
    <col min="15614" max="15614" width="24" style="178" customWidth="1"/>
    <col min="15615" max="15615" width="29" style="178" customWidth="1"/>
    <col min="15616" max="15616" width="34" style="178" customWidth="1"/>
    <col min="15617" max="15618" width="21.28515625" style="178" customWidth="1"/>
    <col min="15619" max="15619" width="14.5703125" style="178" customWidth="1"/>
    <col min="15620" max="15620" width="9.140625" style="178"/>
    <col min="15621" max="15621" width="12.5703125" style="178" bestFit="1" customWidth="1"/>
    <col min="15622" max="15866" width="9.140625" style="178"/>
    <col min="15867" max="15867" width="8" style="178" customWidth="1"/>
    <col min="15868" max="15868" width="118.140625" style="178" customWidth="1"/>
    <col min="15869" max="15869" width="21.42578125" style="178" customWidth="1"/>
    <col min="15870" max="15870" width="24" style="178" customWidth="1"/>
    <col min="15871" max="15871" width="29" style="178" customWidth="1"/>
    <col min="15872" max="15872" width="34" style="178" customWidth="1"/>
    <col min="15873" max="15874" width="21.28515625" style="178" customWidth="1"/>
    <col min="15875" max="15875" width="14.5703125" style="178" customWidth="1"/>
    <col min="15876" max="15876" width="9.140625" style="178"/>
    <col min="15877" max="15877" width="12.5703125" style="178" bestFit="1" customWidth="1"/>
    <col min="15878" max="16122" width="9.140625" style="178"/>
    <col min="16123" max="16123" width="8" style="178" customWidth="1"/>
    <col min="16124" max="16124" width="118.140625" style="178" customWidth="1"/>
    <col min="16125" max="16125" width="21.42578125" style="178" customWidth="1"/>
    <col min="16126" max="16126" width="24" style="178" customWidth="1"/>
    <col min="16127" max="16127" width="29" style="178" customWidth="1"/>
    <col min="16128" max="16128" width="34" style="178" customWidth="1"/>
    <col min="16129" max="16130" width="21.28515625" style="178" customWidth="1"/>
    <col min="16131" max="16131" width="14.5703125" style="178" customWidth="1"/>
    <col min="16132" max="16132" width="9.140625" style="178"/>
    <col min="16133" max="16133" width="12.5703125" style="178" bestFit="1" customWidth="1"/>
    <col min="16134" max="16384" width="9.140625" style="178"/>
  </cols>
  <sheetData>
    <row r="1" spans="1:7">
      <c r="F1" s="72" t="s">
        <v>435</v>
      </c>
    </row>
    <row r="3" spans="1:7" s="184" customFormat="1" ht="28.9" customHeight="1">
      <c r="A3" s="1462" t="s">
        <v>523</v>
      </c>
      <c r="B3" s="1467"/>
      <c r="C3" s="1467"/>
      <c r="D3" s="1467"/>
      <c r="E3" s="1467"/>
      <c r="F3" s="1467"/>
      <c r="G3" s="183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85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86"/>
    </row>
    <row r="6" spans="1:7" s="1" customFormat="1" ht="39.75" customHeight="1">
      <c r="A6" s="1438" t="s">
        <v>454</v>
      </c>
      <c r="B6" s="1438"/>
      <c r="C6" s="1438"/>
      <c r="D6" s="1438"/>
      <c r="E6" s="1438"/>
      <c r="F6" s="16"/>
      <c r="G6" s="180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180"/>
    </row>
    <row r="8" spans="1:7">
      <c r="B8" s="187"/>
    </row>
    <row r="9" spans="1:7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7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7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3"/>
    </row>
    <row r="12" spans="1:7" s="238" customFormat="1">
      <c r="A12" s="233">
        <v>1</v>
      </c>
      <c r="B12" s="234" t="s">
        <v>369</v>
      </c>
      <c r="C12" s="195" t="s">
        <v>305</v>
      </c>
      <c r="D12" s="235">
        <f>SUM(D14:D34)</f>
        <v>0</v>
      </c>
      <c r="E12" s="195" t="s">
        <v>305</v>
      </c>
      <c r="F12" s="235">
        <f>SUM(F13:F34)</f>
        <v>112297.44</v>
      </c>
      <c r="G12" s="183"/>
    </row>
    <row r="13" spans="1:7" s="232" customFormat="1">
      <c r="A13" s="239"/>
      <c r="B13" s="240" t="s">
        <v>199</v>
      </c>
      <c r="C13" s="201"/>
      <c r="D13" s="202"/>
      <c r="E13" s="203"/>
      <c r="F13" s="202"/>
      <c r="G13" s="180"/>
    </row>
    <row r="14" spans="1:7" s="232" customFormat="1">
      <c r="A14" s="239"/>
      <c r="B14" s="202" t="s">
        <v>459</v>
      </c>
      <c r="C14" s="201"/>
      <c r="D14" s="202"/>
      <c r="E14" s="203">
        <v>1</v>
      </c>
      <c r="F14" s="202">
        <v>400</v>
      </c>
      <c r="G14" s="180"/>
    </row>
    <row r="15" spans="1:7" s="232" customFormat="1" hidden="1">
      <c r="A15" s="239"/>
      <c r="B15" s="202" t="s">
        <v>1042</v>
      </c>
      <c r="C15" s="201"/>
      <c r="D15" s="202"/>
      <c r="E15" s="205"/>
      <c r="F15" s="202"/>
      <c r="G15" s="180"/>
    </row>
    <row r="16" spans="1:7" s="232" customFormat="1">
      <c r="A16" s="239"/>
      <c r="B16" s="202" t="s">
        <v>460</v>
      </c>
      <c r="C16" s="201"/>
      <c r="D16" s="202"/>
      <c r="E16" s="205">
        <v>4</v>
      </c>
      <c r="F16" s="202">
        <v>2400</v>
      </c>
      <c r="G16" s="180"/>
    </row>
    <row r="17" spans="1:7" s="232" customFormat="1">
      <c r="A17" s="239"/>
      <c r="B17" s="202" t="s">
        <v>461</v>
      </c>
      <c r="C17" s="201"/>
      <c r="D17" s="202"/>
      <c r="E17" s="205">
        <v>4</v>
      </c>
      <c r="F17" s="202">
        <v>1333.32</v>
      </c>
      <c r="G17" s="180"/>
    </row>
    <row r="18" spans="1:7" s="232" customFormat="1" hidden="1">
      <c r="A18" s="239"/>
      <c r="B18" s="202" t="s">
        <v>462</v>
      </c>
      <c r="C18" s="201"/>
      <c r="D18" s="202"/>
      <c r="E18" s="205"/>
      <c r="F18" s="202"/>
      <c r="G18" s="180"/>
    </row>
    <row r="19" spans="1:7" s="232" customFormat="1" hidden="1">
      <c r="A19" s="239"/>
      <c r="B19" s="202" t="s">
        <v>1041</v>
      </c>
      <c r="C19" s="201"/>
      <c r="D19" s="202"/>
      <c r="E19" s="205"/>
      <c r="F19" s="202"/>
      <c r="G19" s="180"/>
    </row>
    <row r="20" spans="1:7" s="232" customFormat="1">
      <c r="A20" s="239"/>
      <c r="B20" s="202" t="s">
        <v>463</v>
      </c>
      <c r="C20" s="201"/>
      <c r="D20" s="202"/>
      <c r="E20" s="205">
        <v>1</v>
      </c>
      <c r="F20" s="202">
        <v>16133.47</v>
      </c>
      <c r="G20" s="180"/>
    </row>
    <row r="21" spans="1:7" s="232" customFormat="1" hidden="1">
      <c r="A21" s="239"/>
      <c r="B21" s="202" t="s">
        <v>1011</v>
      </c>
      <c r="C21" s="201"/>
      <c r="D21" s="202"/>
      <c r="E21" s="205"/>
      <c r="F21" s="202"/>
      <c r="G21" s="180"/>
    </row>
    <row r="22" spans="1:7" s="232" customFormat="1" hidden="1">
      <c r="A22" s="239"/>
      <c r="B22" s="202" t="s">
        <v>537</v>
      </c>
      <c r="C22" s="201"/>
      <c r="D22" s="202"/>
      <c r="E22" s="205"/>
      <c r="F22" s="202"/>
      <c r="G22" s="180"/>
    </row>
    <row r="23" spans="1:7" s="232" customFormat="1" hidden="1">
      <c r="A23" s="239"/>
      <c r="B23" s="202" t="s">
        <v>538</v>
      </c>
      <c r="C23" s="201"/>
      <c r="D23" s="202"/>
      <c r="E23" s="205"/>
      <c r="F23" s="202"/>
      <c r="G23" s="180"/>
    </row>
    <row r="24" spans="1:7" s="232" customFormat="1" ht="37.5">
      <c r="A24" s="239"/>
      <c r="B24" s="202" t="s">
        <v>464</v>
      </c>
      <c r="C24" s="201"/>
      <c r="D24" s="202"/>
      <c r="E24" s="205">
        <v>1</v>
      </c>
      <c r="F24" s="202">
        <v>40385.599999999999</v>
      </c>
      <c r="G24" s="180"/>
    </row>
    <row r="25" spans="1:7" s="232" customFormat="1" ht="38.25" customHeight="1">
      <c r="A25" s="239"/>
      <c r="B25" s="202" t="s">
        <v>465</v>
      </c>
      <c r="C25" s="201"/>
      <c r="D25" s="202"/>
      <c r="E25" s="205">
        <v>4</v>
      </c>
      <c r="F25" s="202">
        <v>14000</v>
      </c>
      <c r="G25" s="180"/>
    </row>
    <row r="26" spans="1:7" s="232" customFormat="1" ht="20.25" customHeight="1">
      <c r="A26" s="239"/>
      <c r="B26" s="202" t="s">
        <v>467</v>
      </c>
      <c r="C26" s="201"/>
      <c r="D26" s="202"/>
      <c r="E26" s="205">
        <v>4</v>
      </c>
      <c r="F26" s="202">
        <v>24000</v>
      </c>
      <c r="G26" s="180"/>
    </row>
    <row r="27" spans="1:7" s="232" customFormat="1" ht="22.5" customHeight="1">
      <c r="A27" s="239"/>
      <c r="B27" s="240" t="s">
        <v>541</v>
      </c>
      <c r="C27" s="201"/>
      <c r="D27" s="202"/>
      <c r="E27" s="205">
        <v>4</v>
      </c>
      <c r="F27" s="202">
        <f>13645.05</f>
        <v>13645.05</v>
      </c>
      <c r="G27" s="180"/>
    </row>
    <row r="28" spans="1:7" s="232" customFormat="1" ht="22.5" hidden="1" customHeight="1">
      <c r="A28" s="239"/>
      <c r="B28" s="240" t="s">
        <v>542</v>
      </c>
      <c r="C28" s="201"/>
      <c r="D28" s="202"/>
      <c r="E28" s="205"/>
      <c r="F28" s="202"/>
      <c r="G28" s="180"/>
    </row>
    <row r="29" spans="1:7" s="232" customFormat="1" ht="22.5" hidden="1" customHeight="1">
      <c r="A29" s="239"/>
      <c r="B29" s="167" t="s">
        <v>786</v>
      </c>
      <c r="C29" s="201"/>
      <c r="D29" s="202"/>
      <c r="E29" s="205"/>
      <c r="F29" s="202"/>
      <c r="G29" s="180"/>
    </row>
    <row r="30" spans="1:7" s="232" customFormat="1" ht="22.5" hidden="1" customHeight="1">
      <c r="A30" s="239"/>
      <c r="B30" s="167" t="s">
        <v>787</v>
      </c>
      <c r="C30" s="201"/>
      <c r="D30" s="202"/>
      <c r="E30" s="205"/>
      <c r="F30" s="202"/>
      <c r="G30" s="180"/>
    </row>
    <row r="31" spans="1:7" s="232" customFormat="1" ht="22.5" hidden="1" customHeight="1">
      <c r="A31" s="239"/>
      <c r="B31" s="240"/>
      <c r="C31" s="201"/>
      <c r="D31" s="202"/>
      <c r="E31" s="205"/>
      <c r="F31" s="202"/>
      <c r="G31" s="180"/>
    </row>
    <row r="32" spans="1:7" s="232" customFormat="1" ht="22.5" hidden="1" customHeight="1">
      <c r="A32" s="239"/>
      <c r="B32" s="240"/>
      <c r="C32" s="201"/>
      <c r="D32" s="202"/>
      <c r="E32" s="205"/>
      <c r="F32" s="202"/>
      <c r="G32" s="180"/>
    </row>
    <row r="33" spans="1:7" s="232" customFormat="1" ht="22.5" hidden="1" customHeight="1">
      <c r="A33" s="239"/>
      <c r="B33" s="240"/>
      <c r="C33" s="201"/>
      <c r="D33" s="202"/>
      <c r="E33" s="205"/>
      <c r="F33" s="202"/>
      <c r="G33" s="180"/>
    </row>
    <row r="34" spans="1:7" s="232" customFormat="1" ht="22.5" customHeight="1">
      <c r="A34" s="239"/>
      <c r="B34" s="240"/>
      <c r="C34" s="201"/>
      <c r="D34" s="202"/>
      <c r="E34" s="205"/>
      <c r="F34" s="202"/>
      <c r="G34" s="180"/>
    </row>
    <row r="35" spans="1:7" s="232" customFormat="1" hidden="1">
      <c r="A35" s="242">
        <v>2</v>
      </c>
      <c r="B35" s="243" t="s">
        <v>370</v>
      </c>
      <c r="C35" s="210" t="s">
        <v>305</v>
      </c>
      <c r="D35" s="211">
        <f>SUM(D37:D38)</f>
        <v>0</v>
      </c>
      <c r="E35" s="212" t="s">
        <v>305</v>
      </c>
      <c r="F35" s="211">
        <f>SUM(F36:F38)</f>
        <v>0</v>
      </c>
      <c r="G35" s="180"/>
    </row>
    <row r="36" spans="1:7" s="232" customFormat="1" hidden="1">
      <c r="A36" s="239"/>
      <c r="B36" s="240" t="s">
        <v>199</v>
      </c>
      <c r="C36" s="201"/>
      <c r="D36" s="202"/>
      <c r="E36" s="203"/>
      <c r="F36" s="202"/>
      <c r="G36" s="180"/>
    </row>
    <row r="37" spans="1:7" s="232" customFormat="1" ht="21" hidden="1" customHeight="1">
      <c r="A37" s="239"/>
      <c r="B37" s="240"/>
      <c r="C37" s="201"/>
      <c r="D37" s="202" t="s">
        <v>371</v>
      </c>
      <c r="E37" s="203"/>
      <c r="F37" s="202"/>
      <c r="G37" s="180"/>
    </row>
    <row r="38" spans="1:7" s="232" customFormat="1" hidden="1">
      <c r="A38" s="239"/>
      <c r="B38" s="240"/>
      <c r="C38" s="201"/>
      <c r="D38" s="202"/>
      <c r="E38" s="203"/>
      <c r="F38" s="202"/>
      <c r="G38" s="180"/>
    </row>
    <row r="39" spans="1:7" s="238" customFormat="1" hidden="1">
      <c r="A39" s="233">
        <v>3</v>
      </c>
      <c r="B39" s="234" t="s">
        <v>372</v>
      </c>
      <c r="C39" s="195" t="s">
        <v>305</v>
      </c>
      <c r="D39" s="235">
        <f>SUM(D41:D52)</f>
        <v>0</v>
      </c>
      <c r="E39" s="244" t="s">
        <v>305</v>
      </c>
      <c r="F39" s="235">
        <f>SUM(F40:F47)</f>
        <v>0</v>
      </c>
      <c r="G39" s="183"/>
    </row>
    <row r="40" spans="1:7" s="232" customFormat="1" hidden="1">
      <c r="A40" s="239"/>
      <c r="B40" s="240" t="s">
        <v>199</v>
      </c>
      <c r="C40" s="201"/>
      <c r="D40" s="202"/>
      <c r="E40" s="203"/>
      <c r="F40" s="202"/>
      <c r="G40" s="183"/>
    </row>
    <row r="41" spans="1:7" s="232" customFormat="1" ht="23.45" hidden="1" customHeight="1">
      <c r="A41" s="239"/>
      <c r="B41" s="245" t="s">
        <v>546</v>
      </c>
      <c r="C41" s="201"/>
      <c r="D41" s="202"/>
      <c r="E41" s="203"/>
      <c r="F41" s="202"/>
      <c r="G41" s="180"/>
    </row>
    <row r="42" spans="1:7" s="232" customFormat="1" ht="23.45" hidden="1" customHeight="1">
      <c r="A42" s="239"/>
      <c r="B42" s="245" t="s">
        <v>548</v>
      </c>
      <c r="C42" s="201"/>
      <c r="D42" s="202"/>
      <c r="E42" s="203"/>
      <c r="F42" s="202"/>
      <c r="G42" s="180"/>
    </row>
    <row r="43" spans="1:7" s="232" customFormat="1" ht="23.45" hidden="1" customHeight="1">
      <c r="A43" s="239"/>
      <c r="B43" s="245"/>
      <c r="C43" s="201"/>
      <c r="D43" s="202"/>
      <c r="E43" s="203"/>
      <c r="F43" s="202"/>
      <c r="G43" s="180"/>
    </row>
    <row r="44" spans="1:7" s="232" customFormat="1" ht="23.45" hidden="1" customHeight="1">
      <c r="A44" s="239"/>
      <c r="B44" s="245"/>
      <c r="C44" s="201"/>
      <c r="D44" s="202"/>
      <c r="E44" s="203"/>
      <c r="F44" s="202"/>
      <c r="G44" s="180"/>
    </row>
    <row r="45" spans="1:7" s="232" customFormat="1" ht="23.45" hidden="1" customHeight="1">
      <c r="A45" s="239"/>
      <c r="B45" s="245"/>
      <c r="C45" s="201"/>
      <c r="D45" s="202"/>
      <c r="E45" s="203"/>
      <c r="F45" s="202"/>
      <c r="G45" s="180"/>
    </row>
    <row r="46" spans="1:7" s="232" customFormat="1" ht="23.45" hidden="1" customHeight="1">
      <c r="A46" s="239"/>
      <c r="B46" s="245"/>
      <c r="C46" s="201"/>
      <c r="D46" s="202"/>
      <c r="E46" s="203"/>
      <c r="F46" s="202"/>
      <c r="G46" s="180"/>
    </row>
    <row r="47" spans="1:7" s="232" customFormat="1" ht="24" customHeight="1">
      <c r="A47" s="239"/>
      <c r="B47" s="246"/>
      <c r="C47" s="201"/>
      <c r="D47" s="202"/>
      <c r="E47" s="203"/>
      <c r="F47" s="202"/>
      <c r="G47" s="180"/>
    </row>
    <row r="48" spans="1:7" s="238" customFormat="1" ht="20.25" customHeight="1">
      <c r="A48" s="233">
        <v>2</v>
      </c>
      <c r="B48" s="234" t="s">
        <v>373</v>
      </c>
      <c r="C48" s="195" t="s">
        <v>305</v>
      </c>
      <c r="D48" s="235">
        <f>SUM(D52:D52)</f>
        <v>0</v>
      </c>
      <c r="E48" s="244" t="s">
        <v>305</v>
      </c>
      <c r="F48" s="235">
        <f>SUM(F49:F52)</f>
        <v>115025.41</v>
      </c>
      <c r="G48" s="183"/>
    </row>
    <row r="49" spans="1:7" s="232" customFormat="1">
      <c r="A49" s="239"/>
      <c r="B49" s="245" t="s">
        <v>199</v>
      </c>
      <c r="C49" s="201"/>
      <c r="D49" s="202"/>
      <c r="E49" s="203"/>
      <c r="F49" s="202"/>
      <c r="G49" s="180"/>
    </row>
    <row r="50" spans="1:7" s="232" customFormat="1">
      <c r="A50" s="239"/>
      <c r="B50" s="247" t="s">
        <v>469</v>
      </c>
      <c r="C50" s="201"/>
      <c r="D50" s="202"/>
      <c r="E50" s="203">
        <v>1</v>
      </c>
      <c r="F50" s="202">
        <v>115025.41</v>
      </c>
      <c r="G50" s="180"/>
    </row>
    <row r="51" spans="1:7" s="232" customFormat="1" hidden="1">
      <c r="A51" s="239"/>
      <c r="B51" s="245"/>
      <c r="C51" s="201"/>
      <c r="D51" s="202"/>
      <c r="E51" s="203"/>
      <c r="F51" s="202"/>
      <c r="G51" s="180"/>
    </row>
    <row r="52" spans="1:7" s="232" customFormat="1">
      <c r="A52" s="239"/>
      <c r="B52" s="245"/>
      <c r="C52" s="201"/>
      <c r="D52" s="202"/>
      <c r="E52" s="203"/>
      <c r="F52" s="202"/>
      <c r="G52" s="180"/>
    </row>
    <row r="53" spans="1:7" s="232" customFormat="1">
      <c r="A53" s="233">
        <v>3</v>
      </c>
      <c r="B53" s="234" t="s">
        <v>374</v>
      </c>
      <c r="C53" s="195" t="s">
        <v>305</v>
      </c>
      <c r="D53" s="235">
        <f>SUM(D54:D75)</f>
        <v>0</v>
      </c>
      <c r="E53" s="244" t="s">
        <v>305</v>
      </c>
      <c r="F53" s="235">
        <f>SUM(F54:F75)</f>
        <v>21000</v>
      </c>
      <c r="G53" s="180"/>
    </row>
    <row r="54" spans="1:7" s="232" customFormat="1">
      <c r="A54" s="248"/>
      <c r="B54" s="249" t="s">
        <v>199</v>
      </c>
      <c r="C54" s="201"/>
      <c r="D54" s="202"/>
      <c r="E54" s="205"/>
      <c r="F54" s="202"/>
      <c r="G54" s="180"/>
    </row>
    <row r="55" spans="1:7" s="232" customFormat="1" hidden="1">
      <c r="A55" s="239"/>
      <c r="B55" s="202" t="s">
        <v>470</v>
      </c>
      <c r="C55" s="201"/>
      <c r="D55" s="202"/>
      <c r="E55" s="205"/>
      <c r="F55" s="202"/>
      <c r="G55" s="180"/>
    </row>
    <row r="56" spans="1:7" s="232" customFormat="1">
      <c r="A56" s="239"/>
      <c r="B56" s="202" t="s">
        <v>471</v>
      </c>
      <c r="C56" s="201"/>
      <c r="D56" s="202"/>
      <c r="E56" s="205">
        <v>2</v>
      </c>
      <c r="F56" s="202">
        <v>10000</v>
      </c>
      <c r="G56" s="180"/>
    </row>
    <row r="57" spans="1:7" s="232" customFormat="1" hidden="1">
      <c r="A57" s="239"/>
      <c r="B57" s="202" t="s">
        <v>472</v>
      </c>
      <c r="C57" s="201"/>
      <c r="D57" s="202"/>
      <c r="E57" s="205"/>
      <c r="F57" s="202"/>
      <c r="G57" s="180"/>
    </row>
    <row r="58" spans="1:7" s="232" customFormat="1">
      <c r="A58" s="239"/>
      <c r="B58" s="202" t="s">
        <v>473</v>
      </c>
      <c r="C58" s="201"/>
      <c r="D58" s="202"/>
      <c r="E58" s="205">
        <v>1</v>
      </c>
      <c r="F58" s="202">
        <v>6000</v>
      </c>
      <c r="G58" s="180"/>
    </row>
    <row r="59" spans="1:7" s="232" customFormat="1">
      <c r="A59" s="239"/>
      <c r="B59" s="202" t="s">
        <v>475</v>
      </c>
      <c r="C59" s="201"/>
      <c r="D59" s="202"/>
      <c r="E59" s="205">
        <v>1</v>
      </c>
      <c r="F59" s="202">
        <v>5000</v>
      </c>
      <c r="G59" s="180"/>
    </row>
    <row r="60" spans="1:7" s="232" customFormat="1" hidden="1">
      <c r="A60" s="239"/>
      <c r="B60" s="247" t="s">
        <v>474</v>
      </c>
      <c r="C60" s="201"/>
      <c r="D60" s="202"/>
      <c r="E60" s="205"/>
      <c r="F60" s="202"/>
      <c r="G60" s="180"/>
    </row>
    <row r="61" spans="1:7" s="232" customFormat="1" hidden="1">
      <c r="A61" s="239"/>
      <c r="B61" s="202" t="s">
        <v>477</v>
      </c>
      <c r="C61" s="201"/>
      <c r="D61" s="202"/>
      <c r="E61" s="205"/>
      <c r="F61" s="202"/>
      <c r="G61" s="180"/>
    </row>
    <row r="62" spans="1:7" s="232" customFormat="1" hidden="1">
      <c r="A62" s="239"/>
      <c r="B62" s="202" t="s">
        <v>476</v>
      </c>
      <c r="C62" s="201"/>
      <c r="D62" s="202"/>
      <c r="E62" s="205"/>
      <c r="F62" s="202"/>
      <c r="G62" s="180"/>
    </row>
    <row r="63" spans="1:7" s="232" customFormat="1" hidden="1">
      <c r="A63" s="239"/>
      <c r="B63" s="202" t="s">
        <v>543</v>
      </c>
      <c r="C63" s="201"/>
      <c r="D63" s="202"/>
      <c r="E63" s="205"/>
      <c r="F63" s="202"/>
      <c r="G63" s="180"/>
    </row>
    <row r="64" spans="1:7" s="232" customFormat="1" hidden="1">
      <c r="A64" s="239"/>
      <c r="B64" s="202" t="s">
        <v>544</v>
      </c>
      <c r="C64" s="201"/>
      <c r="D64" s="202"/>
      <c r="E64" s="205"/>
      <c r="F64" s="202"/>
      <c r="G64" s="180"/>
    </row>
    <row r="65" spans="1:7" s="232" customFormat="1" hidden="1">
      <c r="A65" s="239"/>
      <c r="B65" s="202" t="s">
        <v>545</v>
      </c>
      <c r="C65" s="201"/>
      <c r="D65" s="202"/>
      <c r="E65" s="205"/>
      <c r="F65" s="202"/>
      <c r="G65" s="180"/>
    </row>
    <row r="66" spans="1:7" s="232" customFormat="1" hidden="1">
      <c r="A66" s="239"/>
      <c r="B66" s="240" t="s">
        <v>547</v>
      </c>
      <c r="C66" s="201"/>
      <c r="D66" s="202"/>
      <c r="E66" s="205"/>
      <c r="F66" s="202"/>
      <c r="G66" s="180"/>
    </row>
    <row r="67" spans="1:7" s="232" customFormat="1" hidden="1">
      <c r="A67" s="239"/>
      <c r="B67" s="240"/>
      <c r="C67" s="201"/>
      <c r="D67" s="202"/>
      <c r="E67" s="205"/>
      <c r="F67" s="202"/>
      <c r="G67" s="180"/>
    </row>
    <row r="68" spans="1:7" s="232" customFormat="1" hidden="1">
      <c r="A68" s="239"/>
      <c r="B68" s="240"/>
      <c r="C68" s="201"/>
      <c r="D68" s="202"/>
      <c r="E68" s="205"/>
      <c r="F68" s="202"/>
      <c r="G68" s="180"/>
    </row>
    <row r="69" spans="1:7" s="232" customFormat="1" hidden="1">
      <c r="A69" s="239"/>
      <c r="B69" s="240"/>
      <c r="C69" s="201"/>
      <c r="D69" s="202"/>
      <c r="E69" s="205"/>
      <c r="F69" s="202"/>
      <c r="G69" s="180"/>
    </row>
    <row r="70" spans="1:7" s="232" customFormat="1" hidden="1">
      <c r="A70" s="239"/>
      <c r="B70" s="240"/>
      <c r="C70" s="201"/>
      <c r="D70" s="202"/>
      <c r="E70" s="205"/>
      <c r="F70" s="202"/>
      <c r="G70" s="180"/>
    </row>
    <row r="71" spans="1:7" s="232" customFormat="1" hidden="1">
      <c r="A71" s="239"/>
      <c r="B71" s="240"/>
      <c r="C71" s="201"/>
      <c r="D71" s="202"/>
      <c r="E71" s="205"/>
      <c r="F71" s="202"/>
      <c r="G71" s="180"/>
    </row>
    <row r="72" spans="1:7" s="232" customFormat="1" hidden="1">
      <c r="A72" s="239"/>
      <c r="B72" s="240"/>
      <c r="C72" s="201"/>
      <c r="D72" s="202"/>
      <c r="E72" s="205"/>
      <c r="F72" s="202"/>
      <c r="G72" s="180"/>
    </row>
    <row r="73" spans="1:7" s="232" customFormat="1" hidden="1">
      <c r="A73" s="239"/>
      <c r="B73" s="245"/>
      <c r="C73" s="201"/>
      <c r="D73" s="202"/>
      <c r="E73" s="205"/>
      <c r="F73" s="220"/>
      <c r="G73" s="180"/>
    </row>
    <row r="74" spans="1:7" s="232" customFormat="1">
      <c r="A74" s="239"/>
      <c r="B74" s="240"/>
      <c r="C74" s="201"/>
      <c r="D74" s="202"/>
      <c r="E74" s="205"/>
      <c r="F74" s="202"/>
      <c r="G74" s="180"/>
    </row>
    <row r="75" spans="1:7" s="232" customFormat="1">
      <c r="A75" s="239"/>
      <c r="B75" s="240"/>
      <c r="C75" s="201"/>
      <c r="D75" s="202"/>
      <c r="E75" s="205"/>
      <c r="F75" s="202"/>
      <c r="G75" s="180"/>
    </row>
    <row r="76" spans="1:7" s="238" customFormat="1">
      <c r="A76" s="233"/>
      <c r="B76" s="234" t="s">
        <v>295</v>
      </c>
      <c r="C76" s="195" t="s">
        <v>305</v>
      </c>
      <c r="D76" s="235">
        <f>D48+D39+D35+D12+D53</f>
        <v>0</v>
      </c>
      <c r="E76" s="244" t="s">
        <v>10</v>
      </c>
      <c r="F76" s="235">
        <f>F48+F39+F35+F12+F53</f>
        <v>248322.85</v>
      </c>
      <c r="G76" s="183"/>
    </row>
    <row r="79" spans="1:7" s="35" customFormat="1" ht="23.25" customHeight="1">
      <c r="A79" s="34" t="s">
        <v>667</v>
      </c>
      <c r="D79" s="115"/>
      <c r="F79" s="115" t="s">
        <v>1135</v>
      </c>
    </row>
    <row r="80" spans="1:7" s="66" customFormat="1" ht="12.75">
      <c r="D80" s="67" t="s">
        <v>131</v>
      </c>
      <c r="F80" s="67" t="s">
        <v>132</v>
      </c>
    </row>
    <row r="81" spans="1:6" s="63" customFormat="1" ht="15.75"/>
    <row r="82" spans="1:6" s="35" customFormat="1" ht="23.25" customHeight="1">
      <c r="A82" s="34" t="s">
        <v>133</v>
      </c>
      <c r="D82" s="115"/>
      <c r="F82" s="115" t="s">
        <v>1136</v>
      </c>
    </row>
    <row r="83" spans="1:6" s="66" customFormat="1" ht="12.75">
      <c r="D83" s="67" t="s">
        <v>131</v>
      </c>
      <c r="F83" s="67" t="s">
        <v>132</v>
      </c>
    </row>
    <row r="85" spans="1:6">
      <c r="B85" s="227"/>
    </row>
    <row r="86" spans="1:6">
      <c r="B8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tabColor rgb="FFE4EDD3"/>
    <pageSetUpPr fitToPage="1"/>
  </sheetPr>
  <dimension ref="A1:G86"/>
  <sheetViews>
    <sheetView view="pageBreakPreview" zoomScale="70" zoomScaleSheetLayoutView="70" workbookViewId="0">
      <selection activeCell="W22" sqref="W22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1.85546875" style="180" customWidth="1"/>
    <col min="8" max="250" width="9.140625" style="178"/>
    <col min="251" max="251" width="8" style="178" customWidth="1"/>
    <col min="252" max="252" width="118.140625" style="178" customWidth="1"/>
    <col min="253" max="253" width="21.42578125" style="178" customWidth="1"/>
    <col min="254" max="254" width="24" style="178" customWidth="1"/>
    <col min="255" max="255" width="29" style="178" customWidth="1"/>
    <col min="256" max="256" width="34" style="178" customWidth="1"/>
    <col min="257" max="258" width="21.28515625" style="178" customWidth="1"/>
    <col min="259" max="259" width="14.5703125" style="178" customWidth="1"/>
    <col min="260" max="260" width="9.140625" style="178"/>
    <col min="261" max="261" width="12.5703125" style="178" bestFit="1" customWidth="1"/>
    <col min="262" max="506" width="9.140625" style="178"/>
    <col min="507" max="507" width="8" style="178" customWidth="1"/>
    <col min="508" max="508" width="118.140625" style="178" customWidth="1"/>
    <col min="509" max="509" width="21.42578125" style="178" customWidth="1"/>
    <col min="510" max="510" width="24" style="178" customWidth="1"/>
    <col min="511" max="511" width="29" style="178" customWidth="1"/>
    <col min="512" max="512" width="34" style="178" customWidth="1"/>
    <col min="513" max="514" width="21.28515625" style="178" customWidth="1"/>
    <col min="515" max="515" width="14.5703125" style="178" customWidth="1"/>
    <col min="516" max="516" width="9.140625" style="178"/>
    <col min="517" max="517" width="12.5703125" style="178" bestFit="1" customWidth="1"/>
    <col min="518" max="762" width="9.140625" style="178"/>
    <col min="763" max="763" width="8" style="178" customWidth="1"/>
    <col min="764" max="764" width="118.140625" style="178" customWidth="1"/>
    <col min="765" max="765" width="21.42578125" style="178" customWidth="1"/>
    <col min="766" max="766" width="24" style="178" customWidth="1"/>
    <col min="767" max="767" width="29" style="178" customWidth="1"/>
    <col min="768" max="768" width="34" style="178" customWidth="1"/>
    <col min="769" max="770" width="21.28515625" style="178" customWidth="1"/>
    <col min="771" max="771" width="14.5703125" style="178" customWidth="1"/>
    <col min="772" max="772" width="9.140625" style="178"/>
    <col min="773" max="773" width="12.5703125" style="178" bestFit="1" customWidth="1"/>
    <col min="774" max="1018" width="9.140625" style="178"/>
    <col min="1019" max="1019" width="8" style="178" customWidth="1"/>
    <col min="1020" max="1020" width="118.140625" style="178" customWidth="1"/>
    <col min="1021" max="1021" width="21.42578125" style="178" customWidth="1"/>
    <col min="1022" max="1022" width="24" style="178" customWidth="1"/>
    <col min="1023" max="1023" width="29" style="178" customWidth="1"/>
    <col min="1024" max="1024" width="34" style="178" customWidth="1"/>
    <col min="1025" max="1026" width="21.28515625" style="178" customWidth="1"/>
    <col min="1027" max="1027" width="14.5703125" style="178" customWidth="1"/>
    <col min="1028" max="1028" width="9.140625" style="178"/>
    <col min="1029" max="1029" width="12.5703125" style="178" bestFit="1" customWidth="1"/>
    <col min="1030" max="1274" width="9.140625" style="178"/>
    <col min="1275" max="1275" width="8" style="178" customWidth="1"/>
    <col min="1276" max="1276" width="118.140625" style="178" customWidth="1"/>
    <col min="1277" max="1277" width="21.42578125" style="178" customWidth="1"/>
    <col min="1278" max="1278" width="24" style="178" customWidth="1"/>
    <col min="1279" max="1279" width="29" style="178" customWidth="1"/>
    <col min="1280" max="1280" width="34" style="178" customWidth="1"/>
    <col min="1281" max="1282" width="21.28515625" style="178" customWidth="1"/>
    <col min="1283" max="1283" width="14.5703125" style="178" customWidth="1"/>
    <col min="1284" max="1284" width="9.140625" style="178"/>
    <col min="1285" max="1285" width="12.5703125" style="178" bestFit="1" customWidth="1"/>
    <col min="1286" max="1530" width="9.140625" style="178"/>
    <col min="1531" max="1531" width="8" style="178" customWidth="1"/>
    <col min="1532" max="1532" width="118.140625" style="178" customWidth="1"/>
    <col min="1533" max="1533" width="21.42578125" style="178" customWidth="1"/>
    <col min="1534" max="1534" width="24" style="178" customWidth="1"/>
    <col min="1535" max="1535" width="29" style="178" customWidth="1"/>
    <col min="1536" max="1536" width="34" style="178" customWidth="1"/>
    <col min="1537" max="1538" width="21.28515625" style="178" customWidth="1"/>
    <col min="1539" max="1539" width="14.5703125" style="178" customWidth="1"/>
    <col min="1540" max="1540" width="9.140625" style="178"/>
    <col min="1541" max="1541" width="12.5703125" style="178" bestFit="1" customWidth="1"/>
    <col min="1542" max="1786" width="9.140625" style="178"/>
    <col min="1787" max="1787" width="8" style="178" customWidth="1"/>
    <col min="1788" max="1788" width="118.140625" style="178" customWidth="1"/>
    <col min="1789" max="1789" width="21.42578125" style="178" customWidth="1"/>
    <col min="1790" max="1790" width="24" style="178" customWidth="1"/>
    <col min="1791" max="1791" width="29" style="178" customWidth="1"/>
    <col min="1792" max="1792" width="34" style="178" customWidth="1"/>
    <col min="1793" max="1794" width="21.28515625" style="178" customWidth="1"/>
    <col min="1795" max="1795" width="14.5703125" style="178" customWidth="1"/>
    <col min="1796" max="1796" width="9.140625" style="178"/>
    <col min="1797" max="1797" width="12.5703125" style="178" bestFit="1" customWidth="1"/>
    <col min="1798" max="2042" width="9.140625" style="178"/>
    <col min="2043" max="2043" width="8" style="178" customWidth="1"/>
    <col min="2044" max="2044" width="118.140625" style="178" customWidth="1"/>
    <col min="2045" max="2045" width="21.42578125" style="178" customWidth="1"/>
    <col min="2046" max="2046" width="24" style="178" customWidth="1"/>
    <col min="2047" max="2047" width="29" style="178" customWidth="1"/>
    <col min="2048" max="2048" width="34" style="178" customWidth="1"/>
    <col min="2049" max="2050" width="21.28515625" style="178" customWidth="1"/>
    <col min="2051" max="2051" width="14.5703125" style="178" customWidth="1"/>
    <col min="2052" max="2052" width="9.140625" style="178"/>
    <col min="2053" max="2053" width="12.5703125" style="178" bestFit="1" customWidth="1"/>
    <col min="2054" max="2298" width="9.140625" style="178"/>
    <col min="2299" max="2299" width="8" style="178" customWidth="1"/>
    <col min="2300" max="2300" width="118.140625" style="178" customWidth="1"/>
    <col min="2301" max="2301" width="21.42578125" style="178" customWidth="1"/>
    <col min="2302" max="2302" width="24" style="178" customWidth="1"/>
    <col min="2303" max="2303" width="29" style="178" customWidth="1"/>
    <col min="2304" max="2304" width="34" style="178" customWidth="1"/>
    <col min="2305" max="2306" width="21.28515625" style="178" customWidth="1"/>
    <col min="2307" max="2307" width="14.5703125" style="178" customWidth="1"/>
    <col min="2308" max="2308" width="9.140625" style="178"/>
    <col min="2309" max="2309" width="12.5703125" style="178" bestFit="1" customWidth="1"/>
    <col min="2310" max="2554" width="9.140625" style="178"/>
    <col min="2555" max="2555" width="8" style="178" customWidth="1"/>
    <col min="2556" max="2556" width="118.140625" style="178" customWidth="1"/>
    <col min="2557" max="2557" width="21.42578125" style="178" customWidth="1"/>
    <col min="2558" max="2558" width="24" style="178" customWidth="1"/>
    <col min="2559" max="2559" width="29" style="178" customWidth="1"/>
    <col min="2560" max="2560" width="34" style="178" customWidth="1"/>
    <col min="2561" max="2562" width="21.28515625" style="178" customWidth="1"/>
    <col min="2563" max="2563" width="14.5703125" style="178" customWidth="1"/>
    <col min="2564" max="2564" width="9.140625" style="178"/>
    <col min="2565" max="2565" width="12.5703125" style="178" bestFit="1" customWidth="1"/>
    <col min="2566" max="2810" width="9.140625" style="178"/>
    <col min="2811" max="2811" width="8" style="178" customWidth="1"/>
    <col min="2812" max="2812" width="118.140625" style="178" customWidth="1"/>
    <col min="2813" max="2813" width="21.42578125" style="178" customWidth="1"/>
    <col min="2814" max="2814" width="24" style="178" customWidth="1"/>
    <col min="2815" max="2815" width="29" style="178" customWidth="1"/>
    <col min="2816" max="2816" width="34" style="178" customWidth="1"/>
    <col min="2817" max="2818" width="21.28515625" style="178" customWidth="1"/>
    <col min="2819" max="2819" width="14.5703125" style="178" customWidth="1"/>
    <col min="2820" max="2820" width="9.140625" style="178"/>
    <col min="2821" max="2821" width="12.5703125" style="178" bestFit="1" customWidth="1"/>
    <col min="2822" max="3066" width="9.140625" style="178"/>
    <col min="3067" max="3067" width="8" style="178" customWidth="1"/>
    <col min="3068" max="3068" width="118.140625" style="178" customWidth="1"/>
    <col min="3069" max="3069" width="21.42578125" style="178" customWidth="1"/>
    <col min="3070" max="3070" width="24" style="178" customWidth="1"/>
    <col min="3071" max="3071" width="29" style="178" customWidth="1"/>
    <col min="3072" max="3072" width="34" style="178" customWidth="1"/>
    <col min="3073" max="3074" width="21.28515625" style="178" customWidth="1"/>
    <col min="3075" max="3075" width="14.5703125" style="178" customWidth="1"/>
    <col min="3076" max="3076" width="9.140625" style="178"/>
    <col min="3077" max="3077" width="12.5703125" style="178" bestFit="1" customWidth="1"/>
    <col min="3078" max="3322" width="9.140625" style="178"/>
    <col min="3323" max="3323" width="8" style="178" customWidth="1"/>
    <col min="3324" max="3324" width="118.140625" style="178" customWidth="1"/>
    <col min="3325" max="3325" width="21.42578125" style="178" customWidth="1"/>
    <col min="3326" max="3326" width="24" style="178" customWidth="1"/>
    <col min="3327" max="3327" width="29" style="178" customWidth="1"/>
    <col min="3328" max="3328" width="34" style="178" customWidth="1"/>
    <col min="3329" max="3330" width="21.28515625" style="178" customWidth="1"/>
    <col min="3331" max="3331" width="14.5703125" style="178" customWidth="1"/>
    <col min="3332" max="3332" width="9.140625" style="178"/>
    <col min="3333" max="3333" width="12.5703125" style="178" bestFit="1" customWidth="1"/>
    <col min="3334" max="3578" width="9.140625" style="178"/>
    <col min="3579" max="3579" width="8" style="178" customWidth="1"/>
    <col min="3580" max="3580" width="118.140625" style="178" customWidth="1"/>
    <col min="3581" max="3581" width="21.42578125" style="178" customWidth="1"/>
    <col min="3582" max="3582" width="24" style="178" customWidth="1"/>
    <col min="3583" max="3583" width="29" style="178" customWidth="1"/>
    <col min="3584" max="3584" width="34" style="178" customWidth="1"/>
    <col min="3585" max="3586" width="21.28515625" style="178" customWidth="1"/>
    <col min="3587" max="3587" width="14.5703125" style="178" customWidth="1"/>
    <col min="3588" max="3588" width="9.140625" style="178"/>
    <col min="3589" max="3589" width="12.5703125" style="178" bestFit="1" customWidth="1"/>
    <col min="3590" max="3834" width="9.140625" style="178"/>
    <col min="3835" max="3835" width="8" style="178" customWidth="1"/>
    <col min="3836" max="3836" width="118.140625" style="178" customWidth="1"/>
    <col min="3837" max="3837" width="21.42578125" style="178" customWidth="1"/>
    <col min="3838" max="3838" width="24" style="178" customWidth="1"/>
    <col min="3839" max="3839" width="29" style="178" customWidth="1"/>
    <col min="3840" max="3840" width="34" style="178" customWidth="1"/>
    <col min="3841" max="3842" width="21.28515625" style="178" customWidth="1"/>
    <col min="3843" max="3843" width="14.5703125" style="178" customWidth="1"/>
    <col min="3844" max="3844" width="9.140625" style="178"/>
    <col min="3845" max="3845" width="12.5703125" style="178" bestFit="1" customWidth="1"/>
    <col min="3846" max="4090" width="9.140625" style="178"/>
    <col min="4091" max="4091" width="8" style="178" customWidth="1"/>
    <col min="4092" max="4092" width="118.140625" style="178" customWidth="1"/>
    <col min="4093" max="4093" width="21.42578125" style="178" customWidth="1"/>
    <col min="4094" max="4094" width="24" style="178" customWidth="1"/>
    <col min="4095" max="4095" width="29" style="178" customWidth="1"/>
    <col min="4096" max="4096" width="34" style="178" customWidth="1"/>
    <col min="4097" max="4098" width="21.28515625" style="178" customWidth="1"/>
    <col min="4099" max="4099" width="14.5703125" style="178" customWidth="1"/>
    <col min="4100" max="4100" width="9.140625" style="178"/>
    <col min="4101" max="4101" width="12.5703125" style="178" bestFit="1" customWidth="1"/>
    <col min="4102" max="4346" width="9.140625" style="178"/>
    <col min="4347" max="4347" width="8" style="178" customWidth="1"/>
    <col min="4348" max="4348" width="118.140625" style="178" customWidth="1"/>
    <col min="4349" max="4349" width="21.42578125" style="178" customWidth="1"/>
    <col min="4350" max="4350" width="24" style="178" customWidth="1"/>
    <col min="4351" max="4351" width="29" style="178" customWidth="1"/>
    <col min="4352" max="4352" width="34" style="178" customWidth="1"/>
    <col min="4353" max="4354" width="21.28515625" style="178" customWidth="1"/>
    <col min="4355" max="4355" width="14.5703125" style="178" customWidth="1"/>
    <col min="4356" max="4356" width="9.140625" style="178"/>
    <col min="4357" max="4357" width="12.5703125" style="178" bestFit="1" customWidth="1"/>
    <col min="4358" max="4602" width="9.140625" style="178"/>
    <col min="4603" max="4603" width="8" style="178" customWidth="1"/>
    <col min="4604" max="4604" width="118.140625" style="178" customWidth="1"/>
    <col min="4605" max="4605" width="21.42578125" style="178" customWidth="1"/>
    <col min="4606" max="4606" width="24" style="178" customWidth="1"/>
    <col min="4607" max="4607" width="29" style="178" customWidth="1"/>
    <col min="4608" max="4608" width="34" style="178" customWidth="1"/>
    <col min="4609" max="4610" width="21.28515625" style="178" customWidth="1"/>
    <col min="4611" max="4611" width="14.5703125" style="178" customWidth="1"/>
    <col min="4612" max="4612" width="9.140625" style="178"/>
    <col min="4613" max="4613" width="12.5703125" style="178" bestFit="1" customWidth="1"/>
    <col min="4614" max="4858" width="9.140625" style="178"/>
    <col min="4859" max="4859" width="8" style="178" customWidth="1"/>
    <col min="4860" max="4860" width="118.140625" style="178" customWidth="1"/>
    <col min="4861" max="4861" width="21.42578125" style="178" customWidth="1"/>
    <col min="4862" max="4862" width="24" style="178" customWidth="1"/>
    <col min="4863" max="4863" width="29" style="178" customWidth="1"/>
    <col min="4864" max="4864" width="34" style="178" customWidth="1"/>
    <col min="4865" max="4866" width="21.28515625" style="178" customWidth="1"/>
    <col min="4867" max="4867" width="14.5703125" style="178" customWidth="1"/>
    <col min="4868" max="4868" width="9.140625" style="178"/>
    <col min="4869" max="4869" width="12.5703125" style="178" bestFit="1" customWidth="1"/>
    <col min="4870" max="5114" width="9.140625" style="178"/>
    <col min="5115" max="5115" width="8" style="178" customWidth="1"/>
    <col min="5116" max="5116" width="118.140625" style="178" customWidth="1"/>
    <col min="5117" max="5117" width="21.42578125" style="178" customWidth="1"/>
    <col min="5118" max="5118" width="24" style="178" customWidth="1"/>
    <col min="5119" max="5119" width="29" style="178" customWidth="1"/>
    <col min="5120" max="5120" width="34" style="178" customWidth="1"/>
    <col min="5121" max="5122" width="21.28515625" style="178" customWidth="1"/>
    <col min="5123" max="5123" width="14.5703125" style="178" customWidth="1"/>
    <col min="5124" max="5124" width="9.140625" style="178"/>
    <col min="5125" max="5125" width="12.5703125" style="178" bestFit="1" customWidth="1"/>
    <col min="5126" max="5370" width="9.140625" style="178"/>
    <col min="5371" max="5371" width="8" style="178" customWidth="1"/>
    <col min="5372" max="5372" width="118.140625" style="178" customWidth="1"/>
    <col min="5373" max="5373" width="21.42578125" style="178" customWidth="1"/>
    <col min="5374" max="5374" width="24" style="178" customWidth="1"/>
    <col min="5375" max="5375" width="29" style="178" customWidth="1"/>
    <col min="5376" max="5376" width="34" style="178" customWidth="1"/>
    <col min="5377" max="5378" width="21.28515625" style="178" customWidth="1"/>
    <col min="5379" max="5379" width="14.5703125" style="178" customWidth="1"/>
    <col min="5380" max="5380" width="9.140625" style="178"/>
    <col min="5381" max="5381" width="12.5703125" style="178" bestFit="1" customWidth="1"/>
    <col min="5382" max="5626" width="9.140625" style="178"/>
    <col min="5627" max="5627" width="8" style="178" customWidth="1"/>
    <col min="5628" max="5628" width="118.140625" style="178" customWidth="1"/>
    <col min="5629" max="5629" width="21.42578125" style="178" customWidth="1"/>
    <col min="5630" max="5630" width="24" style="178" customWidth="1"/>
    <col min="5631" max="5631" width="29" style="178" customWidth="1"/>
    <col min="5632" max="5632" width="34" style="178" customWidth="1"/>
    <col min="5633" max="5634" width="21.28515625" style="178" customWidth="1"/>
    <col min="5635" max="5635" width="14.5703125" style="178" customWidth="1"/>
    <col min="5636" max="5636" width="9.140625" style="178"/>
    <col min="5637" max="5637" width="12.5703125" style="178" bestFit="1" customWidth="1"/>
    <col min="5638" max="5882" width="9.140625" style="178"/>
    <col min="5883" max="5883" width="8" style="178" customWidth="1"/>
    <col min="5884" max="5884" width="118.140625" style="178" customWidth="1"/>
    <col min="5885" max="5885" width="21.42578125" style="178" customWidth="1"/>
    <col min="5886" max="5886" width="24" style="178" customWidth="1"/>
    <col min="5887" max="5887" width="29" style="178" customWidth="1"/>
    <col min="5888" max="5888" width="34" style="178" customWidth="1"/>
    <col min="5889" max="5890" width="21.28515625" style="178" customWidth="1"/>
    <col min="5891" max="5891" width="14.5703125" style="178" customWidth="1"/>
    <col min="5892" max="5892" width="9.140625" style="178"/>
    <col min="5893" max="5893" width="12.5703125" style="178" bestFit="1" customWidth="1"/>
    <col min="5894" max="6138" width="9.140625" style="178"/>
    <col min="6139" max="6139" width="8" style="178" customWidth="1"/>
    <col min="6140" max="6140" width="118.140625" style="178" customWidth="1"/>
    <col min="6141" max="6141" width="21.42578125" style="178" customWidth="1"/>
    <col min="6142" max="6142" width="24" style="178" customWidth="1"/>
    <col min="6143" max="6143" width="29" style="178" customWidth="1"/>
    <col min="6144" max="6144" width="34" style="178" customWidth="1"/>
    <col min="6145" max="6146" width="21.28515625" style="178" customWidth="1"/>
    <col min="6147" max="6147" width="14.5703125" style="178" customWidth="1"/>
    <col min="6148" max="6148" width="9.140625" style="178"/>
    <col min="6149" max="6149" width="12.5703125" style="178" bestFit="1" customWidth="1"/>
    <col min="6150" max="6394" width="9.140625" style="178"/>
    <col min="6395" max="6395" width="8" style="178" customWidth="1"/>
    <col min="6396" max="6396" width="118.140625" style="178" customWidth="1"/>
    <col min="6397" max="6397" width="21.42578125" style="178" customWidth="1"/>
    <col min="6398" max="6398" width="24" style="178" customWidth="1"/>
    <col min="6399" max="6399" width="29" style="178" customWidth="1"/>
    <col min="6400" max="6400" width="34" style="178" customWidth="1"/>
    <col min="6401" max="6402" width="21.28515625" style="178" customWidth="1"/>
    <col min="6403" max="6403" width="14.5703125" style="178" customWidth="1"/>
    <col min="6404" max="6404" width="9.140625" style="178"/>
    <col min="6405" max="6405" width="12.5703125" style="178" bestFit="1" customWidth="1"/>
    <col min="6406" max="6650" width="9.140625" style="178"/>
    <col min="6651" max="6651" width="8" style="178" customWidth="1"/>
    <col min="6652" max="6652" width="118.140625" style="178" customWidth="1"/>
    <col min="6653" max="6653" width="21.42578125" style="178" customWidth="1"/>
    <col min="6654" max="6654" width="24" style="178" customWidth="1"/>
    <col min="6655" max="6655" width="29" style="178" customWidth="1"/>
    <col min="6656" max="6656" width="34" style="178" customWidth="1"/>
    <col min="6657" max="6658" width="21.28515625" style="178" customWidth="1"/>
    <col min="6659" max="6659" width="14.5703125" style="178" customWidth="1"/>
    <col min="6660" max="6660" width="9.140625" style="178"/>
    <col min="6661" max="6661" width="12.5703125" style="178" bestFit="1" customWidth="1"/>
    <col min="6662" max="6906" width="9.140625" style="178"/>
    <col min="6907" max="6907" width="8" style="178" customWidth="1"/>
    <col min="6908" max="6908" width="118.140625" style="178" customWidth="1"/>
    <col min="6909" max="6909" width="21.42578125" style="178" customWidth="1"/>
    <col min="6910" max="6910" width="24" style="178" customWidth="1"/>
    <col min="6911" max="6911" width="29" style="178" customWidth="1"/>
    <col min="6912" max="6912" width="34" style="178" customWidth="1"/>
    <col min="6913" max="6914" width="21.28515625" style="178" customWidth="1"/>
    <col min="6915" max="6915" width="14.5703125" style="178" customWidth="1"/>
    <col min="6916" max="6916" width="9.140625" style="178"/>
    <col min="6917" max="6917" width="12.5703125" style="178" bestFit="1" customWidth="1"/>
    <col min="6918" max="7162" width="9.140625" style="178"/>
    <col min="7163" max="7163" width="8" style="178" customWidth="1"/>
    <col min="7164" max="7164" width="118.140625" style="178" customWidth="1"/>
    <col min="7165" max="7165" width="21.42578125" style="178" customWidth="1"/>
    <col min="7166" max="7166" width="24" style="178" customWidth="1"/>
    <col min="7167" max="7167" width="29" style="178" customWidth="1"/>
    <col min="7168" max="7168" width="34" style="178" customWidth="1"/>
    <col min="7169" max="7170" width="21.28515625" style="178" customWidth="1"/>
    <col min="7171" max="7171" width="14.5703125" style="178" customWidth="1"/>
    <col min="7172" max="7172" width="9.140625" style="178"/>
    <col min="7173" max="7173" width="12.5703125" style="178" bestFit="1" customWidth="1"/>
    <col min="7174" max="7418" width="9.140625" style="178"/>
    <col min="7419" max="7419" width="8" style="178" customWidth="1"/>
    <col min="7420" max="7420" width="118.140625" style="178" customWidth="1"/>
    <col min="7421" max="7421" width="21.42578125" style="178" customWidth="1"/>
    <col min="7422" max="7422" width="24" style="178" customWidth="1"/>
    <col min="7423" max="7423" width="29" style="178" customWidth="1"/>
    <col min="7424" max="7424" width="34" style="178" customWidth="1"/>
    <col min="7425" max="7426" width="21.28515625" style="178" customWidth="1"/>
    <col min="7427" max="7427" width="14.5703125" style="178" customWidth="1"/>
    <col min="7428" max="7428" width="9.140625" style="178"/>
    <col min="7429" max="7429" width="12.5703125" style="178" bestFit="1" customWidth="1"/>
    <col min="7430" max="7674" width="9.140625" style="178"/>
    <col min="7675" max="7675" width="8" style="178" customWidth="1"/>
    <col min="7676" max="7676" width="118.140625" style="178" customWidth="1"/>
    <col min="7677" max="7677" width="21.42578125" style="178" customWidth="1"/>
    <col min="7678" max="7678" width="24" style="178" customWidth="1"/>
    <col min="7679" max="7679" width="29" style="178" customWidth="1"/>
    <col min="7680" max="7680" width="34" style="178" customWidth="1"/>
    <col min="7681" max="7682" width="21.28515625" style="178" customWidth="1"/>
    <col min="7683" max="7683" width="14.5703125" style="178" customWidth="1"/>
    <col min="7684" max="7684" width="9.140625" style="178"/>
    <col min="7685" max="7685" width="12.5703125" style="178" bestFit="1" customWidth="1"/>
    <col min="7686" max="7930" width="9.140625" style="178"/>
    <col min="7931" max="7931" width="8" style="178" customWidth="1"/>
    <col min="7932" max="7932" width="118.140625" style="178" customWidth="1"/>
    <col min="7933" max="7933" width="21.42578125" style="178" customWidth="1"/>
    <col min="7934" max="7934" width="24" style="178" customWidth="1"/>
    <col min="7935" max="7935" width="29" style="178" customWidth="1"/>
    <col min="7936" max="7936" width="34" style="178" customWidth="1"/>
    <col min="7937" max="7938" width="21.28515625" style="178" customWidth="1"/>
    <col min="7939" max="7939" width="14.5703125" style="178" customWidth="1"/>
    <col min="7940" max="7940" width="9.140625" style="178"/>
    <col min="7941" max="7941" width="12.5703125" style="178" bestFit="1" customWidth="1"/>
    <col min="7942" max="8186" width="9.140625" style="178"/>
    <col min="8187" max="8187" width="8" style="178" customWidth="1"/>
    <col min="8188" max="8188" width="118.140625" style="178" customWidth="1"/>
    <col min="8189" max="8189" width="21.42578125" style="178" customWidth="1"/>
    <col min="8190" max="8190" width="24" style="178" customWidth="1"/>
    <col min="8191" max="8191" width="29" style="178" customWidth="1"/>
    <col min="8192" max="8192" width="34" style="178" customWidth="1"/>
    <col min="8193" max="8194" width="21.28515625" style="178" customWidth="1"/>
    <col min="8195" max="8195" width="14.5703125" style="178" customWidth="1"/>
    <col min="8196" max="8196" width="9.140625" style="178"/>
    <col min="8197" max="8197" width="12.5703125" style="178" bestFit="1" customWidth="1"/>
    <col min="8198" max="8442" width="9.140625" style="178"/>
    <col min="8443" max="8443" width="8" style="178" customWidth="1"/>
    <col min="8444" max="8444" width="118.140625" style="178" customWidth="1"/>
    <col min="8445" max="8445" width="21.42578125" style="178" customWidth="1"/>
    <col min="8446" max="8446" width="24" style="178" customWidth="1"/>
    <col min="8447" max="8447" width="29" style="178" customWidth="1"/>
    <col min="8448" max="8448" width="34" style="178" customWidth="1"/>
    <col min="8449" max="8450" width="21.28515625" style="178" customWidth="1"/>
    <col min="8451" max="8451" width="14.5703125" style="178" customWidth="1"/>
    <col min="8452" max="8452" width="9.140625" style="178"/>
    <col min="8453" max="8453" width="12.5703125" style="178" bestFit="1" customWidth="1"/>
    <col min="8454" max="8698" width="9.140625" style="178"/>
    <col min="8699" max="8699" width="8" style="178" customWidth="1"/>
    <col min="8700" max="8700" width="118.140625" style="178" customWidth="1"/>
    <col min="8701" max="8701" width="21.42578125" style="178" customWidth="1"/>
    <col min="8702" max="8702" width="24" style="178" customWidth="1"/>
    <col min="8703" max="8703" width="29" style="178" customWidth="1"/>
    <col min="8704" max="8704" width="34" style="178" customWidth="1"/>
    <col min="8705" max="8706" width="21.28515625" style="178" customWidth="1"/>
    <col min="8707" max="8707" width="14.5703125" style="178" customWidth="1"/>
    <col min="8708" max="8708" width="9.140625" style="178"/>
    <col min="8709" max="8709" width="12.5703125" style="178" bestFit="1" customWidth="1"/>
    <col min="8710" max="8954" width="9.140625" style="178"/>
    <col min="8955" max="8955" width="8" style="178" customWidth="1"/>
    <col min="8956" max="8956" width="118.140625" style="178" customWidth="1"/>
    <col min="8957" max="8957" width="21.42578125" style="178" customWidth="1"/>
    <col min="8958" max="8958" width="24" style="178" customWidth="1"/>
    <col min="8959" max="8959" width="29" style="178" customWidth="1"/>
    <col min="8960" max="8960" width="34" style="178" customWidth="1"/>
    <col min="8961" max="8962" width="21.28515625" style="178" customWidth="1"/>
    <col min="8963" max="8963" width="14.5703125" style="178" customWidth="1"/>
    <col min="8964" max="8964" width="9.140625" style="178"/>
    <col min="8965" max="8965" width="12.5703125" style="178" bestFit="1" customWidth="1"/>
    <col min="8966" max="9210" width="9.140625" style="178"/>
    <col min="9211" max="9211" width="8" style="178" customWidth="1"/>
    <col min="9212" max="9212" width="118.140625" style="178" customWidth="1"/>
    <col min="9213" max="9213" width="21.42578125" style="178" customWidth="1"/>
    <col min="9214" max="9214" width="24" style="178" customWidth="1"/>
    <col min="9215" max="9215" width="29" style="178" customWidth="1"/>
    <col min="9216" max="9216" width="34" style="178" customWidth="1"/>
    <col min="9217" max="9218" width="21.28515625" style="178" customWidth="1"/>
    <col min="9219" max="9219" width="14.5703125" style="178" customWidth="1"/>
    <col min="9220" max="9220" width="9.140625" style="178"/>
    <col min="9221" max="9221" width="12.5703125" style="178" bestFit="1" customWidth="1"/>
    <col min="9222" max="9466" width="9.140625" style="178"/>
    <col min="9467" max="9467" width="8" style="178" customWidth="1"/>
    <col min="9468" max="9468" width="118.140625" style="178" customWidth="1"/>
    <col min="9469" max="9469" width="21.42578125" style="178" customWidth="1"/>
    <col min="9470" max="9470" width="24" style="178" customWidth="1"/>
    <col min="9471" max="9471" width="29" style="178" customWidth="1"/>
    <col min="9472" max="9472" width="34" style="178" customWidth="1"/>
    <col min="9473" max="9474" width="21.28515625" style="178" customWidth="1"/>
    <col min="9475" max="9475" width="14.5703125" style="178" customWidth="1"/>
    <col min="9476" max="9476" width="9.140625" style="178"/>
    <col min="9477" max="9477" width="12.5703125" style="178" bestFit="1" customWidth="1"/>
    <col min="9478" max="9722" width="9.140625" style="178"/>
    <col min="9723" max="9723" width="8" style="178" customWidth="1"/>
    <col min="9724" max="9724" width="118.140625" style="178" customWidth="1"/>
    <col min="9725" max="9725" width="21.42578125" style="178" customWidth="1"/>
    <col min="9726" max="9726" width="24" style="178" customWidth="1"/>
    <col min="9727" max="9727" width="29" style="178" customWidth="1"/>
    <col min="9728" max="9728" width="34" style="178" customWidth="1"/>
    <col min="9729" max="9730" width="21.28515625" style="178" customWidth="1"/>
    <col min="9731" max="9731" width="14.5703125" style="178" customWidth="1"/>
    <col min="9732" max="9732" width="9.140625" style="178"/>
    <col min="9733" max="9733" width="12.5703125" style="178" bestFit="1" customWidth="1"/>
    <col min="9734" max="9978" width="9.140625" style="178"/>
    <col min="9979" max="9979" width="8" style="178" customWidth="1"/>
    <col min="9980" max="9980" width="118.140625" style="178" customWidth="1"/>
    <col min="9981" max="9981" width="21.42578125" style="178" customWidth="1"/>
    <col min="9982" max="9982" width="24" style="178" customWidth="1"/>
    <col min="9983" max="9983" width="29" style="178" customWidth="1"/>
    <col min="9984" max="9984" width="34" style="178" customWidth="1"/>
    <col min="9985" max="9986" width="21.28515625" style="178" customWidth="1"/>
    <col min="9987" max="9987" width="14.5703125" style="178" customWidth="1"/>
    <col min="9988" max="9988" width="9.140625" style="178"/>
    <col min="9989" max="9989" width="12.5703125" style="178" bestFit="1" customWidth="1"/>
    <col min="9990" max="10234" width="9.140625" style="178"/>
    <col min="10235" max="10235" width="8" style="178" customWidth="1"/>
    <col min="10236" max="10236" width="118.140625" style="178" customWidth="1"/>
    <col min="10237" max="10237" width="21.42578125" style="178" customWidth="1"/>
    <col min="10238" max="10238" width="24" style="178" customWidth="1"/>
    <col min="10239" max="10239" width="29" style="178" customWidth="1"/>
    <col min="10240" max="10240" width="34" style="178" customWidth="1"/>
    <col min="10241" max="10242" width="21.28515625" style="178" customWidth="1"/>
    <col min="10243" max="10243" width="14.5703125" style="178" customWidth="1"/>
    <col min="10244" max="10244" width="9.140625" style="178"/>
    <col min="10245" max="10245" width="12.5703125" style="178" bestFit="1" customWidth="1"/>
    <col min="10246" max="10490" width="9.140625" style="178"/>
    <col min="10491" max="10491" width="8" style="178" customWidth="1"/>
    <col min="10492" max="10492" width="118.140625" style="178" customWidth="1"/>
    <col min="10493" max="10493" width="21.42578125" style="178" customWidth="1"/>
    <col min="10494" max="10494" width="24" style="178" customWidth="1"/>
    <col min="10495" max="10495" width="29" style="178" customWidth="1"/>
    <col min="10496" max="10496" width="34" style="178" customWidth="1"/>
    <col min="10497" max="10498" width="21.28515625" style="178" customWidth="1"/>
    <col min="10499" max="10499" width="14.5703125" style="178" customWidth="1"/>
    <col min="10500" max="10500" width="9.140625" style="178"/>
    <col min="10501" max="10501" width="12.5703125" style="178" bestFit="1" customWidth="1"/>
    <col min="10502" max="10746" width="9.140625" style="178"/>
    <col min="10747" max="10747" width="8" style="178" customWidth="1"/>
    <col min="10748" max="10748" width="118.140625" style="178" customWidth="1"/>
    <col min="10749" max="10749" width="21.42578125" style="178" customWidth="1"/>
    <col min="10750" max="10750" width="24" style="178" customWidth="1"/>
    <col min="10751" max="10751" width="29" style="178" customWidth="1"/>
    <col min="10752" max="10752" width="34" style="178" customWidth="1"/>
    <col min="10753" max="10754" width="21.28515625" style="178" customWidth="1"/>
    <col min="10755" max="10755" width="14.5703125" style="178" customWidth="1"/>
    <col min="10756" max="10756" width="9.140625" style="178"/>
    <col min="10757" max="10757" width="12.5703125" style="178" bestFit="1" customWidth="1"/>
    <col min="10758" max="11002" width="9.140625" style="178"/>
    <col min="11003" max="11003" width="8" style="178" customWidth="1"/>
    <col min="11004" max="11004" width="118.140625" style="178" customWidth="1"/>
    <col min="11005" max="11005" width="21.42578125" style="178" customWidth="1"/>
    <col min="11006" max="11006" width="24" style="178" customWidth="1"/>
    <col min="11007" max="11007" width="29" style="178" customWidth="1"/>
    <col min="11008" max="11008" width="34" style="178" customWidth="1"/>
    <col min="11009" max="11010" width="21.28515625" style="178" customWidth="1"/>
    <col min="11011" max="11011" width="14.5703125" style="178" customWidth="1"/>
    <col min="11012" max="11012" width="9.140625" style="178"/>
    <col min="11013" max="11013" width="12.5703125" style="178" bestFit="1" customWidth="1"/>
    <col min="11014" max="11258" width="9.140625" style="178"/>
    <col min="11259" max="11259" width="8" style="178" customWidth="1"/>
    <col min="11260" max="11260" width="118.140625" style="178" customWidth="1"/>
    <col min="11261" max="11261" width="21.42578125" style="178" customWidth="1"/>
    <col min="11262" max="11262" width="24" style="178" customWidth="1"/>
    <col min="11263" max="11263" width="29" style="178" customWidth="1"/>
    <col min="11264" max="11264" width="34" style="178" customWidth="1"/>
    <col min="11265" max="11266" width="21.28515625" style="178" customWidth="1"/>
    <col min="11267" max="11267" width="14.5703125" style="178" customWidth="1"/>
    <col min="11268" max="11268" width="9.140625" style="178"/>
    <col min="11269" max="11269" width="12.5703125" style="178" bestFit="1" customWidth="1"/>
    <col min="11270" max="11514" width="9.140625" style="178"/>
    <col min="11515" max="11515" width="8" style="178" customWidth="1"/>
    <col min="11516" max="11516" width="118.140625" style="178" customWidth="1"/>
    <col min="11517" max="11517" width="21.42578125" style="178" customWidth="1"/>
    <col min="11518" max="11518" width="24" style="178" customWidth="1"/>
    <col min="11519" max="11519" width="29" style="178" customWidth="1"/>
    <col min="11520" max="11520" width="34" style="178" customWidth="1"/>
    <col min="11521" max="11522" width="21.28515625" style="178" customWidth="1"/>
    <col min="11523" max="11523" width="14.5703125" style="178" customWidth="1"/>
    <col min="11524" max="11524" width="9.140625" style="178"/>
    <col min="11525" max="11525" width="12.5703125" style="178" bestFit="1" customWidth="1"/>
    <col min="11526" max="11770" width="9.140625" style="178"/>
    <col min="11771" max="11771" width="8" style="178" customWidth="1"/>
    <col min="11772" max="11772" width="118.140625" style="178" customWidth="1"/>
    <col min="11773" max="11773" width="21.42578125" style="178" customWidth="1"/>
    <col min="11774" max="11774" width="24" style="178" customWidth="1"/>
    <col min="11775" max="11775" width="29" style="178" customWidth="1"/>
    <col min="11776" max="11776" width="34" style="178" customWidth="1"/>
    <col min="11777" max="11778" width="21.28515625" style="178" customWidth="1"/>
    <col min="11779" max="11779" width="14.5703125" style="178" customWidth="1"/>
    <col min="11780" max="11780" width="9.140625" style="178"/>
    <col min="11781" max="11781" width="12.5703125" style="178" bestFit="1" customWidth="1"/>
    <col min="11782" max="12026" width="9.140625" style="178"/>
    <col min="12027" max="12027" width="8" style="178" customWidth="1"/>
    <col min="12028" max="12028" width="118.140625" style="178" customWidth="1"/>
    <col min="12029" max="12029" width="21.42578125" style="178" customWidth="1"/>
    <col min="12030" max="12030" width="24" style="178" customWidth="1"/>
    <col min="12031" max="12031" width="29" style="178" customWidth="1"/>
    <col min="12032" max="12032" width="34" style="178" customWidth="1"/>
    <col min="12033" max="12034" width="21.28515625" style="178" customWidth="1"/>
    <col min="12035" max="12035" width="14.5703125" style="178" customWidth="1"/>
    <col min="12036" max="12036" width="9.140625" style="178"/>
    <col min="12037" max="12037" width="12.5703125" style="178" bestFit="1" customWidth="1"/>
    <col min="12038" max="12282" width="9.140625" style="178"/>
    <col min="12283" max="12283" width="8" style="178" customWidth="1"/>
    <col min="12284" max="12284" width="118.140625" style="178" customWidth="1"/>
    <col min="12285" max="12285" width="21.42578125" style="178" customWidth="1"/>
    <col min="12286" max="12286" width="24" style="178" customWidth="1"/>
    <col min="12287" max="12287" width="29" style="178" customWidth="1"/>
    <col min="12288" max="12288" width="34" style="178" customWidth="1"/>
    <col min="12289" max="12290" width="21.28515625" style="178" customWidth="1"/>
    <col min="12291" max="12291" width="14.5703125" style="178" customWidth="1"/>
    <col min="12292" max="12292" width="9.140625" style="178"/>
    <col min="12293" max="12293" width="12.5703125" style="178" bestFit="1" customWidth="1"/>
    <col min="12294" max="12538" width="9.140625" style="178"/>
    <col min="12539" max="12539" width="8" style="178" customWidth="1"/>
    <col min="12540" max="12540" width="118.140625" style="178" customWidth="1"/>
    <col min="12541" max="12541" width="21.42578125" style="178" customWidth="1"/>
    <col min="12542" max="12542" width="24" style="178" customWidth="1"/>
    <col min="12543" max="12543" width="29" style="178" customWidth="1"/>
    <col min="12544" max="12544" width="34" style="178" customWidth="1"/>
    <col min="12545" max="12546" width="21.28515625" style="178" customWidth="1"/>
    <col min="12547" max="12547" width="14.5703125" style="178" customWidth="1"/>
    <col min="12548" max="12548" width="9.140625" style="178"/>
    <col min="12549" max="12549" width="12.5703125" style="178" bestFit="1" customWidth="1"/>
    <col min="12550" max="12794" width="9.140625" style="178"/>
    <col min="12795" max="12795" width="8" style="178" customWidth="1"/>
    <col min="12796" max="12796" width="118.140625" style="178" customWidth="1"/>
    <col min="12797" max="12797" width="21.42578125" style="178" customWidth="1"/>
    <col min="12798" max="12798" width="24" style="178" customWidth="1"/>
    <col min="12799" max="12799" width="29" style="178" customWidth="1"/>
    <col min="12800" max="12800" width="34" style="178" customWidth="1"/>
    <col min="12801" max="12802" width="21.28515625" style="178" customWidth="1"/>
    <col min="12803" max="12803" width="14.5703125" style="178" customWidth="1"/>
    <col min="12804" max="12804" width="9.140625" style="178"/>
    <col min="12805" max="12805" width="12.5703125" style="178" bestFit="1" customWidth="1"/>
    <col min="12806" max="13050" width="9.140625" style="178"/>
    <col min="13051" max="13051" width="8" style="178" customWidth="1"/>
    <col min="13052" max="13052" width="118.140625" style="178" customWidth="1"/>
    <col min="13053" max="13053" width="21.42578125" style="178" customWidth="1"/>
    <col min="13054" max="13054" width="24" style="178" customWidth="1"/>
    <col min="13055" max="13055" width="29" style="178" customWidth="1"/>
    <col min="13056" max="13056" width="34" style="178" customWidth="1"/>
    <col min="13057" max="13058" width="21.28515625" style="178" customWidth="1"/>
    <col min="13059" max="13059" width="14.5703125" style="178" customWidth="1"/>
    <col min="13060" max="13060" width="9.140625" style="178"/>
    <col min="13061" max="13061" width="12.5703125" style="178" bestFit="1" customWidth="1"/>
    <col min="13062" max="13306" width="9.140625" style="178"/>
    <col min="13307" max="13307" width="8" style="178" customWidth="1"/>
    <col min="13308" max="13308" width="118.140625" style="178" customWidth="1"/>
    <col min="13309" max="13309" width="21.42578125" style="178" customWidth="1"/>
    <col min="13310" max="13310" width="24" style="178" customWidth="1"/>
    <col min="13311" max="13311" width="29" style="178" customWidth="1"/>
    <col min="13312" max="13312" width="34" style="178" customWidth="1"/>
    <col min="13313" max="13314" width="21.28515625" style="178" customWidth="1"/>
    <col min="13315" max="13315" width="14.5703125" style="178" customWidth="1"/>
    <col min="13316" max="13316" width="9.140625" style="178"/>
    <col min="13317" max="13317" width="12.5703125" style="178" bestFit="1" customWidth="1"/>
    <col min="13318" max="13562" width="9.140625" style="178"/>
    <col min="13563" max="13563" width="8" style="178" customWidth="1"/>
    <col min="13564" max="13564" width="118.140625" style="178" customWidth="1"/>
    <col min="13565" max="13565" width="21.42578125" style="178" customWidth="1"/>
    <col min="13566" max="13566" width="24" style="178" customWidth="1"/>
    <col min="13567" max="13567" width="29" style="178" customWidth="1"/>
    <col min="13568" max="13568" width="34" style="178" customWidth="1"/>
    <col min="13569" max="13570" width="21.28515625" style="178" customWidth="1"/>
    <col min="13571" max="13571" width="14.5703125" style="178" customWidth="1"/>
    <col min="13572" max="13572" width="9.140625" style="178"/>
    <col min="13573" max="13573" width="12.5703125" style="178" bestFit="1" customWidth="1"/>
    <col min="13574" max="13818" width="9.140625" style="178"/>
    <col min="13819" max="13819" width="8" style="178" customWidth="1"/>
    <col min="13820" max="13820" width="118.140625" style="178" customWidth="1"/>
    <col min="13821" max="13821" width="21.42578125" style="178" customWidth="1"/>
    <col min="13822" max="13822" width="24" style="178" customWidth="1"/>
    <col min="13823" max="13823" width="29" style="178" customWidth="1"/>
    <col min="13824" max="13824" width="34" style="178" customWidth="1"/>
    <col min="13825" max="13826" width="21.28515625" style="178" customWidth="1"/>
    <col min="13827" max="13827" width="14.5703125" style="178" customWidth="1"/>
    <col min="13828" max="13828" width="9.140625" style="178"/>
    <col min="13829" max="13829" width="12.5703125" style="178" bestFit="1" customWidth="1"/>
    <col min="13830" max="14074" width="9.140625" style="178"/>
    <col min="14075" max="14075" width="8" style="178" customWidth="1"/>
    <col min="14076" max="14076" width="118.140625" style="178" customWidth="1"/>
    <col min="14077" max="14077" width="21.42578125" style="178" customWidth="1"/>
    <col min="14078" max="14078" width="24" style="178" customWidth="1"/>
    <col min="14079" max="14079" width="29" style="178" customWidth="1"/>
    <col min="14080" max="14080" width="34" style="178" customWidth="1"/>
    <col min="14081" max="14082" width="21.28515625" style="178" customWidth="1"/>
    <col min="14083" max="14083" width="14.5703125" style="178" customWidth="1"/>
    <col min="14084" max="14084" width="9.140625" style="178"/>
    <col min="14085" max="14085" width="12.5703125" style="178" bestFit="1" customWidth="1"/>
    <col min="14086" max="14330" width="9.140625" style="178"/>
    <col min="14331" max="14331" width="8" style="178" customWidth="1"/>
    <col min="14332" max="14332" width="118.140625" style="178" customWidth="1"/>
    <col min="14333" max="14333" width="21.42578125" style="178" customWidth="1"/>
    <col min="14334" max="14334" width="24" style="178" customWidth="1"/>
    <col min="14335" max="14335" width="29" style="178" customWidth="1"/>
    <col min="14336" max="14336" width="34" style="178" customWidth="1"/>
    <col min="14337" max="14338" width="21.28515625" style="178" customWidth="1"/>
    <col min="14339" max="14339" width="14.5703125" style="178" customWidth="1"/>
    <col min="14340" max="14340" width="9.140625" style="178"/>
    <col min="14341" max="14341" width="12.5703125" style="178" bestFit="1" customWidth="1"/>
    <col min="14342" max="14586" width="9.140625" style="178"/>
    <col min="14587" max="14587" width="8" style="178" customWidth="1"/>
    <col min="14588" max="14588" width="118.140625" style="178" customWidth="1"/>
    <col min="14589" max="14589" width="21.42578125" style="178" customWidth="1"/>
    <col min="14590" max="14590" width="24" style="178" customWidth="1"/>
    <col min="14591" max="14591" width="29" style="178" customWidth="1"/>
    <col min="14592" max="14592" width="34" style="178" customWidth="1"/>
    <col min="14593" max="14594" width="21.28515625" style="178" customWidth="1"/>
    <col min="14595" max="14595" width="14.5703125" style="178" customWidth="1"/>
    <col min="14596" max="14596" width="9.140625" style="178"/>
    <col min="14597" max="14597" width="12.5703125" style="178" bestFit="1" customWidth="1"/>
    <col min="14598" max="14842" width="9.140625" style="178"/>
    <col min="14843" max="14843" width="8" style="178" customWidth="1"/>
    <col min="14844" max="14844" width="118.140625" style="178" customWidth="1"/>
    <col min="14845" max="14845" width="21.42578125" style="178" customWidth="1"/>
    <col min="14846" max="14846" width="24" style="178" customWidth="1"/>
    <col min="14847" max="14847" width="29" style="178" customWidth="1"/>
    <col min="14848" max="14848" width="34" style="178" customWidth="1"/>
    <col min="14849" max="14850" width="21.28515625" style="178" customWidth="1"/>
    <col min="14851" max="14851" width="14.5703125" style="178" customWidth="1"/>
    <col min="14852" max="14852" width="9.140625" style="178"/>
    <col min="14853" max="14853" width="12.5703125" style="178" bestFit="1" customWidth="1"/>
    <col min="14854" max="15098" width="9.140625" style="178"/>
    <col min="15099" max="15099" width="8" style="178" customWidth="1"/>
    <col min="15100" max="15100" width="118.140625" style="178" customWidth="1"/>
    <col min="15101" max="15101" width="21.42578125" style="178" customWidth="1"/>
    <col min="15102" max="15102" width="24" style="178" customWidth="1"/>
    <col min="15103" max="15103" width="29" style="178" customWidth="1"/>
    <col min="15104" max="15104" width="34" style="178" customWidth="1"/>
    <col min="15105" max="15106" width="21.28515625" style="178" customWidth="1"/>
    <col min="15107" max="15107" width="14.5703125" style="178" customWidth="1"/>
    <col min="15108" max="15108" width="9.140625" style="178"/>
    <col min="15109" max="15109" width="12.5703125" style="178" bestFit="1" customWidth="1"/>
    <col min="15110" max="15354" width="9.140625" style="178"/>
    <col min="15355" max="15355" width="8" style="178" customWidth="1"/>
    <col min="15356" max="15356" width="118.140625" style="178" customWidth="1"/>
    <col min="15357" max="15357" width="21.42578125" style="178" customWidth="1"/>
    <col min="15358" max="15358" width="24" style="178" customWidth="1"/>
    <col min="15359" max="15359" width="29" style="178" customWidth="1"/>
    <col min="15360" max="15360" width="34" style="178" customWidth="1"/>
    <col min="15361" max="15362" width="21.28515625" style="178" customWidth="1"/>
    <col min="15363" max="15363" width="14.5703125" style="178" customWidth="1"/>
    <col min="15364" max="15364" width="9.140625" style="178"/>
    <col min="15365" max="15365" width="12.5703125" style="178" bestFit="1" customWidth="1"/>
    <col min="15366" max="15610" width="9.140625" style="178"/>
    <col min="15611" max="15611" width="8" style="178" customWidth="1"/>
    <col min="15612" max="15612" width="118.140625" style="178" customWidth="1"/>
    <col min="15613" max="15613" width="21.42578125" style="178" customWidth="1"/>
    <col min="15614" max="15614" width="24" style="178" customWidth="1"/>
    <col min="15615" max="15615" width="29" style="178" customWidth="1"/>
    <col min="15616" max="15616" width="34" style="178" customWidth="1"/>
    <col min="15617" max="15618" width="21.28515625" style="178" customWidth="1"/>
    <col min="15619" max="15619" width="14.5703125" style="178" customWidth="1"/>
    <col min="15620" max="15620" width="9.140625" style="178"/>
    <col min="15621" max="15621" width="12.5703125" style="178" bestFit="1" customWidth="1"/>
    <col min="15622" max="15866" width="9.140625" style="178"/>
    <col min="15867" max="15867" width="8" style="178" customWidth="1"/>
    <col min="15868" max="15868" width="118.140625" style="178" customWidth="1"/>
    <col min="15869" max="15869" width="21.42578125" style="178" customWidth="1"/>
    <col min="15870" max="15870" width="24" style="178" customWidth="1"/>
    <col min="15871" max="15871" width="29" style="178" customWidth="1"/>
    <col min="15872" max="15872" width="34" style="178" customWidth="1"/>
    <col min="15873" max="15874" width="21.28515625" style="178" customWidth="1"/>
    <col min="15875" max="15875" width="14.5703125" style="178" customWidth="1"/>
    <col min="15876" max="15876" width="9.140625" style="178"/>
    <col min="15877" max="15877" width="12.5703125" style="178" bestFit="1" customWidth="1"/>
    <col min="15878" max="16122" width="9.140625" style="178"/>
    <col min="16123" max="16123" width="8" style="178" customWidth="1"/>
    <col min="16124" max="16124" width="118.140625" style="178" customWidth="1"/>
    <col min="16125" max="16125" width="21.42578125" style="178" customWidth="1"/>
    <col min="16126" max="16126" width="24" style="178" customWidth="1"/>
    <col min="16127" max="16127" width="29" style="178" customWidth="1"/>
    <col min="16128" max="16128" width="34" style="178" customWidth="1"/>
    <col min="16129" max="16130" width="21.28515625" style="178" customWidth="1"/>
    <col min="16131" max="16131" width="14.5703125" style="178" customWidth="1"/>
    <col min="16132" max="16132" width="9.140625" style="178"/>
    <col min="16133" max="16133" width="12.5703125" style="178" bestFit="1" customWidth="1"/>
    <col min="16134" max="16384" width="9.140625" style="178"/>
  </cols>
  <sheetData>
    <row r="1" spans="1:7">
      <c r="F1" s="72" t="s">
        <v>435</v>
      </c>
    </row>
    <row r="3" spans="1:7" s="184" customFormat="1" ht="28.9" customHeight="1">
      <c r="A3" s="1462" t="s">
        <v>1007</v>
      </c>
      <c r="B3" s="1467"/>
      <c r="C3" s="1467"/>
      <c r="D3" s="1467"/>
      <c r="E3" s="1467"/>
      <c r="F3" s="1467"/>
      <c r="G3" s="183"/>
    </row>
    <row r="4" spans="1:7" s="13" customFormat="1" ht="27" customHeight="1">
      <c r="A4" s="12" t="s">
        <v>1137</v>
      </c>
      <c r="B4" s="12"/>
      <c r="C4" s="12"/>
      <c r="D4" s="12"/>
      <c r="E4" s="12"/>
      <c r="F4" s="12"/>
      <c r="G4" s="185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86"/>
    </row>
    <row r="6" spans="1:7" s="1" customFormat="1" ht="39.75" customHeight="1">
      <c r="A6" s="1438" t="s">
        <v>454</v>
      </c>
      <c r="B6" s="1438"/>
      <c r="C6" s="1438"/>
      <c r="D6" s="1438"/>
      <c r="E6" s="1438"/>
      <c r="F6" s="16"/>
      <c r="G6" s="180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180"/>
    </row>
    <row r="8" spans="1:7">
      <c r="B8" s="187"/>
    </row>
    <row r="9" spans="1:7">
      <c r="A9" s="1455" t="s">
        <v>282</v>
      </c>
      <c r="B9" s="1455" t="s">
        <v>297</v>
      </c>
      <c r="C9" s="1456" t="s">
        <v>366</v>
      </c>
      <c r="D9" s="1456"/>
      <c r="E9" s="1456" t="s">
        <v>367</v>
      </c>
      <c r="F9" s="1456"/>
    </row>
    <row r="10" spans="1:7" ht="75" customHeight="1">
      <c r="A10" s="1455"/>
      <c r="B10" s="1455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7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3"/>
    </row>
    <row r="12" spans="1:7" s="238" customFormat="1">
      <c r="A12" s="233">
        <v>1</v>
      </c>
      <c r="B12" s="234" t="s">
        <v>369</v>
      </c>
      <c r="C12" s="195" t="s">
        <v>305</v>
      </c>
      <c r="D12" s="235">
        <f>SUM(D14:D34)</f>
        <v>0</v>
      </c>
      <c r="E12" s="195" t="s">
        <v>305</v>
      </c>
      <c r="F12" s="235">
        <f>SUM(F13:F34)</f>
        <v>290587.51</v>
      </c>
      <c r="G12" s="183"/>
    </row>
    <row r="13" spans="1:7" s="232" customFormat="1">
      <c r="A13" s="239"/>
      <c r="B13" s="240" t="s">
        <v>199</v>
      </c>
      <c r="C13" s="201"/>
      <c r="D13" s="202"/>
      <c r="E13" s="203"/>
      <c r="F13" s="202"/>
      <c r="G13" s="180"/>
    </row>
    <row r="14" spans="1:7" s="232" customFormat="1">
      <c r="A14" s="239"/>
      <c r="B14" s="202" t="s">
        <v>459</v>
      </c>
      <c r="C14" s="201"/>
      <c r="D14" s="202"/>
      <c r="E14" s="203">
        <v>1</v>
      </c>
      <c r="F14" s="202">
        <v>400</v>
      </c>
      <c r="G14" s="180"/>
    </row>
    <row r="15" spans="1:7" s="232" customFormat="1" hidden="1">
      <c r="A15" s="239"/>
      <c r="B15" s="202" t="s">
        <v>1042</v>
      </c>
      <c r="C15" s="201"/>
      <c r="D15" s="202"/>
      <c r="E15" s="205"/>
      <c r="F15" s="202"/>
      <c r="G15" s="180"/>
    </row>
    <row r="16" spans="1:7" s="232" customFormat="1">
      <c r="A16" s="239"/>
      <c r="B16" s="202" t="s">
        <v>460</v>
      </c>
      <c r="C16" s="201"/>
      <c r="D16" s="202"/>
      <c r="E16" s="205">
        <v>4</v>
      </c>
      <c r="F16" s="202">
        <v>2400</v>
      </c>
      <c r="G16" s="180"/>
    </row>
    <row r="17" spans="1:7" s="232" customFormat="1">
      <c r="A17" s="239"/>
      <c r="B17" s="202" t="s">
        <v>461</v>
      </c>
      <c r="C17" s="201"/>
      <c r="D17" s="202"/>
      <c r="E17" s="205">
        <v>4</v>
      </c>
      <c r="F17" s="202">
        <v>1333.32</v>
      </c>
      <c r="G17" s="180"/>
    </row>
    <row r="18" spans="1:7" s="232" customFormat="1" hidden="1">
      <c r="A18" s="239"/>
      <c r="B18" s="202" t="s">
        <v>462</v>
      </c>
      <c r="C18" s="201"/>
      <c r="D18" s="202"/>
      <c r="E18" s="205"/>
      <c r="F18" s="202"/>
      <c r="G18" s="180"/>
    </row>
    <row r="19" spans="1:7" s="232" customFormat="1">
      <c r="A19" s="239"/>
      <c r="B19" s="202" t="s">
        <v>1041</v>
      </c>
      <c r="C19" s="201"/>
      <c r="D19" s="202"/>
      <c r="E19" s="205">
        <v>2</v>
      </c>
      <c r="F19" s="202">
        <v>25000</v>
      </c>
      <c r="G19" s="180"/>
    </row>
    <row r="20" spans="1:7" s="232" customFormat="1">
      <c r="A20" s="239"/>
      <c r="B20" s="202" t="s">
        <v>463</v>
      </c>
      <c r="C20" s="201"/>
      <c r="D20" s="202"/>
      <c r="E20" s="205">
        <v>12</v>
      </c>
      <c r="F20" s="202">
        <v>16133.47</v>
      </c>
      <c r="G20" s="180"/>
    </row>
    <row r="21" spans="1:7" s="232" customFormat="1" hidden="1">
      <c r="A21" s="239"/>
      <c r="B21" s="202" t="s">
        <v>1011</v>
      </c>
      <c r="C21" s="201"/>
      <c r="D21" s="202"/>
      <c r="E21" s="205"/>
      <c r="F21" s="202"/>
      <c r="G21" s="180"/>
    </row>
    <row r="22" spans="1:7" s="232" customFormat="1" hidden="1">
      <c r="A22" s="239"/>
      <c r="B22" s="202" t="s">
        <v>537</v>
      </c>
      <c r="C22" s="201"/>
      <c r="D22" s="202"/>
      <c r="E22" s="205"/>
      <c r="F22" s="202"/>
      <c r="G22" s="180"/>
    </row>
    <row r="23" spans="1:7" s="232" customFormat="1" hidden="1">
      <c r="A23" s="239"/>
      <c r="B23" s="202" t="s">
        <v>538</v>
      </c>
      <c r="C23" s="201"/>
      <c r="D23" s="202"/>
      <c r="E23" s="205"/>
      <c r="F23" s="202"/>
      <c r="G23" s="180"/>
    </row>
    <row r="24" spans="1:7" s="232" customFormat="1" ht="37.5">
      <c r="A24" s="239"/>
      <c r="B24" s="202" t="s">
        <v>464</v>
      </c>
      <c r="C24" s="201"/>
      <c r="D24" s="202"/>
      <c r="E24" s="205">
        <v>2</v>
      </c>
      <c r="F24" s="202">
        <v>40385.599999999999</v>
      </c>
      <c r="G24" s="180"/>
    </row>
    <row r="25" spans="1:7" s="232" customFormat="1" ht="38.25" customHeight="1">
      <c r="A25" s="239"/>
      <c r="B25" s="202" t="s">
        <v>465</v>
      </c>
      <c r="C25" s="201"/>
      <c r="D25" s="202"/>
      <c r="E25" s="205">
        <v>12</v>
      </c>
      <c r="F25" s="202">
        <v>42000</v>
      </c>
      <c r="G25" s="180"/>
    </row>
    <row r="26" spans="1:7" s="232" customFormat="1" ht="20.25" customHeight="1">
      <c r="A26" s="239"/>
      <c r="B26" s="202" t="s">
        <v>467</v>
      </c>
      <c r="C26" s="201"/>
      <c r="D26" s="202"/>
      <c r="E26" s="205">
        <v>12</v>
      </c>
      <c r="F26" s="202">
        <v>72000</v>
      </c>
      <c r="G26" s="180"/>
    </row>
    <row r="27" spans="1:7" s="232" customFormat="1" ht="22.5" customHeight="1">
      <c r="A27" s="239"/>
      <c r="B27" s="240" t="s">
        <v>541</v>
      </c>
      <c r="C27" s="201"/>
      <c r="D27" s="202"/>
      <c r="E27" s="205">
        <v>12</v>
      </c>
      <c r="F27" s="202">
        <v>40935.120000000003</v>
      </c>
      <c r="G27" s="180"/>
    </row>
    <row r="28" spans="1:7" s="232" customFormat="1" ht="22.5" hidden="1" customHeight="1">
      <c r="A28" s="239"/>
      <c r="B28" s="240" t="s">
        <v>542</v>
      </c>
      <c r="C28" s="201"/>
      <c r="D28" s="202"/>
      <c r="E28" s="205"/>
      <c r="F28" s="202"/>
      <c r="G28" s="180"/>
    </row>
    <row r="29" spans="1:7" s="232" customFormat="1" ht="22.5" customHeight="1">
      <c r="A29" s="239"/>
      <c r="B29" s="167" t="s">
        <v>786</v>
      </c>
      <c r="C29" s="201"/>
      <c r="D29" s="202"/>
      <c r="E29" s="205">
        <v>1</v>
      </c>
      <c r="F29" s="202">
        <v>50000</v>
      </c>
      <c r="G29" s="180"/>
    </row>
    <row r="30" spans="1:7" s="232" customFormat="1" ht="22.5" hidden="1" customHeight="1">
      <c r="A30" s="239"/>
      <c r="B30" s="167" t="s">
        <v>787</v>
      </c>
      <c r="C30" s="201"/>
      <c r="D30" s="202"/>
      <c r="E30" s="205"/>
      <c r="F30" s="202"/>
      <c r="G30" s="180"/>
    </row>
    <row r="31" spans="1:7" s="232" customFormat="1" ht="22.5" hidden="1" customHeight="1">
      <c r="A31" s="239"/>
      <c r="B31" s="240"/>
      <c r="C31" s="201"/>
      <c r="D31" s="202"/>
      <c r="E31" s="205"/>
      <c r="F31" s="202"/>
      <c r="G31" s="180"/>
    </row>
    <row r="32" spans="1:7" s="232" customFormat="1" ht="22.5" hidden="1" customHeight="1">
      <c r="A32" s="239"/>
      <c r="B32" s="240"/>
      <c r="C32" s="201"/>
      <c r="D32" s="202"/>
      <c r="E32" s="205"/>
      <c r="F32" s="202"/>
      <c r="G32" s="180"/>
    </row>
    <row r="33" spans="1:7" s="232" customFormat="1" ht="22.5" hidden="1" customHeight="1">
      <c r="A33" s="239"/>
      <c r="B33" s="240"/>
      <c r="C33" s="201"/>
      <c r="D33" s="202"/>
      <c r="E33" s="205"/>
      <c r="F33" s="202"/>
      <c r="G33" s="180"/>
    </row>
    <row r="34" spans="1:7" s="232" customFormat="1" ht="22.5" customHeight="1">
      <c r="A34" s="239"/>
      <c r="B34" s="240"/>
      <c r="C34" s="201"/>
      <c r="D34" s="202"/>
      <c r="E34" s="205"/>
      <c r="F34" s="202"/>
      <c r="G34" s="180"/>
    </row>
    <row r="35" spans="1:7" s="232" customFormat="1" hidden="1">
      <c r="A35" s="242">
        <v>2</v>
      </c>
      <c r="B35" s="243" t="s">
        <v>370</v>
      </c>
      <c r="C35" s="210" t="s">
        <v>305</v>
      </c>
      <c r="D35" s="211">
        <f>SUM(D37:D38)</f>
        <v>0</v>
      </c>
      <c r="E35" s="212" t="s">
        <v>305</v>
      </c>
      <c r="F35" s="211">
        <f>SUM(F36:F38)</f>
        <v>0</v>
      </c>
      <c r="G35" s="180"/>
    </row>
    <row r="36" spans="1:7" s="232" customFormat="1" hidden="1">
      <c r="A36" s="239"/>
      <c r="B36" s="240" t="s">
        <v>199</v>
      </c>
      <c r="C36" s="201"/>
      <c r="D36" s="202"/>
      <c r="E36" s="203"/>
      <c r="F36" s="202"/>
      <c r="G36" s="180"/>
    </row>
    <row r="37" spans="1:7" s="232" customFormat="1" ht="21" hidden="1" customHeight="1">
      <c r="A37" s="239"/>
      <c r="B37" s="240"/>
      <c r="C37" s="201"/>
      <c r="D37" s="202" t="s">
        <v>371</v>
      </c>
      <c r="E37" s="203"/>
      <c r="F37" s="202"/>
      <c r="G37" s="180"/>
    </row>
    <row r="38" spans="1:7" s="232" customFormat="1" hidden="1">
      <c r="A38" s="239"/>
      <c r="B38" s="240"/>
      <c r="C38" s="201"/>
      <c r="D38" s="202"/>
      <c r="E38" s="203"/>
      <c r="F38" s="202"/>
      <c r="G38" s="180"/>
    </row>
    <row r="39" spans="1:7" s="238" customFormat="1" hidden="1">
      <c r="A39" s="233">
        <v>3</v>
      </c>
      <c r="B39" s="234" t="s">
        <v>372</v>
      </c>
      <c r="C39" s="195" t="s">
        <v>305</v>
      </c>
      <c r="D39" s="235">
        <f>SUM(D41:D52)</f>
        <v>0</v>
      </c>
      <c r="E39" s="244" t="s">
        <v>305</v>
      </c>
      <c r="F39" s="235">
        <f>SUM(F40:F47)</f>
        <v>0</v>
      </c>
      <c r="G39" s="183"/>
    </row>
    <row r="40" spans="1:7" s="232" customFormat="1" hidden="1">
      <c r="A40" s="239"/>
      <c r="B40" s="240" t="s">
        <v>199</v>
      </c>
      <c r="C40" s="201"/>
      <c r="D40" s="202"/>
      <c r="E40" s="203"/>
      <c r="F40" s="202"/>
      <c r="G40" s="183"/>
    </row>
    <row r="41" spans="1:7" s="232" customFormat="1" ht="23.45" hidden="1" customHeight="1">
      <c r="A41" s="239"/>
      <c r="B41" s="245" t="s">
        <v>546</v>
      </c>
      <c r="C41" s="201"/>
      <c r="D41" s="202"/>
      <c r="E41" s="203"/>
      <c r="F41" s="202"/>
      <c r="G41" s="180"/>
    </row>
    <row r="42" spans="1:7" s="232" customFormat="1" ht="23.45" hidden="1" customHeight="1">
      <c r="A42" s="239"/>
      <c r="B42" s="245" t="s">
        <v>548</v>
      </c>
      <c r="C42" s="201"/>
      <c r="D42" s="202"/>
      <c r="E42" s="203"/>
      <c r="F42" s="202"/>
      <c r="G42" s="180"/>
    </row>
    <row r="43" spans="1:7" s="232" customFormat="1" ht="23.45" hidden="1" customHeight="1">
      <c r="A43" s="239"/>
      <c r="B43" s="245"/>
      <c r="C43" s="201"/>
      <c r="D43" s="202"/>
      <c r="E43" s="203"/>
      <c r="F43" s="202"/>
      <c r="G43" s="180"/>
    </row>
    <row r="44" spans="1:7" s="232" customFormat="1" ht="23.45" hidden="1" customHeight="1">
      <c r="A44" s="239"/>
      <c r="B44" s="245"/>
      <c r="C44" s="201"/>
      <c r="D44" s="202"/>
      <c r="E44" s="203"/>
      <c r="F44" s="202"/>
      <c r="G44" s="180"/>
    </row>
    <row r="45" spans="1:7" s="232" customFormat="1" ht="23.45" hidden="1" customHeight="1">
      <c r="A45" s="239"/>
      <c r="B45" s="245"/>
      <c r="C45" s="201"/>
      <c r="D45" s="202"/>
      <c r="E45" s="203"/>
      <c r="F45" s="202"/>
      <c r="G45" s="180"/>
    </row>
    <row r="46" spans="1:7" s="232" customFormat="1" ht="23.45" hidden="1" customHeight="1">
      <c r="A46" s="239"/>
      <c r="B46" s="245"/>
      <c r="C46" s="201"/>
      <c r="D46" s="202"/>
      <c r="E46" s="203"/>
      <c r="F46" s="202"/>
      <c r="G46" s="180"/>
    </row>
    <row r="47" spans="1:7" s="232" customFormat="1" ht="24" hidden="1" customHeight="1">
      <c r="A47" s="239"/>
      <c r="B47" s="246"/>
      <c r="C47" s="201"/>
      <c r="D47" s="202"/>
      <c r="E47" s="203"/>
      <c r="F47" s="202"/>
      <c r="G47" s="180"/>
    </row>
    <row r="48" spans="1:7" s="238" customFormat="1" ht="20.25" hidden="1" customHeight="1">
      <c r="A48" s="233">
        <v>4</v>
      </c>
      <c r="B48" s="234" t="s">
        <v>373</v>
      </c>
      <c r="C48" s="195" t="s">
        <v>305</v>
      </c>
      <c r="D48" s="235">
        <f>SUM(D52:D52)</f>
        <v>0</v>
      </c>
      <c r="E48" s="244" t="s">
        <v>305</v>
      </c>
      <c r="F48" s="235">
        <f>SUM(F49:F52)</f>
        <v>0</v>
      </c>
      <c r="G48" s="183"/>
    </row>
    <row r="49" spans="1:7" s="232" customFormat="1" hidden="1">
      <c r="A49" s="239"/>
      <c r="B49" s="245" t="s">
        <v>199</v>
      </c>
      <c r="C49" s="201"/>
      <c r="D49" s="202"/>
      <c r="E49" s="203"/>
      <c r="F49" s="202"/>
      <c r="G49" s="180"/>
    </row>
    <row r="50" spans="1:7" s="232" customFormat="1" hidden="1">
      <c r="A50" s="239"/>
      <c r="B50" s="247" t="s">
        <v>469</v>
      </c>
      <c r="C50" s="201"/>
      <c r="D50" s="202"/>
      <c r="E50" s="203"/>
      <c r="F50" s="202"/>
      <c r="G50" s="180"/>
    </row>
    <row r="51" spans="1:7" s="232" customFormat="1" hidden="1">
      <c r="A51" s="239"/>
      <c r="B51" s="245"/>
      <c r="C51" s="201"/>
      <c r="D51" s="202"/>
      <c r="E51" s="203"/>
      <c r="F51" s="202"/>
      <c r="G51" s="180"/>
    </row>
    <row r="52" spans="1:7" s="232" customFormat="1" hidden="1">
      <c r="A52" s="239"/>
      <c r="B52" s="245"/>
      <c r="C52" s="201"/>
      <c r="D52" s="202"/>
      <c r="E52" s="203"/>
      <c r="F52" s="202"/>
      <c r="G52" s="180"/>
    </row>
    <row r="53" spans="1:7" s="232" customFormat="1">
      <c r="A53" s="233">
        <v>2</v>
      </c>
      <c r="B53" s="234" t="s">
        <v>374</v>
      </c>
      <c r="C53" s="195" t="s">
        <v>305</v>
      </c>
      <c r="D53" s="235">
        <f>SUM(D54:D75)</f>
        <v>0</v>
      </c>
      <c r="E53" s="244" t="s">
        <v>305</v>
      </c>
      <c r="F53" s="235">
        <f>SUM(F54:F75)</f>
        <v>54364.979999999996</v>
      </c>
      <c r="G53" s="180"/>
    </row>
    <row r="54" spans="1:7" s="232" customFormat="1">
      <c r="A54" s="248"/>
      <c r="B54" s="249" t="s">
        <v>199</v>
      </c>
      <c r="C54" s="201"/>
      <c r="D54" s="202"/>
      <c r="E54" s="205"/>
      <c r="F54" s="202"/>
      <c r="G54" s="180"/>
    </row>
    <row r="55" spans="1:7" s="232" customFormat="1" hidden="1">
      <c r="A55" s="239"/>
      <c r="B55" s="202" t="s">
        <v>470</v>
      </c>
      <c r="C55" s="201"/>
      <c r="D55" s="202"/>
      <c r="E55" s="205"/>
      <c r="F55" s="202"/>
      <c r="G55" s="180"/>
    </row>
    <row r="56" spans="1:7" s="232" customFormat="1">
      <c r="A56" s="239"/>
      <c r="B56" s="202" t="s">
        <v>471</v>
      </c>
      <c r="C56" s="201"/>
      <c r="D56" s="202"/>
      <c r="E56" s="205">
        <v>2</v>
      </c>
      <c r="F56" s="202">
        <v>10000</v>
      </c>
      <c r="G56" s="180"/>
    </row>
    <row r="57" spans="1:7" s="232" customFormat="1" hidden="1">
      <c r="A57" s="239"/>
      <c r="B57" s="202" t="s">
        <v>472</v>
      </c>
      <c r="C57" s="201"/>
      <c r="D57" s="202"/>
      <c r="E57" s="205"/>
      <c r="F57" s="202"/>
      <c r="G57" s="180"/>
    </row>
    <row r="58" spans="1:7" s="232" customFormat="1">
      <c r="A58" s="239"/>
      <c r="B58" s="202" t="s">
        <v>473</v>
      </c>
      <c r="C58" s="201"/>
      <c r="D58" s="202"/>
      <c r="E58" s="205">
        <v>1</v>
      </c>
      <c r="F58" s="202">
        <v>10000</v>
      </c>
      <c r="G58" s="180"/>
    </row>
    <row r="59" spans="1:7" s="232" customFormat="1">
      <c r="A59" s="239"/>
      <c r="B59" s="202" t="s">
        <v>475</v>
      </c>
      <c r="C59" s="201"/>
      <c r="D59" s="202"/>
      <c r="E59" s="205">
        <v>1</v>
      </c>
      <c r="F59" s="202">
        <v>7000</v>
      </c>
      <c r="G59" s="180"/>
    </row>
    <row r="60" spans="1:7" s="232" customFormat="1" hidden="1">
      <c r="A60" s="239"/>
      <c r="B60" s="247" t="s">
        <v>474</v>
      </c>
      <c r="C60" s="201"/>
      <c r="D60" s="202"/>
      <c r="E60" s="205"/>
      <c r="F60" s="202"/>
      <c r="G60" s="180"/>
    </row>
    <row r="61" spans="1:7" s="232" customFormat="1" hidden="1">
      <c r="A61" s="239"/>
      <c r="B61" s="202" t="s">
        <v>477</v>
      </c>
      <c r="C61" s="201"/>
      <c r="D61" s="202"/>
      <c r="E61" s="205"/>
      <c r="F61" s="202"/>
      <c r="G61" s="180"/>
    </row>
    <row r="62" spans="1:7" s="232" customFormat="1">
      <c r="A62" s="239"/>
      <c r="B62" s="202" t="s">
        <v>476</v>
      </c>
      <c r="C62" s="201"/>
      <c r="D62" s="202"/>
      <c r="E62" s="205">
        <v>1</v>
      </c>
      <c r="F62" s="202">
        <v>27364.98</v>
      </c>
      <c r="G62" s="180"/>
    </row>
    <row r="63" spans="1:7" s="232" customFormat="1" hidden="1">
      <c r="A63" s="239"/>
      <c r="B63" s="202" t="s">
        <v>543</v>
      </c>
      <c r="C63" s="201"/>
      <c r="D63" s="202"/>
      <c r="E63" s="205"/>
      <c r="F63" s="202"/>
      <c r="G63" s="180"/>
    </row>
    <row r="64" spans="1:7" s="232" customFormat="1" hidden="1">
      <c r="A64" s="239"/>
      <c r="B64" s="202" t="s">
        <v>544</v>
      </c>
      <c r="C64" s="201"/>
      <c r="D64" s="202"/>
      <c r="E64" s="205"/>
      <c r="F64" s="202"/>
      <c r="G64" s="180"/>
    </row>
    <row r="65" spans="1:7" s="232" customFormat="1" hidden="1">
      <c r="A65" s="239"/>
      <c r="B65" s="202" t="s">
        <v>545</v>
      </c>
      <c r="C65" s="201"/>
      <c r="D65" s="202"/>
      <c r="E65" s="205"/>
      <c r="F65" s="202"/>
      <c r="G65" s="180"/>
    </row>
    <row r="66" spans="1:7" s="232" customFormat="1" hidden="1">
      <c r="A66" s="239"/>
      <c r="B66" s="240" t="s">
        <v>547</v>
      </c>
      <c r="C66" s="201"/>
      <c r="D66" s="202"/>
      <c r="E66" s="205"/>
      <c r="F66" s="202"/>
      <c r="G66" s="180"/>
    </row>
    <row r="67" spans="1:7" s="232" customFormat="1" hidden="1">
      <c r="A67" s="239"/>
      <c r="B67" s="240"/>
      <c r="C67" s="201"/>
      <c r="D67" s="202"/>
      <c r="E67" s="205"/>
      <c r="F67" s="202"/>
      <c r="G67" s="180"/>
    </row>
    <row r="68" spans="1:7" s="232" customFormat="1" hidden="1">
      <c r="A68" s="239"/>
      <c r="B68" s="240"/>
      <c r="C68" s="201"/>
      <c r="D68" s="202"/>
      <c r="E68" s="205"/>
      <c r="F68" s="202"/>
      <c r="G68" s="180"/>
    </row>
    <row r="69" spans="1:7" s="232" customFormat="1" hidden="1">
      <c r="A69" s="239"/>
      <c r="B69" s="240"/>
      <c r="C69" s="201"/>
      <c r="D69" s="202"/>
      <c r="E69" s="205"/>
      <c r="F69" s="202"/>
      <c r="G69" s="180"/>
    </row>
    <row r="70" spans="1:7" s="232" customFormat="1" hidden="1">
      <c r="A70" s="239"/>
      <c r="B70" s="240"/>
      <c r="C70" s="201"/>
      <c r="D70" s="202"/>
      <c r="E70" s="205"/>
      <c r="F70" s="202"/>
      <c r="G70" s="180"/>
    </row>
    <row r="71" spans="1:7" s="232" customFormat="1" hidden="1">
      <c r="A71" s="239"/>
      <c r="B71" s="240"/>
      <c r="C71" s="201"/>
      <c r="D71" s="202"/>
      <c r="E71" s="205"/>
      <c r="F71" s="202"/>
      <c r="G71" s="180"/>
    </row>
    <row r="72" spans="1:7" s="232" customFormat="1" hidden="1">
      <c r="A72" s="239"/>
      <c r="B72" s="240"/>
      <c r="C72" s="201"/>
      <c r="D72" s="202"/>
      <c r="E72" s="205"/>
      <c r="F72" s="202"/>
      <c r="G72" s="180"/>
    </row>
    <row r="73" spans="1:7" s="232" customFormat="1" hidden="1">
      <c r="A73" s="239"/>
      <c r="B73" s="245"/>
      <c r="C73" s="201"/>
      <c r="D73" s="202"/>
      <c r="E73" s="205"/>
      <c r="F73" s="220"/>
      <c r="G73" s="180"/>
    </row>
    <row r="74" spans="1:7" s="232" customFormat="1">
      <c r="A74" s="239"/>
      <c r="B74" s="240"/>
      <c r="C74" s="201"/>
      <c r="D74" s="202"/>
      <c r="E74" s="205"/>
      <c r="F74" s="202"/>
      <c r="G74" s="180"/>
    </row>
    <row r="75" spans="1:7" s="232" customFormat="1">
      <c r="A75" s="239"/>
      <c r="B75" s="240"/>
      <c r="C75" s="201"/>
      <c r="D75" s="202"/>
      <c r="E75" s="205"/>
      <c r="F75" s="202"/>
      <c r="G75" s="180"/>
    </row>
    <row r="76" spans="1:7" s="238" customFormat="1">
      <c r="A76" s="233"/>
      <c r="B76" s="234" t="s">
        <v>295</v>
      </c>
      <c r="C76" s="195" t="s">
        <v>305</v>
      </c>
      <c r="D76" s="235">
        <f>D48+D39+D35+D12+D53</f>
        <v>0</v>
      </c>
      <c r="E76" s="244" t="s">
        <v>10</v>
      </c>
      <c r="F76" s="235">
        <f>F48+F39+F35+F12+F53</f>
        <v>344952.49</v>
      </c>
      <c r="G76" s="183"/>
    </row>
    <row r="79" spans="1:7" s="35" customFormat="1" ht="23.25" customHeight="1">
      <c r="A79" s="34" t="s">
        <v>667</v>
      </c>
      <c r="D79" s="115"/>
      <c r="F79" s="115" t="s">
        <v>1135</v>
      </c>
    </row>
    <row r="80" spans="1:7" s="66" customFormat="1" ht="12.75">
      <c r="D80" s="67" t="s">
        <v>131</v>
      </c>
      <c r="F80" s="67" t="s">
        <v>132</v>
      </c>
    </row>
    <row r="81" spans="1:6" s="63" customFormat="1" ht="15.75"/>
    <row r="82" spans="1:6" s="35" customFormat="1" ht="23.25" customHeight="1">
      <c r="A82" s="34" t="s">
        <v>133</v>
      </c>
      <c r="D82" s="115"/>
      <c r="F82" s="115" t="s">
        <v>1136</v>
      </c>
    </row>
    <row r="83" spans="1:6" s="66" customFormat="1" ht="12.75">
      <c r="D83" s="67" t="s">
        <v>131</v>
      </c>
      <c r="F83" s="67" t="s">
        <v>132</v>
      </c>
    </row>
    <row r="85" spans="1:6">
      <c r="B85" s="227"/>
    </row>
    <row r="86" spans="1:6">
      <c r="B8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5" tint="-0.499984740745262"/>
    <pageSetUpPr fitToPage="1"/>
  </sheetPr>
  <dimension ref="A2:K21"/>
  <sheetViews>
    <sheetView view="pageBreakPreview" zoomScaleSheetLayoutView="100" workbookViewId="0"/>
  </sheetViews>
  <sheetFormatPr defaultColWidth="9.140625" defaultRowHeight="15"/>
  <cols>
    <col min="1" max="1" width="38.28515625" customWidth="1"/>
    <col min="2" max="10" width="20.140625" customWidth="1"/>
  </cols>
  <sheetData>
    <row r="2" spans="1:11">
      <c r="J2" t="s">
        <v>409</v>
      </c>
    </row>
    <row r="4" spans="1:11">
      <c r="A4" t="s">
        <v>408</v>
      </c>
    </row>
    <row r="6" spans="1:11" ht="45" customHeight="1">
      <c r="A6" s="1422" t="s">
        <v>241</v>
      </c>
      <c r="B6" s="1422" t="s">
        <v>242</v>
      </c>
      <c r="C6" s="1422"/>
      <c r="D6" s="1422"/>
      <c r="E6" s="1422" t="s">
        <v>243</v>
      </c>
      <c r="F6" s="1422"/>
      <c r="G6" s="1422"/>
      <c r="H6" s="1422" t="s">
        <v>244</v>
      </c>
      <c r="I6" s="1422"/>
      <c r="J6" s="1422"/>
    </row>
    <row r="7" spans="1:11" ht="94.5" customHeight="1">
      <c r="A7" s="1422"/>
      <c r="B7" t="s">
        <v>972</v>
      </c>
      <c r="C7" t="s">
        <v>973</v>
      </c>
      <c r="D7" t="s">
        <v>974</v>
      </c>
      <c r="E7" t="s">
        <v>972</v>
      </c>
      <c r="F7" t="s">
        <v>973</v>
      </c>
      <c r="G7" t="s">
        <v>974</v>
      </c>
      <c r="H7" t="s">
        <v>972</v>
      </c>
      <c r="I7" t="s">
        <v>973</v>
      </c>
      <c r="J7" t="s">
        <v>974</v>
      </c>
    </row>
    <row r="8" spans="1:11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>
      <c r="A9" t="s">
        <v>245</v>
      </c>
      <c r="B9" t="s">
        <v>10</v>
      </c>
      <c r="C9" t="s">
        <v>10</v>
      </c>
      <c r="D9" t="s">
        <v>10</v>
      </c>
      <c r="E9" t="s">
        <v>10</v>
      </c>
      <c r="F9" t="s">
        <v>10</v>
      </c>
      <c r="G9" t="s">
        <v>10</v>
      </c>
    </row>
    <row r="10" spans="1:11" ht="25.5" customHeight="1">
      <c r="A10" t="s">
        <v>199</v>
      </c>
    </row>
    <row r="11" spans="1:11">
      <c r="A11" t="s">
        <v>246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</row>
    <row r="12" spans="1:11" ht="25.5" customHeight="1">
      <c r="A12" t="s">
        <v>199</v>
      </c>
    </row>
    <row r="13" spans="1:11">
      <c r="A13" t="s">
        <v>247</v>
      </c>
      <c r="B13" t="s">
        <v>10</v>
      </c>
      <c r="C13" t="s">
        <v>10</v>
      </c>
      <c r="D13" t="s">
        <v>10</v>
      </c>
      <c r="E13" t="s">
        <v>10</v>
      </c>
      <c r="F13" t="s">
        <v>10</v>
      </c>
      <c r="G13" t="s">
        <v>10</v>
      </c>
      <c r="H13">
        <f>H12+H10</f>
        <v>0</v>
      </c>
      <c r="I13">
        <f>I12+I10</f>
        <v>0</v>
      </c>
      <c r="J13">
        <f>J12+J10</f>
        <v>0</v>
      </c>
      <c r="K13" t="e">
        <f>H13-#REF!-#REF!-#REF!-#REF!-#REF!-#REF!-#REF!-#REF!-#REF!-#REF!-#REF!-#REF!-#REF!-#REF!-#REF!-#REF!-#REF!-#REF!</f>
        <v>#REF!</v>
      </c>
    </row>
    <row r="17" spans="1:10" ht="18" customHeight="1">
      <c r="A17" t="s">
        <v>259</v>
      </c>
      <c r="B17" s="1422" t="s">
        <v>667</v>
      </c>
      <c r="C17" s="1422"/>
      <c r="D17" s="1422"/>
      <c r="F17" s="1422"/>
      <c r="G17" s="1422"/>
      <c r="I17" s="1422" t="s">
        <v>1135</v>
      </c>
      <c r="J17" s="1422"/>
    </row>
    <row r="18" spans="1:10" ht="18" customHeight="1">
      <c r="A18" t="s">
        <v>260</v>
      </c>
      <c r="B18" s="1422" t="s">
        <v>235</v>
      </c>
      <c r="C18" s="1422"/>
      <c r="D18" s="1422"/>
      <c r="F18" s="1422" t="s">
        <v>131</v>
      </c>
      <c r="G18" s="1422"/>
      <c r="I18" s="1422" t="s">
        <v>132</v>
      </c>
      <c r="J18" s="1422"/>
    </row>
    <row r="19" spans="1:10" ht="18" customHeight="1"/>
    <row r="20" spans="1:10" ht="18" customHeight="1">
      <c r="A20" t="s">
        <v>133</v>
      </c>
      <c r="B20" s="1422" t="s">
        <v>669</v>
      </c>
      <c r="C20" s="1422"/>
      <c r="D20" s="1422"/>
      <c r="F20" s="1422"/>
      <c r="G20" s="1422"/>
      <c r="I20" s="1422" t="s">
        <v>1136</v>
      </c>
      <c r="J20" s="1422"/>
    </row>
    <row r="21" spans="1:10" ht="18" customHeight="1">
      <c r="B21" s="1422" t="s">
        <v>235</v>
      </c>
      <c r="C21" s="1422"/>
      <c r="D21" s="1422"/>
      <c r="F21" s="1422" t="s">
        <v>131</v>
      </c>
      <c r="G21" s="1422"/>
      <c r="I21" s="1422" t="s">
        <v>132</v>
      </c>
      <c r="J21" s="1422"/>
    </row>
  </sheetData>
  <mergeCells count="16"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  <mergeCell ref="A6:A7"/>
    <mergeCell ref="B6:D6"/>
    <mergeCell ref="E6:G6"/>
    <mergeCell ref="H6:J6"/>
    <mergeCell ref="B17:D17"/>
    <mergeCell ref="F17:G17"/>
    <mergeCell ref="I17:J17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tabColor rgb="FF92D050"/>
    <pageSetUpPr fitToPage="1"/>
  </sheetPr>
  <dimension ref="A1:M334"/>
  <sheetViews>
    <sheetView view="pageBreakPreview" topLeftCell="A9" zoomScale="70" zoomScaleSheetLayoutView="70" workbookViewId="0">
      <selection activeCell="H26" sqref="H26"/>
    </sheetView>
  </sheetViews>
  <sheetFormatPr defaultRowHeight="18.7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3">
      <c r="F1" s="72" t="s">
        <v>436</v>
      </c>
    </row>
    <row r="3" spans="1:13" ht="20.45" customHeight="1">
      <c r="A3" s="1454" t="s">
        <v>587</v>
      </c>
      <c r="B3" s="1454"/>
      <c r="C3" s="1454"/>
      <c r="D3" s="1454"/>
      <c r="E3" s="1454"/>
      <c r="F3" s="1454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438" t="s">
        <v>454</v>
      </c>
      <c r="B6" s="1438"/>
      <c r="C6" s="1438"/>
      <c r="D6" s="1438"/>
      <c r="E6" s="1438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251"/>
      <c r="C8" s="251"/>
    </row>
    <row r="9" spans="1:13">
      <c r="A9" s="1455" t="s">
        <v>282</v>
      </c>
      <c r="B9" s="1455" t="s">
        <v>297</v>
      </c>
      <c r="C9" s="1455" t="s">
        <v>366</v>
      </c>
      <c r="D9" s="1455"/>
      <c r="E9" s="1455" t="s">
        <v>367</v>
      </c>
      <c r="F9" s="1455"/>
    </row>
    <row r="10" spans="1:13" ht="37.5">
      <c r="A10" s="1455"/>
      <c r="B10" s="1455"/>
      <c r="C10" s="188" t="s">
        <v>375</v>
      </c>
      <c r="D10" s="188" t="s">
        <v>376</v>
      </c>
      <c r="E10" s="188" t="s">
        <v>375</v>
      </c>
      <c r="F10" s="188" t="s">
        <v>376</v>
      </c>
      <c r="L10" s="183"/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549</v>
      </c>
      <c r="J11" s="190" t="s">
        <v>550</v>
      </c>
      <c r="K11" s="183"/>
      <c r="L11" s="183" t="s">
        <v>1010</v>
      </c>
      <c r="M11" s="183"/>
    </row>
    <row r="12" spans="1:13" s="232" customFormat="1" ht="21" customHeight="1">
      <c r="A12" s="1470" t="s">
        <v>992</v>
      </c>
      <c r="B12" s="1470"/>
      <c r="C12" s="1470"/>
      <c r="D12" s="1470"/>
      <c r="E12" s="1470"/>
      <c r="F12" s="1470"/>
      <c r="G12" s="1468" t="s">
        <v>1219</v>
      </c>
      <c r="H12" s="1469"/>
      <c r="I12" s="1469"/>
      <c r="J12" s="1469"/>
      <c r="K12" s="180"/>
      <c r="L12" s="180" t="s">
        <v>1005</v>
      </c>
      <c r="M12" s="180" t="s">
        <v>1006</v>
      </c>
    </row>
    <row r="13" spans="1:13" s="232" customFormat="1" ht="21.6" customHeight="1">
      <c r="A13" s="252">
        <v>1</v>
      </c>
      <c r="B13" s="233" t="s">
        <v>377</v>
      </c>
      <c r="C13" s="195" t="s">
        <v>305</v>
      </c>
      <c r="D13" s="253">
        <f>SUM(D14:D17)</f>
        <v>0</v>
      </c>
      <c r="E13" s="244" t="s">
        <v>305</v>
      </c>
      <c r="F13" s="253">
        <f>SUM(F14:F17)</f>
        <v>81866.52</v>
      </c>
      <c r="G13" s="236"/>
      <c r="H13" s="237"/>
      <c r="I13" s="237"/>
      <c r="J13" s="237"/>
      <c r="K13" s="183"/>
      <c r="L13" s="183"/>
      <c r="M13" s="183"/>
    </row>
    <row r="14" spans="1:13" s="232" customFormat="1">
      <c r="A14" s="254"/>
      <c r="B14" s="245" t="s">
        <v>378</v>
      </c>
      <c r="C14" s="255"/>
      <c r="D14" s="202"/>
      <c r="E14" s="205"/>
      <c r="F14" s="202"/>
      <c r="G14" s="236"/>
      <c r="H14" s="237"/>
      <c r="I14" s="237">
        <f>F14-H14</f>
        <v>0</v>
      </c>
      <c r="J14" s="237">
        <f>F14-G14</f>
        <v>0</v>
      </c>
      <c r="K14" s="180"/>
      <c r="L14" s="180"/>
      <c r="M14" s="180"/>
    </row>
    <row r="15" spans="1:13" s="232" customFormat="1">
      <c r="A15" s="254"/>
      <c r="B15" s="247" t="s">
        <v>478</v>
      </c>
      <c r="C15" s="255"/>
      <c r="D15" s="202"/>
      <c r="E15" s="205">
        <v>6</v>
      </c>
      <c r="F15" s="202">
        <f>27288.84+27288.84+27288.84</f>
        <v>81866.52</v>
      </c>
      <c r="G15" s="241">
        <f>27288.84+27288.84</f>
        <v>54577.68</v>
      </c>
      <c r="H15" s="237">
        <f>4548.14+4548.14+4548.14+4548.14+4548.14+4548.14+4548.14+4548.14+4548.14</f>
        <v>40933.26</v>
      </c>
      <c r="I15" s="237">
        <f>F15-H15</f>
        <v>40933.26</v>
      </c>
      <c r="J15" s="237">
        <f t="shared" ref="J15:J33" si="0">F15-G15</f>
        <v>27288.840000000004</v>
      </c>
      <c r="K15" s="180"/>
      <c r="L15" s="1250">
        <v>31836.98</v>
      </c>
      <c r="M15" s="180"/>
    </row>
    <row r="16" spans="1:13" s="232" customFormat="1" hidden="1">
      <c r="A16" s="254"/>
      <c r="B16" s="217" t="s">
        <v>758</v>
      </c>
      <c r="C16" s="255"/>
      <c r="D16" s="202"/>
      <c r="E16" s="205"/>
      <c r="F16" s="202"/>
      <c r="G16" s="241"/>
      <c r="H16" s="237"/>
      <c r="I16" s="237">
        <f>F16-H16</f>
        <v>0</v>
      </c>
      <c r="J16" s="237">
        <f t="shared" ref="J16" si="1">F16-G16</f>
        <v>0</v>
      </c>
      <c r="K16" s="180"/>
      <c r="L16" s="180"/>
      <c r="M16" s="180"/>
    </row>
    <row r="17" spans="1:13" s="232" customFormat="1" hidden="1">
      <c r="A17" s="254"/>
      <c r="B17" s="239"/>
      <c r="C17" s="255"/>
      <c r="D17" s="202"/>
      <c r="E17" s="205"/>
      <c r="F17" s="202"/>
      <c r="G17" s="241"/>
      <c r="H17" s="237"/>
      <c r="I17" s="237">
        <f>F17-H17</f>
        <v>0</v>
      </c>
      <c r="J17" s="237">
        <f t="shared" si="0"/>
        <v>0</v>
      </c>
      <c r="K17" s="180"/>
      <c r="L17" s="180"/>
      <c r="M17" s="180"/>
    </row>
    <row r="18" spans="1:13" s="232" customFormat="1" ht="39.75" hidden="1" customHeight="1">
      <c r="A18" s="256">
        <v>2</v>
      </c>
      <c r="B18" s="257" t="s">
        <v>379</v>
      </c>
      <c r="C18" s="210" t="s">
        <v>305</v>
      </c>
      <c r="D18" s="258">
        <f>SUM(D19:D21)</f>
        <v>0</v>
      </c>
      <c r="E18" s="212" t="s">
        <v>305</v>
      </c>
      <c r="F18" s="258">
        <f>SUM(F19:F21)</f>
        <v>0</v>
      </c>
      <c r="G18" s="236"/>
      <c r="H18" s="237"/>
      <c r="I18" s="237"/>
      <c r="J18" s="237"/>
      <c r="K18" s="180"/>
      <c r="L18" s="180"/>
      <c r="M18" s="180"/>
    </row>
    <row r="19" spans="1:13" s="232" customFormat="1" hidden="1">
      <c r="A19" s="254"/>
      <c r="B19" s="245" t="s">
        <v>199</v>
      </c>
      <c r="C19" s="255"/>
      <c r="D19" s="202"/>
      <c r="E19" s="205"/>
      <c r="F19" s="202"/>
      <c r="G19" s="241"/>
      <c r="H19" s="237"/>
      <c r="I19" s="237">
        <f>F19-H19</f>
        <v>0</v>
      </c>
      <c r="J19" s="237">
        <f t="shared" si="0"/>
        <v>0</v>
      </c>
      <c r="K19" s="180"/>
      <c r="L19" s="180"/>
      <c r="M19" s="180"/>
    </row>
    <row r="20" spans="1:13" s="232" customFormat="1" hidden="1">
      <c r="A20" s="254"/>
      <c r="B20" s="245"/>
      <c r="C20" s="255"/>
      <c r="D20" s="202"/>
      <c r="E20" s="205"/>
      <c r="F20" s="202"/>
      <c r="G20" s="236"/>
      <c r="H20" s="237"/>
      <c r="I20" s="237">
        <f>F20-H20</f>
        <v>0</v>
      </c>
      <c r="J20" s="237">
        <f t="shared" si="0"/>
        <v>0</v>
      </c>
      <c r="K20" s="180"/>
      <c r="L20" s="180"/>
      <c r="M20" s="180"/>
    </row>
    <row r="21" spans="1:13" s="232" customFormat="1" hidden="1">
      <c r="A21" s="254"/>
      <c r="B21" s="245"/>
      <c r="C21" s="255"/>
      <c r="D21" s="202"/>
      <c r="E21" s="205"/>
      <c r="F21" s="202"/>
      <c r="G21" s="241"/>
      <c r="H21" s="237"/>
      <c r="I21" s="237">
        <f>F21-H21</f>
        <v>0</v>
      </c>
      <c r="J21" s="237">
        <f t="shared" si="0"/>
        <v>0</v>
      </c>
      <c r="K21" s="180"/>
      <c r="L21" s="180"/>
      <c r="M21" s="180"/>
    </row>
    <row r="22" spans="1:13" s="232" customFormat="1" ht="21.6" hidden="1" customHeight="1">
      <c r="A22" s="256">
        <v>3</v>
      </c>
      <c r="B22" s="242" t="s">
        <v>380</v>
      </c>
      <c r="C22" s="210" t="s">
        <v>305</v>
      </c>
      <c r="D22" s="258">
        <f>SUM(D23:D24)</f>
        <v>0</v>
      </c>
      <c r="E22" s="212" t="s">
        <v>305</v>
      </c>
      <c r="F22" s="258">
        <f>SUM(F23:F25)</f>
        <v>0</v>
      </c>
      <c r="G22" s="241"/>
      <c r="H22" s="237"/>
      <c r="I22" s="237"/>
      <c r="J22" s="237"/>
      <c r="K22" s="180"/>
      <c r="L22" s="180"/>
      <c r="M22" s="180"/>
    </row>
    <row r="23" spans="1:13" s="232" customFormat="1" hidden="1">
      <c r="A23" s="254"/>
      <c r="B23" s="245" t="s">
        <v>199</v>
      </c>
      <c r="C23" s="255"/>
      <c r="D23" s="202"/>
      <c r="E23" s="205"/>
      <c r="F23" s="202"/>
      <c r="G23" s="236"/>
      <c r="H23" s="237"/>
      <c r="I23" s="237">
        <f>F23-H23</f>
        <v>0</v>
      </c>
      <c r="J23" s="237">
        <f t="shared" si="0"/>
        <v>0</v>
      </c>
      <c r="K23" s="180"/>
      <c r="L23" s="180"/>
      <c r="M23" s="180"/>
    </row>
    <row r="24" spans="1:13" s="232" customFormat="1" hidden="1">
      <c r="A24" s="254"/>
      <c r="B24" s="259"/>
      <c r="C24" s="255"/>
      <c r="D24" s="202"/>
      <c r="E24" s="205"/>
      <c r="F24" s="202"/>
      <c r="G24" s="236"/>
      <c r="H24" s="237"/>
      <c r="I24" s="237">
        <f>F24-H24</f>
        <v>0</v>
      </c>
      <c r="J24" s="237">
        <f t="shared" si="0"/>
        <v>0</v>
      </c>
      <c r="K24" s="180"/>
      <c r="L24" s="180"/>
      <c r="M24" s="180"/>
    </row>
    <row r="25" spans="1:13" s="232" customFormat="1" hidden="1">
      <c r="A25" s="254"/>
      <c r="B25" s="245"/>
      <c r="C25" s="255"/>
      <c r="D25" s="202"/>
      <c r="E25" s="205"/>
      <c r="F25" s="202"/>
      <c r="G25" s="241"/>
      <c r="H25" s="237"/>
      <c r="I25" s="237">
        <f>F25-H25</f>
        <v>0</v>
      </c>
      <c r="J25" s="237">
        <f t="shared" si="0"/>
        <v>0</v>
      </c>
      <c r="K25" s="180"/>
      <c r="L25" s="180"/>
      <c r="M25" s="180"/>
    </row>
    <row r="26" spans="1:13" s="232" customFormat="1" ht="21.6" customHeight="1">
      <c r="A26" s="252">
        <v>2</v>
      </c>
      <c r="B26" s="233" t="s">
        <v>381</v>
      </c>
      <c r="C26" s="195" t="s">
        <v>305</v>
      </c>
      <c r="D26" s="253">
        <f>SUM(D27:D59)</f>
        <v>0</v>
      </c>
      <c r="E26" s="244" t="s">
        <v>305</v>
      </c>
      <c r="F26" s="253">
        <f>SUM(F28:F78)</f>
        <v>61575.62</v>
      </c>
      <c r="G26" s="236"/>
      <c r="H26" s="237"/>
      <c r="I26" s="237"/>
      <c r="J26" s="237"/>
      <c r="K26" s="180"/>
      <c r="L26" s="180"/>
      <c r="M26" s="180"/>
    </row>
    <row r="27" spans="1:13" s="232" customFormat="1">
      <c r="A27" s="240"/>
      <c r="B27" s="245" t="s">
        <v>199</v>
      </c>
      <c r="C27" s="255"/>
      <c r="D27" s="202"/>
      <c r="E27" s="205"/>
      <c r="F27" s="202"/>
      <c r="G27" s="241"/>
      <c r="H27" s="237"/>
      <c r="I27" s="237">
        <f t="shared" ref="I27:I33" si="2">F27-H27</f>
        <v>0</v>
      </c>
      <c r="J27" s="237">
        <f t="shared" si="0"/>
        <v>0</v>
      </c>
      <c r="K27" s="180"/>
      <c r="L27" s="180"/>
      <c r="M27" s="180"/>
    </row>
    <row r="28" spans="1:13" s="232" customFormat="1" hidden="1">
      <c r="A28" s="260"/>
      <c r="B28" s="261" t="s">
        <v>479</v>
      </c>
      <c r="C28" s="255"/>
      <c r="D28" s="202"/>
      <c r="E28" s="205"/>
      <c r="F28" s="202"/>
      <c r="G28" s="241"/>
      <c r="H28" s="237"/>
      <c r="I28" s="237">
        <f t="shared" si="2"/>
        <v>0</v>
      </c>
      <c r="J28" s="237">
        <f t="shared" si="0"/>
        <v>0</v>
      </c>
      <c r="K28" s="180"/>
      <c r="L28" s="180"/>
      <c r="M28" s="180"/>
    </row>
    <row r="29" spans="1:13" s="232" customFormat="1" hidden="1">
      <c r="A29" s="260"/>
      <c r="B29" s="261" t="s">
        <v>480</v>
      </c>
      <c r="C29" s="255"/>
      <c r="D29" s="202"/>
      <c r="E29" s="205"/>
      <c r="F29" s="202"/>
      <c r="G29" s="236"/>
      <c r="H29" s="237"/>
      <c r="I29" s="237">
        <f t="shared" si="2"/>
        <v>0</v>
      </c>
      <c r="J29" s="237">
        <f t="shared" si="0"/>
        <v>0</v>
      </c>
      <c r="K29" s="180"/>
      <c r="L29" s="180"/>
      <c r="M29" s="180"/>
    </row>
    <row r="30" spans="1:13" s="232" customFormat="1" ht="75" hidden="1">
      <c r="A30" s="260"/>
      <c r="B30" s="261" t="s">
        <v>552</v>
      </c>
      <c r="C30" s="255"/>
      <c r="D30" s="202"/>
      <c r="E30" s="205"/>
      <c r="F30" s="202"/>
      <c r="G30" s="236"/>
      <c r="H30" s="237"/>
      <c r="I30" s="237">
        <f t="shared" si="2"/>
        <v>0</v>
      </c>
      <c r="J30" s="237">
        <f t="shared" si="0"/>
        <v>0</v>
      </c>
      <c r="K30" s="180"/>
      <c r="L30" s="180"/>
      <c r="M30" s="180"/>
    </row>
    <row r="31" spans="1:13" s="232" customFormat="1" ht="56.25">
      <c r="A31" s="260"/>
      <c r="B31" s="261" t="s">
        <v>553</v>
      </c>
      <c r="C31" s="255"/>
      <c r="D31" s="202"/>
      <c r="E31" s="205">
        <v>1</v>
      </c>
      <c r="F31" s="202">
        <f>7000-5099.74</f>
        <v>1900.2600000000002</v>
      </c>
      <c r="G31" s="236"/>
      <c r="H31" s="237"/>
      <c r="I31" s="237">
        <f t="shared" si="2"/>
        <v>1900.2600000000002</v>
      </c>
      <c r="J31" s="237">
        <f t="shared" si="0"/>
        <v>1900.2600000000002</v>
      </c>
      <c r="K31" s="180"/>
      <c r="L31" s="180"/>
      <c r="M31" s="180"/>
    </row>
    <row r="32" spans="1:13" s="232" customFormat="1" ht="37.5">
      <c r="A32" s="260"/>
      <c r="B32" s="261" t="s">
        <v>554</v>
      </c>
      <c r="C32" s="255"/>
      <c r="D32" s="202"/>
      <c r="E32" s="205"/>
      <c r="F32" s="202">
        <v>760</v>
      </c>
      <c r="G32" s="236">
        <v>760</v>
      </c>
      <c r="H32" s="237">
        <v>760</v>
      </c>
      <c r="I32" s="237">
        <f t="shared" si="2"/>
        <v>0</v>
      </c>
      <c r="J32" s="237">
        <f t="shared" si="0"/>
        <v>0</v>
      </c>
      <c r="K32" s="180"/>
      <c r="L32" s="1250">
        <v>760</v>
      </c>
      <c r="M32" s="180"/>
    </row>
    <row r="33" spans="1:13" s="232" customFormat="1" ht="37.5" hidden="1">
      <c r="A33" s="260"/>
      <c r="B33" s="261" t="s">
        <v>556</v>
      </c>
      <c r="C33" s="255"/>
      <c r="D33" s="202"/>
      <c r="E33" s="205"/>
      <c r="F33" s="202"/>
      <c r="G33" s="236"/>
      <c r="H33" s="237"/>
      <c r="I33" s="237">
        <f t="shared" si="2"/>
        <v>0</v>
      </c>
      <c r="J33" s="237">
        <f t="shared" si="0"/>
        <v>0</v>
      </c>
      <c r="K33" s="180"/>
      <c r="L33" s="180"/>
      <c r="M33" s="180"/>
    </row>
    <row r="34" spans="1:13" s="232" customFormat="1" hidden="1">
      <c r="A34" s="260"/>
      <c r="B34" s="261" t="s">
        <v>557</v>
      </c>
      <c r="C34" s="255"/>
      <c r="D34" s="202"/>
      <c r="E34" s="205"/>
      <c r="F34" s="202"/>
      <c r="G34" s="236"/>
      <c r="H34" s="237"/>
      <c r="I34" s="237"/>
      <c r="J34" s="237"/>
      <c r="K34" s="180"/>
      <c r="L34" s="180"/>
      <c r="M34" s="180"/>
    </row>
    <row r="35" spans="1:13" s="232" customFormat="1" hidden="1">
      <c r="A35" s="260"/>
      <c r="B35" s="261" t="s">
        <v>558</v>
      </c>
      <c r="C35" s="255"/>
      <c r="D35" s="202"/>
      <c r="E35" s="205"/>
      <c r="F35" s="202"/>
      <c r="G35" s="236"/>
      <c r="H35" s="237"/>
      <c r="I35" s="237">
        <f>F35-H35</f>
        <v>0</v>
      </c>
      <c r="J35" s="237">
        <f t="shared" ref="J35:J37" si="3">F35-G35</f>
        <v>0</v>
      </c>
      <c r="K35" s="180"/>
      <c r="L35" s="180"/>
      <c r="M35" s="180"/>
    </row>
    <row r="36" spans="1:13" s="232" customFormat="1" hidden="1">
      <c r="A36" s="260"/>
      <c r="B36" s="261" t="s">
        <v>559</v>
      </c>
      <c r="C36" s="255"/>
      <c r="D36" s="202"/>
      <c r="E36" s="205"/>
      <c r="F36" s="202"/>
      <c r="G36" s="236"/>
      <c r="H36" s="237"/>
      <c r="I36" s="237">
        <f>F36-H36</f>
        <v>0</v>
      </c>
      <c r="J36" s="237">
        <f t="shared" si="3"/>
        <v>0</v>
      </c>
      <c r="K36" s="183"/>
      <c r="L36" s="183"/>
      <c r="M36" s="183"/>
    </row>
    <row r="37" spans="1:13" s="232" customFormat="1" ht="37.5" hidden="1">
      <c r="A37" s="260"/>
      <c r="B37" s="261" t="s">
        <v>560</v>
      </c>
      <c r="C37" s="255"/>
      <c r="D37" s="202"/>
      <c r="E37" s="205"/>
      <c r="F37" s="202"/>
      <c r="G37" s="236"/>
      <c r="H37" s="237"/>
      <c r="I37" s="237">
        <f>F37-H37</f>
        <v>0</v>
      </c>
      <c r="J37" s="237">
        <f t="shared" si="3"/>
        <v>0</v>
      </c>
      <c r="K37" s="180"/>
      <c r="L37" s="183"/>
      <c r="M37" s="183"/>
    </row>
    <row r="38" spans="1:13" s="232" customFormat="1" hidden="1">
      <c r="A38" s="260"/>
      <c r="B38" s="261" t="s">
        <v>561</v>
      </c>
      <c r="C38" s="255"/>
      <c r="D38" s="202"/>
      <c r="E38" s="205"/>
      <c r="F38" s="202"/>
      <c r="G38" s="236"/>
      <c r="H38" s="237"/>
      <c r="I38" s="237"/>
      <c r="J38" s="237"/>
      <c r="K38" s="180"/>
      <c r="L38" s="180"/>
      <c r="M38" s="180"/>
    </row>
    <row r="39" spans="1:13" s="232" customFormat="1" hidden="1">
      <c r="A39" s="260"/>
      <c r="B39" s="261" t="s">
        <v>562</v>
      </c>
      <c r="C39" s="255"/>
      <c r="D39" s="202"/>
      <c r="E39" s="205"/>
      <c r="F39" s="202"/>
      <c r="G39" s="236"/>
      <c r="H39" s="237"/>
      <c r="I39" s="237">
        <f t="shared" ref="I39:I46" si="4">F39-H39</f>
        <v>0</v>
      </c>
      <c r="J39" s="237">
        <f t="shared" ref="J39:J46" si="5">F39-G39</f>
        <v>0</v>
      </c>
      <c r="K39" s="180"/>
      <c r="L39" s="180"/>
      <c r="M39" s="180"/>
    </row>
    <row r="40" spans="1:13" s="232" customFormat="1" hidden="1">
      <c r="A40" s="260"/>
      <c r="B40" s="261" t="s">
        <v>563</v>
      </c>
      <c r="C40" s="255"/>
      <c r="D40" s="202"/>
      <c r="E40" s="205"/>
      <c r="F40" s="202"/>
      <c r="G40" s="236"/>
      <c r="H40" s="237"/>
      <c r="I40" s="237">
        <f t="shared" si="4"/>
        <v>0</v>
      </c>
      <c r="J40" s="237">
        <f t="shared" si="5"/>
        <v>0</v>
      </c>
      <c r="K40" s="180"/>
      <c r="L40" s="180"/>
      <c r="M40" s="180"/>
    </row>
    <row r="41" spans="1:13" s="232" customFormat="1" ht="37.5" hidden="1">
      <c r="A41" s="260"/>
      <c r="B41" s="261" t="s">
        <v>564</v>
      </c>
      <c r="C41" s="255"/>
      <c r="D41" s="202"/>
      <c r="E41" s="205"/>
      <c r="F41" s="202"/>
      <c r="G41" s="236"/>
      <c r="H41" s="237"/>
      <c r="I41" s="237">
        <f t="shared" si="4"/>
        <v>0</v>
      </c>
      <c r="J41" s="237">
        <f t="shared" si="5"/>
        <v>0</v>
      </c>
      <c r="K41" s="180"/>
      <c r="L41" s="180"/>
      <c r="M41" s="180"/>
    </row>
    <row r="42" spans="1:13" s="232" customFormat="1" hidden="1">
      <c r="A42" s="260"/>
      <c r="B42" s="261" t="s">
        <v>565</v>
      </c>
      <c r="C42" s="255"/>
      <c r="D42" s="202"/>
      <c r="E42" s="205"/>
      <c r="F42" s="202"/>
      <c r="G42" s="236"/>
      <c r="H42" s="237"/>
      <c r="I42" s="237">
        <f t="shared" si="4"/>
        <v>0</v>
      </c>
      <c r="J42" s="237">
        <f t="shared" si="5"/>
        <v>0</v>
      </c>
      <c r="K42" s="180"/>
      <c r="L42" s="180"/>
      <c r="M42" s="180"/>
    </row>
    <row r="43" spans="1:13" s="232" customFormat="1" ht="37.5" hidden="1">
      <c r="A43" s="260"/>
      <c r="B43" s="261" t="s">
        <v>566</v>
      </c>
      <c r="C43" s="255"/>
      <c r="D43" s="202"/>
      <c r="E43" s="205"/>
      <c r="F43" s="202"/>
      <c r="G43" s="236"/>
      <c r="H43" s="237"/>
      <c r="I43" s="237">
        <f t="shared" si="4"/>
        <v>0</v>
      </c>
      <c r="J43" s="237">
        <f t="shared" si="5"/>
        <v>0</v>
      </c>
      <c r="K43" s="180"/>
      <c r="L43" s="180"/>
      <c r="M43" s="180"/>
    </row>
    <row r="44" spans="1:13" s="232" customFormat="1" ht="75" hidden="1">
      <c r="A44" s="260"/>
      <c r="B44" s="261" t="s">
        <v>567</v>
      </c>
      <c r="C44" s="255"/>
      <c r="D44" s="202"/>
      <c r="E44" s="205"/>
      <c r="F44" s="202"/>
      <c r="G44" s="236"/>
      <c r="H44" s="237"/>
      <c r="I44" s="237">
        <f t="shared" si="4"/>
        <v>0</v>
      </c>
      <c r="J44" s="237">
        <f t="shared" si="5"/>
        <v>0</v>
      </c>
      <c r="K44" s="180"/>
      <c r="L44" s="180"/>
      <c r="M44" s="180"/>
    </row>
    <row r="45" spans="1:13" s="232" customFormat="1">
      <c r="A45" s="260"/>
      <c r="B45" s="261" t="s">
        <v>481</v>
      </c>
      <c r="C45" s="255"/>
      <c r="D45" s="202"/>
      <c r="E45" s="205">
        <v>15</v>
      </c>
      <c r="F45" s="202">
        <v>12000</v>
      </c>
      <c r="G45" s="236"/>
      <c r="H45" s="237"/>
      <c r="I45" s="237">
        <f t="shared" si="4"/>
        <v>12000</v>
      </c>
      <c r="J45" s="237">
        <f t="shared" si="5"/>
        <v>12000</v>
      </c>
      <c r="K45" s="183"/>
      <c r="L45" s="183"/>
      <c r="M45" s="183"/>
    </row>
    <row r="46" spans="1:13" s="232" customFormat="1" ht="37.5">
      <c r="A46" s="260"/>
      <c r="B46" s="261" t="s">
        <v>482</v>
      </c>
      <c r="C46" s="255"/>
      <c r="D46" s="202"/>
      <c r="E46" s="205">
        <v>1</v>
      </c>
      <c r="F46" s="202">
        <v>4820.0600000000004</v>
      </c>
      <c r="G46" s="236"/>
      <c r="H46" s="237"/>
      <c r="I46" s="237">
        <f t="shared" si="4"/>
        <v>4820.0600000000004</v>
      </c>
      <c r="J46" s="237">
        <f t="shared" si="5"/>
        <v>4820.0600000000004</v>
      </c>
      <c r="K46" s="180"/>
      <c r="L46" s="180"/>
      <c r="M46" s="180"/>
    </row>
    <row r="47" spans="1:13" s="232" customFormat="1" ht="37.5" hidden="1">
      <c r="A47" s="260"/>
      <c r="B47" s="261" t="s">
        <v>483</v>
      </c>
      <c r="C47" s="255"/>
      <c r="D47" s="202"/>
      <c r="E47" s="205"/>
      <c r="F47" s="202"/>
      <c r="G47" s="236"/>
      <c r="H47" s="237"/>
      <c r="I47" s="237"/>
      <c r="J47" s="237"/>
      <c r="K47" s="180"/>
      <c r="L47" s="180"/>
      <c r="M47" s="180"/>
    </row>
    <row r="48" spans="1:13" s="232" customFormat="1" ht="37.5">
      <c r="A48" s="260"/>
      <c r="B48" s="261" t="s">
        <v>506</v>
      </c>
      <c r="C48" s="255"/>
      <c r="D48" s="202"/>
      <c r="E48" s="205">
        <v>1</v>
      </c>
      <c r="F48" s="202">
        <v>4000</v>
      </c>
      <c r="G48" s="236"/>
      <c r="H48" s="237"/>
      <c r="I48" s="237">
        <f>F48-H48</f>
        <v>4000</v>
      </c>
      <c r="J48" s="237">
        <f t="shared" ref="J48:J51" si="6">F48-G48</f>
        <v>4000</v>
      </c>
      <c r="K48" s="180"/>
      <c r="L48" s="180"/>
      <c r="M48" s="180"/>
    </row>
    <row r="49" spans="1:13" s="232" customFormat="1">
      <c r="A49" s="260"/>
      <c r="B49" s="261" t="s">
        <v>568</v>
      </c>
      <c r="C49" s="255"/>
      <c r="D49" s="202"/>
      <c r="E49" s="205">
        <v>1</v>
      </c>
      <c r="F49" s="202">
        <v>6000</v>
      </c>
      <c r="G49" s="236"/>
      <c r="H49" s="237"/>
      <c r="I49" s="237">
        <f>F49-H49</f>
        <v>6000</v>
      </c>
      <c r="J49" s="237">
        <f t="shared" si="6"/>
        <v>6000</v>
      </c>
      <c r="K49" s="180"/>
      <c r="L49" s="180"/>
      <c r="M49" s="180"/>
    </row>
    <row r="50" spans="1:13" s="232" customFormat="1">
      <c r="A50" s="260"/>
      <c r="B50" s="261" t="s">
        <v>504</v>
      </c>
      <c r="C50" s="255"/>
      <c r="D50" s="202"/>
      <c r="E50" s="205"/>
      <c r="F50" s="202"/>
      <c r="G50" s="236"/>
      <c r="H50" s="237"/>
      <c r="I50" s="237">
        <f>F50-H50</f>
        <v>0</v>
      </c>
      <c r="J50" s="237">
        <f t="shared" si="6"/>
        <v>0</v>
      </c>
      <c r="K50" s="180"/>
      <c r="L50" s="180"/>
      <c r="M50" s="180"/>
    </row>
    <row r="51" spans="1:13" s="232" customFormat="1">
      <c r="A51" s="260"/>
      <c r="B51" s="261" t="s">
        <v>569</v>
      </c>
      <c r="C51" s="255"/>
      <c r="D51" s="202"/>
      <c r="E51" s="205">
        <v>1</v>
      </c>
      <c r="F51" s="202">
        <v>4000</v>
      </c>
      <c r="G51" s="236"/>
      <c r="H51" s="237"/>
      <c r="I51" s="237">
        <f>F51-H51</f>
        <v>4000</v>
      </c>
      <c r="J51" s="237">
        <f t="shared" si="6"/>
        <v>4000</v>
      </c>
      <c r="K51" s="180"/>
      <c r="L51" s="180"/>
      <c r="M51" s="180"/>
    </row>
    <row r="52" spans="1:13" s="232" customFormat="1" ht="37.5" hidden="1">
      <c r="A52" s="260"/>
      <c r="B52" s="261" t="s">
        <v>570</v>
      </c>
      <c r="C52" s="255"/>
      <c r="D52" s="202"/>
      <c r="E52" s="205"/>
      <c r="F52" s="202"/>
      <c r="G52" s="236"/>
      <c r="H52" s="237"/>
      <c r="I52" s="237"/>
      <c r="J52" s="237"/>
      <c r="K52" s="180"/>
      <c r="L52" s="180"/>
      <c r="M52" s="180"/>
    </row>
    <row r="53" spans="1:13" s="232" customFormat="1" ht="37.5" hidden="1">
      <c r="A53" s="260"/>
      <c r="B53" s="261" t="s">
        <v>571</v>
      </c>
      <c r="C53" s="255"/>
      <c r="D53" s="202"/>
      <c r="E53" s="205"/>
      <c r="F53" s="202"/>
      <c r="G53" s="236"/>
      <c r="H53" s="237"/>
      <c r="I53" s="237">
        <f t="shared" ref="I53:I76" si="7">F53-H53</f>
        <v>0</v>
      </c>
      <c r="J53" s="237">
        <f t="shared" ref="J53:J76" si="8">F53-G53</f>
        <v>0</v>
      </c>
      <c r="K53" s="180"/>
      <c r="L53" s="180"/>
      <c r="M53" s="180"/>
    </row>
    <row r="54" spans="1:13" s="232" customFormat="1" hidden="1">
      <c r="A54" s="260"/>
      <c r="B54" s="261" t="s">
        <v>505</v>
      </c>
      <c r="C54" s="255"/>
      <c r="D54" s="202"/>
      <c r="E54" s="205"/>
      <c r="F54" s="202"/>
      <c r="G54" s="236"/>
      <c r="H54" s="237"/>
      <c r="I54" s="237">
        <f t="shared" si="7"/>
        <v>0</v>
      </c>
      <c r="J54" s="237">
        <f t="shared" si="8"/>
        <v>0</v>
      </c>
      <c r="K54" s="180"/>
      <c r="L54" s="180"/>
      <c r="M54" s="180"/>
    </row>
    <row r="55" spans="1:13" s="232" customFormat="1" ht="37.5" hidden="1">
      <c r="A55" s="260"/>
      <c r="B55" s="261" t="s">
        <v>572</v>
      </c>
      <c r="C55" s="255"/>
      <c r="D55" s="202"/>
      <c r="E55" s="205"/>
      <c r="F55" s="202"/>
      <c r="G55" s="236"/>
      <c r="H55" s="237"/>
      <c r="I55" s="237">
        <f t="shared" si="7"/>
        <v>0</v>
      </c>
      <c r="J55" s="237">
        <f t="shared" si="8"/>
        <v>0</v>
      </c>
      <c r="K55" s="180"/>
      <c r="L55" s="180"/>
      <c r="M55" s="180"/>
    </row>
    <row r="56" spans="1:13" s="232" customFormat="1" hidden="1">
      <c r="A56" s="260"/>
      <c r="B56" s="261" t="s">
        <v>573</v>
      </c>
      <c r="C56" s="255"/>
      <c r="D56" s="202"/>
      <c r="E56" s="205"/>
      <c r="F56" s="202"/>
      <c r="G56" s="236"/>
      <c r="H56" s="237"/>
      <c r="I56" s="237">
        <f t="shared" si="7"/>
        <v>0</v>
      </c>
      <c r="J56" s="237">
        <f t="shared" si="8"/>
        <v>0</v>
      </c>
      <c r="K56" s="180"/>
      <c r="L56" s="180"/>
      <c r="M56" s="180"/>
    </row>
    <row r="57" spans="1:13" s="232" customFormat="1" ht="40.5" hidden="1" customHeight="1">
      <c r="A57" s="260"/>
      <c r="B57" s="261" t="s">
        <v>574</v>
      </c>
      <c r="C57" s="255"/>
      <c r="D57" s="202"/>
      <c r="E57" s="205"/>
      <c r="F57" s="202"/>
      <c r="G57" s="236"/>
      <c r="H57" s="237"/>
      <c r="I57" s="237">
        <f t="shared" si="7"/>
        <v>0</v>
      </c>
      <c r="J57" s="237">
        <f t="shared" si="8"/>
        <v>0</v>
      </c>
      <c r="K57" s="180"/>
      <c r="L57" s="180"/>
      <c r="M57" s="180"/>
    </row>
    <row r="58" spans="1:13" s="232" customFormat="1" ht="37.5" hidden="1">
      <c r="A58" s="260"/>
      <c r="B58" s="261" t="s">
        <v>575</v>
      </c>
      <c r="C58" s="255"/>
      <c r="D58" s="202"/>
      <c r="E58" s="205"/>
      <c r="F58" s="202"/>
      <c r="G58" s="236"/>
      <c r="H58" s="237"/>
      <c r="I58" s="237">
        <f t="shared" si="7"/>
        <v>0</v>
      </c>
      <c r="J58" s="237">
        <f t="shared" si="8"/>
        <v>0</v>
      </c>
      <c r="K58" s="180"/>
      <c r="L58" s="180"/>
      <c r="M58" s="180"/>
    </row>
    <row r="59" spans="1:13" s="232" customFormat="1" hidden="1">
      <c r="A59" s="260"/>
      <c r="B59" s="261" t="s">
        <v>576</v>
      </c>
      <c r="C59" s="255"/>
      <c r="D59" s="202"/>
      <c r="E59" s="205"/>
      <c r="F59" s="202"/>
      <c r="G59" s="236"/>
      <c r="H59" s="237"/>
      <c r="I59" s="237">
        <f t="shared" si="7"/>
        <v>0</v>
      </c>
      <c r="J59" s="237">
        <f t="shared" si="8"/>
        <v>0</v>
      </c>
      <c r="K59" s="180"/>
      <c r="L59" s="180"/>
      <c r="M59" s="180"/>
    </row>
    <row r="60" spans="1:13" s="232" customFormat="1">
      <c r="A60" s="260"/>
      <c r="B60" s="261" t="s">
        <v>577</v>
      </c>
      <c r="C60" s="255"/>
      <c r="D60" s="202"/>
      <c r="E60" s="205">
        <v>1</v>
      </c>
      <c r="F60" s="202">
        <v>17000</v>
      </c>
      <c r="G60" s="236">
        <f>9965.76+877.01</f>
        <v>10842.77</v>
      </c>
      <c r="H60" s="237">
        <f>9965.76+877.01</f>
        <v>10842.77</v>
      </c>
      <c r="I60" s="237">
        <f t="shared" si="7"/>
        <v>6157.23</v>
      </c>
      <c r="J60" s="237">
        <f t="shared" si="8"/>
        <v>6157.23</v>
      </c>
      <c r="K60" s="180"/>
      <c r="L60" s="1250">
        <v>10842.77</v>
      </c>
      <c r="M60" s="180"/>
    </row>
    <row r="61" spans="1:13" s="232" customFormat="1" hidden="1">
      <c r="A61" s="260"/>
      <c r="B61" s="261" t="s">
        <v>578</v>
      </c>
      <c r="C61" s="255"/>
      <c r="D61" s="202"/>
      <c r="E61" s="205"/>
      <c r="F61" s="202"/>
      <c r="G61" s="236"/>
      <c r="H61" s="237"/>
      <c r="I61" s="237">
        <f t="shared" si="7"/>
        <v>0</v>
      </c>
      <c r="J61" s="237">
        <f t="shared" si="8"/>
        <v>0</v>
      </c>
      <c r="K61" s="180"/>
      <c r="L61" s="180"/>
      <c r="M61" s="180"/>
    </row>
    <row r="62" spans="1:13" s="232" customFormat="1">
      <c r="A62" s="260"/>
      <c r="B62" s="261" t="s">
        <v>579</v>
      </c>
      <c r="C62" s="255"/>
      <c r="D62" s="202"/>
      <c r="E62" s="205">
        <v>1</v>
      </c>
      <c r="F62" s="202">
        <f>406.3+637.7</f>
        <v>1044</v>
      </c>
      <c r="G62" s="236">
        <f>1044</f>
        <v>1044</v>
      </c>
      <c r="H62" s="237">
        <v>1044</v>
      </c>
      <c r="I62" s="237">
        <f t="shared" si="7"/>
        <v>0</v>
      </c>
      <c r="J62" s="237">
        <f t="shared" si="8"/>
        <v>0</v>
      </c>
      <c r="K62" s="180"/>
      <c r="L62" s="1250">
        <v>1044</v>
      </c>
      <c r="M62" s="180"/>
    </row>
    <row r="63" spans="1:13" s="232" customFormat="1">
      <c r="A63" s="260"/>
      <c r="B63" s="261" t="s">
        <v>580</v>
      </c>
      <c r="C63" s="255"/>
      <c r="D63" s="202"/>
      <c r="E63" s="205">
        <v>1</v>
      </c>
      <c r="F63" s="202">
        <f>2201-372.7-174.3</f>
        <v>1654</v>
      </c>
      <c r="G63" s="236">
        <f>1654</f>
        <v>1654</v>
      </c>
      <c r="H63" s="237">
        <f>1654</f>
        <v>1654</v>
      </c>
      <c r="I63" s="237">
        <f t="shared" si="7"/>
        <v>0</v>
      </c>
      <c r="J63" s="237">
        <f t="shared" si="8"/>
        <v>0</v>
      </c>
      <c r="K63" s="180"/>
      <c r="L63" s="1250">
        <v>1654</v>
      </c>
      <c r="M63" s="180"/>
    </row>
    <row r="64" spans="1:13" s="232" customFormat="1" ht="37.5">
      <c r="A64" s="260"/>
      <c r="B64" s="261" t="s">
        <v>1043</v>
      </c>
      <c r="C64" s="255"/>
      <c r="D64" s="202"/>
      <c r="E64" s="205">
        <v>1</v>
      </c>
      <c r="F64" s="202">
        <f>526-265</f>
        <v>261</v>
      </c>
      <c r="G64" s="236">
        <f>261</f>
        <v>261</v>
      </c>
      <c r="H64" s="237">
        <f>261</f>
        <v>261</v>
      </c>
      <c r="I64" s="237">
        <f t="shared" si="7"/>
        <v>0</v>
      </c>
      <c r="J64" s="237">
        <f t="shared" si="8"/>
        <v>0</v>
      </c>
      <c r="K64" s="180"/>
      <c r="L64" s="1250">
        <v>261</v>
      </c>
      <c r="M64" s="180"/>
    </row>
    <row r="65" spans="1:13" s="232" customFormat="1" ht="56.25">
      <c r="A65" s="260"/>
      <c r="B65" s="261" t="s">
        <v>788</v>
      </c>
      <c r="C65" s="255"/>
      <c r="D65" s="202"/>
      <c r="E65" s="205">
        <v>1</v>
      </c>
      <c r="F65" s="202">
        <v>5000</v>
      </c>
      <c r="G65" s="236"/>
      <c r="H65" s="237"/>
      <c r="I65" s="237">
        <f t="shared" si="7"/>
        <v>5000</v>
      </c>
      <c r="J65" s="237">
        <f t="shared" si="8"/>
        <v>5000</v>
      </c>
      <c r="K65" s="180"/>
      <c r="L65" s="180"/>
      <c r="M65" s="180"/>
    </row>
    <row r="66" spans="1:13" s="232" customFormat="1">
      <c r="A66" s="260"/>
      <c r="B66" s="261" t="s">
        <v>1044</v>
      </c>
      <c r="C66" s="255"/>
      <c r="D66" s="202"/>
      <c r="E66" s="205">
        <v>1</v>
      </c>
      <c r="F66" s="202">
        <f>6033-6033</f>
        <v>0</v>
      </c>
      <c r="G66" s="236"/>
      <c r="H66" s="237"/>
      <c r="I66" s="237">
        <f t="shared" si="7"/>
        <v>0</v>
      </c>
      <c r="J66" s="237">
        <f t="shared" si="8"/>
        <v>0</v>
      </c>
      <c r="K66" s="180"/>
      <c r="L66" s="180"/>
      <c r="M66" s="180"/>
    </row>
    <row r="67" spans="1:13" s="232" customFormat="1" ht="37.5">
      <c r="A67" s="260"/>
      <c r="B67" s="261" t="s">
        <v>1013</v>
      </c>
      <c r="C67" s="255"/>
      <c r="D67" s="202"/>
      <c r="E67" s="205">
        <v>2</v>
      </c>
      <c r="F67" s="202">
        <f>3600-463.7</f>
        <v>3136.3</v>
      </c>
      <c r="G67" s="236">
        <f>1096.26</f>
        <v>1096.26</v>
      </c>
      <c r="H67" s="237">
        <f>1096.26</f>
        <v>1096.26</v>
      </c>
      <c r="I67" s="237">
        <f t="shared" si="7"/>
        <v>2040.0400000000002</v>
      </c>
      <c r="J67" s="237">
        <f t="shared" si="8"/>
        <v>2040.0400000000002</v>
      </c>
      <c r="K67" s="180"/>
      <c r="L67" s="1250">
        <v>1096.26</v>
      </c>
      <c r="M67" s="180"/>
    </row>
    <row r="68" spans="1:13" s="232" customFormat="1" hidden="1">
      <c r="A68" s="260"/>
      <c r="B68" s="261" t="s">
        <v>584</v>
      </c>
      <c r="C68" s="255"/>
      <c r="D68" s="202"/>
      <c r="E68" s="205"/>
      <c r="F68" s="202"/>
      <c r="G68" s="236"/>
      <c r="H68" s="237"/>
      <c r="I68" s="237">
        <f t="shared" si="7"/>
        <v>0</v>
      </c>
      <c r="J68" s="237">
        <f t="shared" si="8"/>
        <v>0</v>
      </c>
      <c r="K68" s="180"/>
      <c r="L68" s="180"/>
      <c r="M68" s="180"/>
    </row>
    <row r="69" spans="1:13" s="232" customFormat="1" hidden="1">
      <c r="A69" s="260"/>
      <c r="B69" s="261" t="s">
        <v>585</v>
      </c>
      <c r="C69" s="255"/>
      <c r="D69" s="202"/>
      <c r="E69" s="205"/>
      <c r="F69" s="202"/>
      <c r="G69" s="236"/>
      <c r="H69" s="237"/>
      <c r="I69" s="237">
        <f t="shared" si="7"/>
        <v>0</v>
      </c>
      <c r="J69" s="237">
        <f t="shared" si="8"/>
        <v>0</v>
      </c>
      <c r="K69" s="180"/>
      <c r="L69" s="180"/>
      <c r="M69" s="180"/>
    </row>
    <row r="70" spans="1:13" s="232" customFormat="1" hidden="1">
      <c r="A70" s="260"/>
      <c r="B70" s="261" t="s">
        <v>586</v>
      </c>
      <c r="C70" s="255"/>
      <c r="D70" s="202"/>
      <c r="E70" s="205"/>
      <c r="F70" s="202"/>
      <c r="G70" s="236"/>
      <c r="H70" s="237"/>
      <c r="I70" s="237">
        <f t="shared" si="7"/>
        <v>0</v>
      </c>
      <c r="J70" s="237">
        <f t="shared" si="8"/>
        <v>0</v>
      </c>
      <c r="K70" s="180"/>
      <c r="L70" s="180"/>
      <c r="M70" s="180"/>
    </row>
    <row r="71" spans="1:13" s="232" customFormat="1" hidden="1">
      <c r="A71" s="260"/>
      <c r="B71" s="245" t="s">
        <v>1014</v>
      </c>
      <c r="C71" s="255"/>
      <c r="D71" s="202"/>
      <c r="E71" s="205"/>
      <c r="F71" s="202"/>
      <c r="G71" s="236"/>
      <c r="H71" s="237"/>
      <c r="I71" s="237">
        <f t="shared" si="7"/>
        <v>0</v>
      </c>
      <c r="J71" s="237">
        <f t="shared" si="8"/>
        <v>0</v>
      </c>
      <c r="K71" s="183"/>
      <c r="L71" s="183"/>
      <c r="M71" s="183"/>
    </row>
    <row r="72" spans="1:13" s="232" customFormat="1">
      <c r="A72" s="260"/>
      <c r="B72" s="245" t="s">
        <v>1303</v>
      </c>
      <c r="C72" s="255"/>
      <c r="D72" s="202"/>
      <c r="E72" s="205">
        <v>1</v>
      </c>
      <c r="F72" s="202">
        <f>16156.1-16156.1</f>
        <v>0</v>
      </c>
      <c r="G72" s="236"/>
      <c r="H72" s="237"/>
      <c r="I72" s="237">
        <f t="shared" si="7"/>
        <v>0</v>
      </c>
      <c r="J72" s="237">
        <f t="shared" si="8"/>
        <v>0</v>
      </c>
      <c r="K72" s="180"/>
      <c r="L72" s="180"/>
      <c r="M72" s="180"/>
    </row>
    <row r="73" spans="1:13" s="232" customFormat="1" hidden="1">
      <c r="A73" s="260"/>
      <c r="B73" s="245"/>
      <c r="C73" s="255"/>
      <c r="D73" s="202"/>
      <c r="E73" s="205"/>
      <c r="F73" s="202"/>
      <c r="G73" s="236"/>
      <c r="H73" s="237"/>
      <c r="I73" s="237">
        <f t="shared" si="7"/>
        <v>0</v>
      </c>
      <c r="J73" s="237">
        <f t="shared" si="8"/>
        <v>0</v>
      </c>
      <c r="K73" s="183"/>
      <c r="L73" s="183"/>
      <c r="M73" s="183"/>
    </row>
    <row r="74" spans="1:13" s="232" customFormat="1" hidden="1">
      <c r="A74" s="260"/>
      <c r="B74" s="245"/>
      <c r="C74" s="255"/>
      <c r="D74" s="202"/>
      <c r="E74" s="205"/>
      <c r="F74" s="202"/>
      <c r="G74" s="236"/>
      <c r="H74" s="237"/>
      <c r="I74" s="237">
        <f t="shared" si="7"/>
        <v>0</v>
      </c>
      <c r="J74" s="237">
        <f t="shared" si="8"/>
        <v>0</v>
      </c>
      <c r="K74" s="180"/>
      <c r="L74" s="180"/>
      <c r="M74" s="180"/>
    </row>
    <row r="75" spans="1:13" s="232" customFormat="1" hidden="1">
      <c r="A75" s="260"/>
      <c r="B75" s="245"/>
      <c r="C75" s="255"/>
      <c r="D75" s="202"/>
      <c r="E75" s="205"/>
      <c r="F75" s="202"/>
      <c r="G75" s="236"/>
      <c r="H75" s="237"/>
      <c r="I75" s="237">
        <f t="shared" si="7"/>
        <v>0</v>
      </c>
      <c r="J75" s="237">
        <f t="shared" si="8"/>
        <v>0</v>
      </c>
      <c r="K75" s="180"/>
      <c r="L75" s="180"/>
      <c r="M75" s="180"/>
    </row>
    <row r="76" spans="1:13" s="232" customFormat="1" hidden="1">
      <c r="A76" s="260"/>
      <c r="B76" s="245"/>
      <c r="C76" s="255"/>
      <c r="D76" s="202"/>
      <c r="E76" s="205"/>
      <c r="F76" s="202"/>
      <c r="G76" s="236"/>
      <c r="H76" s="237"/>
      <c r="I76" s="237">
        <f t="shared" si="7"/>
        <v>0</v>
      </c>
      <c r="J76" s="237">
        <f t="shared" si="8"/>
        <v>0</v>
      </c>
      <c r="K76" s="180"/>
      <c r="L76" s="180"/>
      <c r="M76" s="180"/>
    </row>
    <row r="77" spans="1:13" s="232" customFormat="1" hidden="1">
      <c r="A77" s="260"/>
      <c r="B77" s="245"/>
      <c r="C77" s="255"/>
      <c r="D77" s="202"/>
      <c r="E77" s="205"/>
      <c r="F77" s="202"/>
      <c r="G77" s="236"/>
      <c r="H77" s="237"/>
      <c r="I77" s="237">
        <f>F71-H77</f>
        <v>0</v>
      </c>
      <c r="J77" s="237">
        <f>F71-G77</f>
        <v>0</v>
      </c>
      <c r="K77" s="180"/>
      <c r="L77" s="180"/>
      <c r="M77" s="180"/>
    </row>
    <row r="78" spans="1:13" s="232" customFormat="1" hidden="1">
      <c r="A78" s="260"/>
      <c r="B78" s="245"/>
      <c r="C78" s="255"/>
      <c r="D78" s="202"/>
      <c r="E78" s="205"/>
      <c r="F78" s="202"/>
      <c r="G78" s="236"/>
      <c r="H78" s="237"/>
      <c r="I78" s="237"/>
      <c r="J78" s="237"/>
      <c r="K78" s="180"/>
      <c r="L78" s="180"/>
      <c r="M78" s="180"/>
    </row>
    <row r="79" spans="1:13" s="232" customFormat="1" ht="21" customHeight="1">
      <c r="A79" s="252"/>
      <c r="B79" s="233" t="s">
        <v>295</v>
      </c>
      <c r="C79" s="195" t="s">
        <v>305</v>
      </c>
      <c r="D79" s="253">
        <f>D26+D22+D18+D13</f>
        <v>0</v>
      </c>
      <c r="E79" s="244" t="s">
        <v>305</v>
      </c>
      <c r="F79" s="253">
        <f>F13+F18+F22+F26</f>
        <v>143442.14000000001</v>
      </c>
      <c r="G79" s="222" t="s">
        <v>534</v>
      </c>
      <c r="H79" s="223">
        <f t="shared" ref="H79:I79" si="9">SUM(H12:H78)</f>
        <v>56591.29</v>
      </c>
      <c r="I79" s="223">
        <f t="shared" si="9"/>
        <v>86850.849999999991</v>
      </c>
      <c r="J79" s="223">
        <f>SUM(J12:J78)</f>
        <v>73206.429999999993</v>
      </c>
      <c r="K79" s="180"/>
      <c r="L79" s="183">
        <f t="shared" ref="L79:M79" si="10">SUM(L12:L78)</f>
        <v>47495.01</v>
      </c>
      <c r="M79" s="183">
        <f t="shared" si="10"/>
        <v>0</v>
      </c>
    </row>
    <row r="80" spans="1:13" s="232" customFormat="1" ht="21" customHeight="1">
      <c r="A80" s="1470" t="s">
        <v>994</v>
      </c>
      <c r="B80" s="1470"/>
      <c r="C80" s="1470"/>
      <c r="D80" s="1470"/>
      <c r="E80" s="1470"/>
      <c r="F80" s="1470"/>
      <c r="G80" s="191" t="s">
        <v>995</v>
      </c>
      <c r="H80" s="231"/>
      <c r="I80" s="231"/>
      <c r="J80" s="231"/>
      <c r="K80" s="180"/>
      <c r="L80" s="180"/>
      <c r="M80" s="180"/>
    </row>
    <row r="81" spans="1:13" s="232" customFormat="1" ht="21.6" hidden="1" customHeight="1">
      <c r="A81" s="252">
        <v>1</v>
      </c>
      <c r="B81" s="233" t="s">
        <v>377</v>
      </c>
      <c r="C81" s="195" t="s">
        <v>305</v>
      </c>
      <c r="D81" s="253">
        <f>SUM(D82:D84)</f>
        <v>0</v>
      </c>
      <c r="E81" s="244" t="s">
        <v>305</v>
      </c>
      <c r="F81" s="253">
        <f>SUM(F82:F84)</f>
        <v>0</v>
      </c>
      <c r="G81" s="236"/>
      <c r="H81" s="237"/>
      <c r="I81" s="237"/>
      <c r="J81" s="237"/>
      <c r="K81" s="180"/>
      <c r="L81" s="180"/>
      <c r="M81" s="180"/>
    </row>
    <row r="82" spans="1:13" s="232" customFormat="1" hidden="1">
      <c r="A82" s="254"/>
      <c r="B82" s="245" t="s">
        <v>378</v>
      </c>
      <c r="C82" s="255"/>
      <c r="D82" s="202"/>
      <c r="E82" s="205"/>
      <c r="F82" s="202"/>
      <c r="G82" s="236"/>
      <c r="H82" s="237"/>
      <c r="I82" s="237">
        <f>F82-H82</f>
        <v>0</v>
      </c>
      <c r="J82" s="237">
        <f>F82-G82</f>
        <v>0</v>
      </c>
      <c r="K82" s="180"/>
      <c r="L82" s="180"/>
      <c r="M82" s="180"/>
    </row>
    <row r="83" spans="1:13" s="232" customFormat="1" hidden="1">
      <c r="A83" s="254"/>
      <c r="B83" s="247" t="s">
        <v>478</v>
      </c>
      <c r="C83" s="255"/>
      <c r="D83" s="202"/>
      <c r="E83" s="205"/>
      <c r="F83" s="202"/>
      <c r="G83" s="236"/>
      <c r="H83" s="237"/>
      <c r="I83" s="237">
        <f>F83-H83</f>
        <v>0</v>
      </c>
      <c r="J83" s="237">
        <f t="shared" ref="J83:J84" si="11">F83-G83</f>
        <v>0</v>
      </c>
      <c r="K83" s="180"/>
      <c r="L83" s="180"/>
      <c r="M83" s="180"/>
    </row>
    <row r="84" spans="1:13" s="232" customFormat="1" hidden="1">
      <c r="A84" s="254"/>
      <c r="B84" s="239"/>
      <c r="C84" s="255"/>
      <c r="D84" s="202"/>
      <c r="E84" s="205"/>
      <c r="F84" s="202"/>
      <c r="G84" s="241"/>
      <c r="H84" s="237"/>
      <c r="I84" s="237">
        <f>F84-H84</f>
        <v>0</v>
      </c>
      <c r="J84" s="237">
        <f t="shared" si="11"/>
        <v>0</v>
      </c>
      <c r="K84" s="180"/>
      <c r="L84" s="180"/>
      <c r="M84" s="180"/>
    </row>
    <row r="85" spans="1:13" s="232" customFormat="1" ht="39.75" hidden="1" customHeight="1">
      <c r="A85" s="256">
        <v>2</v>
      </c>
      <c r="B85" s="257" t="s">
        <v>379</v>
      </c>
      <c r="C85" s="210" t="s">
        <v>305</v>
      </c>
      <c r="D85" s="258">
        <f>SUM(D86:D88)</f>
        <v>0</v>
      </c>
      <c r="E85" s="212" t="s">
        <v>305</v>
      </c>
      <c r="F85" s="258">
        <f>SUM(F86:F88)</f>
        <v>0</v>
      </c>
      <c r="G85" s="236"/>
      <c r="H85" s="237"/>
      <c r="I85" s="237"/>
      <c r="J85" s="237"/>
      <c r="K85" s="180"/>
      <c r="L85" s="180"/>
      <c r="M85" s="180"/>
    </row>
    <row r="86" spans="1:13" s="232" customFormat="1" hidden="1">
      <c r="A86" s="254"/>
      <c r="B86" s="245" t="s">
        <v>199</v>
      </c>
      <c r="C86" s="255"/>
      <c r="D86" s="202"/>
      <c r="E86" s="205"/>
      <c r="F86" s="202"/>
      <c r="G86" s="241"/>
      <c r="H86" s="237"/>
      <c r="I86" s="237">
        <f>F86-H86</f>
        <v>0</v>
      </c>
      <c r="J86" s="237">
        <f t="shared" ref="J86:J88" si="12">F86-G86</f>
        <v>0</v>
      </c>
      <c r="K86" s="180"/>
      <c r="L86" s="180"/>
      <c r="M86" s="180"/>
    </row>
    <row r="87" spans="1:13" s="232" customFormat="1" hidden="1">
      <c r="A87" s="254"/>
      <c r="B87" s="245"/>
      <c r="C87" s="255"/>
      <c r="D87" s="202"/>
      <c r="E87" s="205"/>
      <c r="F87" s="202"/>
      <c r="G87" s="236"/>
      <c r="H87" s="237"/>
      <c r="I87" s="237">
        <f>F87-H87</f>
        <v>0</v>
      </c>
      <c r="J87" s="237">
        <f t="shared" si="12"/>
        <v>0</v>
      </c>
      <c r="K87" s="180"/>
      <c r="L87" s="180"/>
      <c r="M87" s="180"/>
    </row>
    <row r="88" spans="1:13" s="232" customFormat="1" hidden="1">
      <c r="A88" s="254"/>
      <c r="B88" s="245"/>
      <c r="C88" s="255"/>
      <c r="D88" s="202"/>
      <c r="E88" s="205"/>
      <c r="F88" s="202"/>
      <c r="G88" s="241"/>
      <c r="H88" s="237"/>
      <c r="I88" s="237">
        <f>F88-H88</f>
        <v>0</v>
      </c>
      <c r="J88" s="237">
        <f t="shared" si="12"/>
        <v>0</v>
      </c>
      <c r="K88" s="180"/>
      <c r="L88" s="180"/>
      <c r="M88" s="180"/>
    </row>
    <row r="89" spans="1:13" s="232" customFormat="1" ht="21.6" hidden="1" customHeight="1">
      <c r="A89" s="256">
        <v>3</v>
      </c>
      <c r="B89" s="242" t="s">
        <v>380</v>
      </c>
      <c r="C89" s="210" t="s">
        <v>305</v>
      </c>
      <c r="D89" s="258">
        <f>SUM(D90:D91)</f>
        <v>0</v>
      </c>
      <c r="E89" s="212" t="s">
        <v>305</v>
      </c>
      <c r="F89" s="258">
        <f>SUM(F90:F92)</f>
        <v>0</v>
      </c>
      <c r="G89" s="241"/>
      <c r="H89" s="237"/>
      <c r="I89" s="237"/>
      <c r="J89" s="237"/>
      <c r="K89" s="180"/>
      <c r="L89" s="180"/>
      <c r="M89" s="180"/>
    </row>
    <row r="90" spans="1:13" s="232" customFormat="1" hidden="1">
      <c r="A90" s="254"/>
      <c r="B90" s="245" t="s">
        <v>199</v>
      </c>
      <c r="C90" s="255"/>
      <c r="D90" s="202"/>
      <c r="E90" s="205"/>
      <c r="F90" s="202"/>
      <c r="G90" s="236"/>
      <c r="H90" s="237"/>
      <c r="I90" s="237">
        <f>F90-H90</f>
        <v>0</v>
      </c>
      <c r="J90" s="237">
        <f t="shared" ref="J90:J92" si="13">F90-G90</f>
        <v>0</v>
      </c>
      <c r="K90" s="180"/>
      <c r="L90" s="180"/>
      <c r="M90" s="180"/>
    </row>
    <row r="91" spans="1:13" s="232" customFormat="1" hidden="1">
      <c r="A91" s="254"/>
      <c r="B91" s="259"/>
      <c r="C91" s="255"/>
      <c r="D91" s="202"/>
      <c r="E91" s="205"/>
      <c r="F91" s="202"/>
      <c r="G91" s="236"/>
      <c r="H91" s="237"/>
      <c r="I91" s="237">
        <f>F91-H91</f>
        <v>0</v>
      </c>
      <c r="J91" s="237">
        <f t="shared" si="13"/>
        <v>0</v>
      </c>
      <c r="K91" s="180"/>
      <c r="L91" s="180"/>
      <c r="M91" s="180"/>
    </row>
    <row r="92" spans="1:13" s="232" customFormat="1" hidden="1">
      <c r="A92" s="254"/>
      <c r="B92" s="245"/>
      <c r="C92" s="255"/>
      <c r="D92" s="202"/>
      <c r="E92" s="205"/>
      <c r="F92" s="202"/>
      <c r="G92" s="241"/>
      <c r="H92" s="237"/>
      <c r="I92" s="237">
        <f>F92-H92</f>
        <v>0</v>
      </c>
      <c r="J92" s="237">
        <f t="shared" si="13"/>
        <v>0</v>
      </c>
      <c r="K92" s="183"/>
      <c r="L92" s="183"/>
      <c r="M92" s="183"/>
    </row>
    <row r="93" spans="1:13" s="232" customFormat="1" ht="21.6" customHeight="1">
      <c r="A93" s="252">
        <v>3</v>
      </c>
      <c r="B93" s="233" t="s">
        <v>381</v>
      </c>
      <c r="C93" s="195" t="s">
        <v>305</v>
      </c>
      <c r="D93" s="253">
        <f>SUM(D94:D127)</f>
        <v>0</v>
      </c>
      <c r="E93" s="244" t="s">
        <v>305</v>
      </c>
      <c r="F93" s="253">
        <f>SUM(F95:F146)</f>
        <v>367</v>
      </c>
      <c r="G93" s="236"/>
      <c r="H93" s="237"/>
      <c r="I93" s="237"/>
      <c r="J93" s="237"/>
      <c r="K93" s="180"/>
      <c r="L93" s="180"/>
      <c r="M93" s="180"/>
    </row>
    <row r="94" spans="1:13" s="232" customFormat="1">
      <c r="A94" s="240"/>
      <c r="B94" s="245" t="s">
        <v>199</v>
      </c>
      <c r="C94" s="255"/>
      <c r="D94" s="202"/>
      <c r="E94" s="205"/>
      <c r="F94" s="202"/>
      <c r="G94" s="241"/>
      <c r="H94" s="237"/>
      <c r="I94" s="237">
        <f t="shared" ref="I94:I101" si="14">F94-H94</f>
        <v>0</v>
      </c>
      <c r="J94" s="237">
        <f t="shared" ref="J94:J101" si="15">F94-G94</f>
        <v>0</v>
      </c>
      <c r="K94" s="180"/>
      <c r="L94" s="180"/>
      <c r="M94" s="180"/>
    </row>
    <row r="95" spans="1:13" s="232" customFormat="1" hidden="1">
      <c r="A95" s="260"/>
      <c r="B95" s="261" t="s">
        <v>479</v>
      </c>
      <c r="C95" s="255"/>
      <c r="D95" s="202"/>
      <c r="E95" s="205"/>
      <c r="F95" s="202"/>
      <c r="G95" s="241"/>
      <c r="H95" s="237"/>
      <c r="I95" s="237">
        <f t="shared" si="14"/>
        <v>0</v>
      </c>
      <c r="J95" s="237">
        <f t="shared" si="15"/>
        <v>0</v>
      </c>
      <c r="K95" s="180"/>
      <c r="L95" s="180"/>
      <c r="M95" s="180"/>
    </row>
    <row r="96" spans="1:13" s="232" customFormat="1" hidden="1">
      <c r="A96" s="260"/>
      <c r="B96" s="261" t="s">
        <v>480</v>
      </c>
      <c r="C96" s="255"/>
      <c r="D96" s="202"/>
      <c r="E96" s="205"/>
      <c r="F96" s="202"/>
      <c r="G96" s="236"/>
      <c r="H96" s="237"/>
      <c r="I96" s="237">
        <f t="shared" si="14"/>
        <v>0</v>
      </c>
      <c r="J96" s="237">
        <f t="shared" si="15"/>
        <v>0</v>
      </c>
      <c r="K96" s="183"/>
      <c r="L96" s="183"/>
      <c r="M96" s="183"/>
    </row>
    <row r="97" spans="1:13" s="232" customFormat="1" ht="75" hidden="1">
      <c r="A97" s="260"/>
      <c r="B97" s="261" t="s">
        <v>552</v>
      </c>
      <c r="C97" s="255"/>
      <c r="D97" s="202"/>
      <c r="E97" s="205"/>
      <c r="F97" s="202"/>
      <c r="G97" s="236"/>
      <c r="H97" s="237"/>
      <c r="I97" s="237">
        <f t="shared" si="14"/>
        <v>0</v>
      </c>
      <c r="J97" s="237">
        <f t="shared" si="15"/>
        <v>0</v>
      </c>
      <c r="K97" s="180"/>
      <c r="L97" s="180"/>
      <c r="M97" s="180"/>
    </row>
    <row r="98" spans="1:13" s="232" customFormat="1" ht="56.25" hidden="1">
      <c r="A98" s="260"/>
      <c r="B98" s="261" t="s">
        <v>553</v>
      </c>
      <c r="C98" s="255"/>
      <c r="D98" s="202"/>
      <c r="E98" s="205"/>
      <c r="F98" s="202"/>
      <c r="G98" s="236"/>
      <c r="H98" s="237"/>
      <c r="I98" s="237">
        <f t="shared" si="14"/>
        <v>0</v>
      </c>
      <c r="J98" s="237">
        <f t="shared" si="15"/>
        <v>0</v>
      </c>
      <c r="K98" s="180"/>
      <c r="L98" s="180"/>
      <c r="M98" s="180"/>
    </row>
    <row r="99" spans="1:13" s="232" customFormat="1" ht="37.5" hidden="1">
      <c r="A99" s="260"/>
      <c r="B99" s="261" t="s">
        <v>554</v>
      </c>
      <c r="C99" s="255"/>
      <c r="D99" s="202"/>
      <c r="E99" s="205"/>
      <c r="F99" s="202"/>
      <c r="G99" s="236"/>
      <c r="H99" s="237"/>
      <c r="I99" s="237">
        <f t="shared" si="14"/>
        <v>0</v>
      </c>
      <c r="J99" s="237">
        <f t="shared" si="15"/>
        <v>0</v>
      </c>
      <c r="K99" s="180"/>
      <c r="L99" s="180"/>
      <c r="M99" s="180"/>
    </row>
    <row r="100" spans="1:13" s="232" customFormat="1" ht="37.5" hidden="1">
      <c r="A100" s="260"/>
      <c r="B100" s="261" t="s">
        <v>556</v>
      </c>
      <c r="C100" s="255"/>
      <c r="D100" s="202"/>
      <c r="E100" s="205"/>
      <c r="F100" s="202"/>
      <c r="G100" s="236"/>
      <c r="H100" s="237"/>
      <c r="I100" s="237">
        <f t="shared" si="14"/>
        <v>0</v>
      </c>
      <c r="J100" s="237">
        <f t="shared" si="15"/>
        <v>0</v>
      </c>
      <c r="K100" s="180"/>
      <c r="L100" s="180"/>
      <c r="M100" s="180"/>
    </row>
    <row r="101" spans="1:13" s="232" customFormat="1" hidden="1">
      <c r="A101" s="260"/>
      <c r="B101" s="261" t="s">
        <v>557</v>
      </c>
      <c r="C101" s="255"/>
      <c r="D101" s="202"/>
      <c r="E101" s="205"/>
      <c r="F101" s="202"/>
      <c r="G101" s="236"/>
      <c r="H101" s="237"/>
      <c r="I101" s="237">
        <f t="shared" si="14"/>
        <v>0</v>
      </c>
      <c r="J101" s="237">
        <f t="shared" si="15"/>
        <v>0</v>
      </c>
      <c r="K101" s="180"/>
      <c r="L101" s="180"/>
      <c r="M101" s="180"/>
    </row>
    <row r="102" spans="1:13" s="232" customFormat="1" hidden="1">
      <c r="A102" s="260"/>
      <c r="B102" s="261" t="s">
        <v>558</v>
      </c>
      <c r="C102" s="255"/>
      <c r="D102" s="202"/>
      <c r="E102" s="205"/>
      <c r="F102" s="202"/>
      <c r="G102" s="236"/>
      <c r="H102" s="237"/>
      <c r="I102" s="237"/>
      <c r="J102" s="237"/>
      <c r="K102" s="180"/>
      <c r="L102" s="180"/>
      <c r="M102" s="180"/>
    </row>
    <row r="103" spans="1:13" s="232" customFormat="1" hidden="1">
      <c r="A103" s="260"/>
      <c r="B103" s="261" t="s">
        <v>559</v>
      </c>
      <c r="C103" s="255"/>
      <c r="D103" s="202"/>
      <c r="E103" s="205"/>
      <c r="F103" s="202"/>
      <c r="G103" s="236"/>
      <c r="H103" s="237"/>
      <c r="I103" s="237">
        <f>F103-H103</f>
        <v>0</v>
      </c>
      <c r="J103" s="237">
        <f t="shared" ref="J103:J105" si="16">F103-G103</f>
        <v>0</v>
      </c>
      <c r="K103" s="180"/>
      <c r="L103" s="180"/>
      <c r="M103" s="180"/>
    </row>
    <row r="104" spans="1:13" s="232" customFormat="1" ht="37.5" hidden="1">
      <c r="A104" s="260"/>
      <c r="B104" s="261" t="s">
        <v>560</v>
      </c>
      <c r="C104" s="255"/>
      <c r="D104" s="202"/>
      <c r="E104" s="205"/>
      <c r="F104" s="202"/>
      <c r="G104" s="236"/>
      <c r="H104" s="237"/>
      <c r="I104" s="237">
        <f>F104-H104</f>
        <v>0</v>
      </c>
      <c r="J104" s="237">
        <f t="shared" si="16"/>
        <v>0</v>
      </c>
      <c r="K104" s="180"/>
      <c r="L104" s="180"/>
      <c r="M104" s="180"/>
    </row>
    <row r="105" spans="1:13" s="232" customFormat="1" hidden="1">
      <c r="A105" s="260"/>
      <c r="B105" s="261" t="s">
        <v>561</v>
      </c>
      <c r="C105" s="255"/>
      <c r="D105" s="202"/>
      <c r="E105" s="205"/>
      <c r="F105" s="202"/>
      <c r="G105" s="236"/>
      <c r="H105" s="237"/>
      <c r="I105" s="237">
        <f>F105-H105</f>
        <v>0</v>
      </c>
      <c r="J105" s="237">
        <f t="shared" si="16"/>
        <v>0</v>
      </c>
      <c r="K105" s="183"/>
      <c r="L105" s="183"/>
      <c r="M105" s="183"/>
    </row>
    <row r="106" spans="1:13" s="232" customFormat="1" hidden="1">
      <c r="A106" s="260"/>
      <c r="B106" s="261" t="s">
        <v>562</v>
      </c>
      <c r="C106" s="255"/>
      <c r="D106" s="202"/>
      <c r="E106" s="205"/>
      <c r="F106" s="202"/>
      <c r="G106" s="236"/>
      <c r="H106" s="237"/>
      <c r="I106" s="237"/>
      <c r="J106" s="237"/>
      <c r="K106" s="180"/>
      <c r="L106" s="180"/>
      <c r="M106" s="180"/>
    </row>
    <row r="107" spans="1:13" s="232" customFormat="1" hidden="1">
      <c r="A107" s="260"/>
      <c r="B107" s="261" t="s">
        <v>563</v>
      </c>
      <c r="C107" s="255"/>
      <c r="D107" s="202"/>
      <c r="E107" s="205"/>
      <c r="F107" s="202"/>
      <c r="G107" s="236"/>
      <c r="H107" s="237"/>
      <c r="I107" s="237">
        <f t="shared" ref="I107:I114" si="17">F107-H107</f>
        <v>0</v>
      </c>
      <c r="J107" s="237">
        <f t="shared" ref="J107:J114" si="18">F107-G107</f>
        <v>0</v>
      </c>
      <c r="K107" s="180"/>
      <c r="L107" s="180"/>
      <c r="M107" s="180"/>
    </row>
    <row r="108" spans="1:13" s="232" customFormat="1" ht="37.5" hidden="1">
      <c r="A108" s="260"/>
      <c r="B108" s="261" t="s">
        <v>564</v>
      </c>
      <c r="C108" s="255"/>
      <c r="D108" s="202"/>
      <c r="E108" s="205"/>
      <c r="F108" s="202"/>
      <c r="G108" s="236"/>
      <c r="H108" s="237"/>
      <c r="I108" s="237">
        <f t="shared" si="17"/>
        <v>0</v>
      </c>
      <c r="J108" s="237">
        <f t="shared" si="18"/>
        <v>0</v>
      </c>
      <c r="K108" s="180"/>
      <c r="L108" s="180"/>
      <c r="M108" s="180"/>
    </row>
    <row r="109" spans="1:13" s="232" customFormat="1" hidden="1">
      <c r="A109" s="260"/>
      <c r="B109" s="261" t="s">
        <v>565</v>
      </c>
      <c r="C109" s="255"/>
      <c r="D109" s="202"/>
      <c r="E109" s="205"/>
      <c r="F109" s="202"/>
      <c r="G109" s="236"/>
      <c r="H109" s="237"/>
      <c r="I109" s="237">
        <f t="shared" si="17"/>
        <v>0</v>
      </c>
      <c r="J109" s="237">
        <f t="shared" si="18"/>
        <v>0</v>
      </c>
      <c r="K109" s="180"/>
      <c r="L109" s="180"/>
      <c r="M109" s="180"/>
    </row>
    <row r="110" spans="1:13" s="232" customFormat="1" ht="37.5" hidden="1">
      <c r="A110" s="260"/>
      <c r="B110" s="261" t="s">
        <v>566</v>
      </c>
      <c r="C110" s="255"/>
      <c r="D110" s="202"/>
      <c r="E110" s="205"/>
      <c r="F110" s="202"/>
      <c r="G110" s="236"/>
      <c r="H110" s="237"/>
      <c r="I110" s="237">
        <f t="shared" si="17"/>
        <v>0</v>
      </c>
      <c r="J110" s="237">
        <f t="shared" si="18"/>
        <v>0</v>
      </c>
      <c r="K110" s="180"/>
      <c r="L110" s="180"/>
      <c r="M110" s="180"/>
    </row>
    <row r="111" spans="1:13" s="232" customFormat="1" ht="75" hidden="1">
      <c r="A111" s="260"/>
      <c r="B111" s="261" t="s">
        <v>567</v>
      </c>
      <c r="C111" s="255"/>
      <c r="D111" s="202"/>
      <c r="E111" s="205"/>
      <c r="F111" s="202"/>
      <c r="G111" s="236"/>
      <c r="H111" s="237"/>
      <c r="I111" s="237">
        <f t="shared" si="17"/>
        <v>0</v>
      </c>
      <c r="J111" s="237">
        <f t="shared" si="18"/>
        <v>0</v>
      </c>
      <c r="K111" s="180"/>
      <c r="L111" s="180"/>
      <c r="M111" s="180"/>
    </row>
    <row r="112" spans="1:13" s="232" customFormat="1" hidden="1">
      <c r="A112" s="260"/>
      <c r="B112" s="261" t="s">
        <v>481</v>
      </c>
      <c r="C112" s="255"/>
      <c r="D112" s="202"/>
      <c r="E112" s="205"/>
      <c r="F112" s="202"/>
      <c r="G112" s="236"/>
      <c r="H112" s="237"/>
      <c r="I112" s="237">
        <f t="shared" si="17"/>
        <v>0</v>
      </c>
      <c r="J112" s="237">
        <f t="shared" si="18"/>
        <v>0</v>
      </c>
      <c r="K112" s="180"/>
      <c r="L112" s="180"/>
      <c r="M112" s="180"/>
    </row>
    <row r="113" spans="1:13" s="232" customFormat="1" ht="37.5" hidden="1">
      <c r="A113" s="260"/>
      <c r="B113" s="261" t="s">
        <v>482</v>
      </c>
      <c r="C113" s="255"/>
      <c r="D113" s="202"/>
      <c r="E113" s="205"/>
      <c r="F113" s="202"/>
      <c r="G113" s="236"/>
      <c r="H113" s="237"/>
      <c r="I113" s="237">
        <f t="shared" si="17"/>
        <v>0</v>
      </c>
      <c r="J113" s="237">
        <f t="shared" si="18"/>
        <v>0</v>
      </c>
      <c r="K113" s="180"/>
      <c r="L113" s="180"/>
      <c r="M113" s="180"/>
    </row>
    <row r="114" spans="1:13" s="232" customFormat="1" ht="37.5" hidden="1">
      <c r="A114" s="260"/>
      <c r="B114" s="261" t="s">
        <v>483</v>
      </c>
      <c r="C114" s="255"/>
      <c r="D114" s="202"/>
      <c r="E114" s="205"/>
      <c r="F114" s="202"/>
      <c r="G114" s="236"/>
      <c r="H114" s="237"/>
      <c r="I114" s="237">
        <f t="shared" si="17"/>
        <v>0</v>
      </c>
      <c r="J114" s="237">
        <f t="shared" si="18"/>
        <v>0</v>
      </c>
      <c r="K114" s="180"/>
      <c r="L114" s="180"/>
      <c r="M114" s="180"/>
    </row>
    <row r="115" spans="1:13" s="232" customFormat="1" ht="37.5" hidden="1">
      <c r="A115" s="260"/>
      <c r="B115" s="261" t="s">
        <v>506</v>
      </c>
      <c r="C115" s="255"/>
      <c r="D115" s="202"/>
      <c r="E115" s="205"/>
      <c r="F115" s="202"/>
      <c r="G115" s="236"/>
      <c r="H115" s="237"/>
      <c r="I115" s="237"/>
      <c r="J115" s="237"/>
      <c r="K115" s="180"/>
      <c r="L115" s="180"/>
      <c r="M115" s="180"/>
    </row>
    <row r="116" spans="1:13" s="232" customFormat="1" hidden="1">
      <c r="A116" s="260"/>
      <c r="B116" s="261" t="s">
        <v>568</v>
      </c>
      <c r="C116" s="255"/>
      <c r="D116" s="202"/>
      <c r="E116" s="205"/>
      <c r="F116" s="202"/>
      <c r="G116" s="236"/>
      <c r="H116" s="237"/>
      <c r="I116" s="237">
        <f>F116-H116</f>
        <v>0</v>
      </c>
      <c r="J116" s="237">
        <f t="shared" ref="J116:J119" si="19">F116-G116</f>
        <v>0</v>
      </c>
      <c r="K116" s="180"/>
      <c r="L116" s="180"/>
      <c r="M116" s="180"/>
    </row>
    <row r="117" spans="1:13" s="232" customFormat="1" hidden="1">
      <c r="A117" s="260"/>
      <c r="B117" s="261" t="s">
        <v>504</v>
      </c>
      <c r="C117" s="255"/>
      <c r="D117" s="202"/>
      <c r="E117" s="205"/>
      <c r="F117" s="202"/>
      <c r="G117" s="236"/>
      <c r="H117" s="237"/>
      <c r="I117" s="237">
        <f>F117-H117</f>
        <v>0</v>
      </c>
      <c r="J117" s="237">
        <f t="shared" si="19"/>
        <v>0</v>
      </c>
      <c r="K117" s="180"/>
      <c r="L117" s="180"/>
      <c r="M117" s="180"/>
    </row>
    <row r="118" spans="1:13" s="232" customFormat="1" hidden="1">
      <c r="A118" s="260"/>
      <c r="B118" s="261" t="s">
        <v>569</v>
      </c>
      <c r="C118" s="255"/>
      <c r="D118" s="202"/>
      <c r="E118" s="205"/>
      <c r="F118" s="202"/>
      <c r="G118" s="236"/>
      <c r="H118" s="237"/>
      <c r="I118" s="237">
        <f>F118-H118</f>
        <v>0</v>
      </c>
      <c r="J118" s="237">
        <f t="shared" si="19"/>
        <v>0</v>
      </c>
      <c r="K118" s="180"/>
      <c r="L118" s="180"/>
      <c r="M118" s="180"/>
    </row>
    <row r="119" spans="1:13" s="232" customFormat="1" ht="37.5" hidden="1">
      <c r="A119" s="260"/>
      <c r="B119" s="261" t="s">
        <v>570</v>
      </c>
      <c r="C119" s="255"/>
      <c r="D119" s="202"/>
      <c r="E119" s="205"/>
      <c r="F119" s="202"/>
      <c r="G119" s="236"/>
      <c r="H119" s="237"/>
      <c r="I119" s="237">
        <f>F119-H119</f>
        <v>0</v>
      </c>
      <c r="J119" s="237">
        <f t="shared" si="19"/>
        <v>0</v>
      </c>
      <c r="K119" s="180"/>
      <c r="L119" s="180"/>
      <c r="M119" s="180"/>
    </row>
    <row r="120" spans="1:13" s="232" customFormat="1" ht="37.5" hidden="1">
      <c r="A120" s="260"/>
      <c r="B120" s="261" t="s">
        <v>571</v>
      </c>
      <c r="C120" s="255"/>
      <c r="D120" s="202"/>
      <c r="E120" s="205"/>
      <c r="F120" s="202"/>
      <c r="G120" s="236"/>
      <c r="H120" s="237"/>
      <c r="I120" s="237"/>
      <c r="J120" s="237"/>
      <c r="K120" s="180"/>
      <c r="L120" s="180"/>
      <c r="M120" s="180"/>
    </row>
    <row r="121" spans="1:13" s="232" customFormat="1" hidden="1">
      <c r="A121" s="260"/>
      <c r="B121" s="261" t="s">
        <v>505</v>
      </c>
      <c r="C121" s="255"/>
      <c r="D121" s="202"/>
      <c r="E121" s="205"/>
      <c r="F121" s="202"/>
      <c r="G121" s="236"/>
      <c r="H121" s="237"/>
      <c r="I121" s="237">
        <f t="shared" ref="I121:I144" si="20">F121-H121</f>
        <v>0</v>
      </c>
      <c r="J121" s="237">
        <f t="shared" ref="J121:J144" si="21">F121-G121</f>
        <v>0</v>
      </c>
      <c r="K121" s="180"/>
      <c r="L121" s="180"/>
      <c r="M121" s="180"/>
    </row>
    <row r="122" spans="1:13" s="232" customFormat="1" ht="37.5" hidden="1">
      <c r="A122" s="260"/>
      <c r="B122" s="261" t="s">
        <v>572</v>
      </c>
      <c r="C122" s="255"/>
      <c r="D122" s="202"/>
      <c r="E122" s="205"/>
      <c r="F122" s="202"/>
      <c r="G122" s="236"/>
      <c r="H122" s="237"/>
      <c r="I122" s="237">
        <f t="shared" si="20"/>
        <v>0</v>
      </c>
      <c r="J122" s="237">
        <f t="shared" si="21"/>
        <v>0</v>
      </c>
      <c r="K122" s="180"/>
      <c r="L122" s="180"/>
      <c r="M122" s="180"/>
    </row>
    <row r="123" spans="1:13" s="232" customFormat="1" hidden="1">
      <c r="A123" s="260"/>
      <c r="B123" s="261" t="s">
        <v>573</v>
      </c>
      <c r="C123" s="255"/>
      <c r="D123" s="202"/>
      <c r="E123" s="205"/>
      <c r="F123" s="202"/>
      <c r="G123" s="236"/>
      <c r="H123" s="237"/>
      <c r="I123" s="237">
        <f t="shared" si="20"/>
        <v>0</v>
      </c>
      <c r="J123" s="237">
        <f t="shared" si="21"/>
        <v>0</v>
      </c>
      <c r="K123" s="180"/>
      <c r="L123" s="180"/>
      <c r="M123" s="180"/>
    </row>
    <row r="124" spans="1:13" s="232" customFormat="1" ht="37.5" hidden="1">
      <c r="A124" s="260"/>
      <c r="B124" s="261" t="s">
        <v>574</v>
      </c>
      <c r="C124" s="255"/>
      <c r="D124" s="202"/>
      <c r="E124" s="205"/>
      <c r="F124" s="202"/>
      <c r="G124" s="236"/>
      <c r="H124" s="237"/>
      <c r="I124" s="237">
        <f t="shared" si="20"/>
        <v>0</v>
      </c>
      <c r="J124" s="237">
        <f t="shared" si="21"/>
        <v>0</v>
      </c>
      <c r="K124" s="180"/>
      <c r="L124" s="180"/>
      <c r="M124" s="180"/>
    </row>
    <row r="125" spans="1:13" s="232" customFormat="1" ht="40.5" hidden="1" customHeight="1">
      <c r="A125" s="260"/>
      <c r="B125" s="261" t="s">
        <v>575</v>
      </c>
      <c r="C125" s="255"/>
      <c r="D125" s="202"/>
      <c r="E125" s="205"/>
      <c r="F125" s="202"/>
      <c r="G125" s="236"/>
      <c r="H125" s="237"/>
      <c r="I125" s="237">
        <f t="shared" si="20"/>
        <v>0</v>
      </c>
      <c r="J125" s="237">
        <f t="shared" si="21"/>
        <v>0</v>
      </c>
      <c r="K125" s="180"/>
      <c r="L125" s="180"/>
      <c r="M125" s="180"/>
    </row>
    <row r="126" spans="1:13" s="232" customFormat="1" hidden="1">
      <c r="A126" s="260"/>
      <c r="B126" s="261" t="s">
        <v>576</v>
      </c>
      <c r="C126" s="255"/>
      <c r="D126" s="202"/>
      <c r="E126" s="205"/>
      <c r="F126" s="202"/>
      <c r="G126" s="236"/>
      <c r="H126" s="237"/>
      <c r="I126" s="237">
        <f t="shared" si="20"/>
        <v>0</v>
      </c>
      <c r="J126" s="237">
        <f t="shared" si="21"/>
        <v>0</v>
      </c>
      <c r="K126" s="180"/>
      <c r="L126" s="180"/>
      <c r="M126" s="180"/>
    </row>
    <row r="127" spans="1:13" s="232" customFormat="1" hidden="1">
      <c r="A127" s="260"/>
      <c r="B127" s="261" t="s">
        <v>577</v>
      </c>
      <c r="C127" s="255"/>
      <c r="D127" s="202"/>
      <c r="E127" s="205"/>
      <c r="F127" s="202"/>
      <c r="G127" s="236"/>
      <c r="H127" s="237"/>
      <c r="I127" s="237">
        <f t="shared" si="20"/>
        <v>0</v>
      </c>
      <c r="J127" s="237">
        <f t="shared" si="21"/>
        <v>0</v>
      </c>
      <c r="K127" s="180"/>
      <c r="L127" s="180"/>
      <c r="M127" s="180"/>
    </row>
    <row r="128" spans="1:13" s="232" customFormat="1" hidden="1">
      <c r="A128" s="260"/>
      <c r="B128" s="261" t="s">
        <v>578</v>
      </c>
      <c r="C128" s="255"/>
      <c r="D128" s="202"/>
      <c r="E128" s="205"/>
      <c r="F128" s="202"/>
      <c r="G128" s="236"/>
      <c r="H128" s="237"/>
      <c r="I128" s="237">
        <f t="shared" si="20"/>
        <v>0</v>
      </c>
      <c r="J128" s="237">
        <f t="shared" si="21"/>
        <v>0</v>
      </c>
      <c r="K128" s="180"/>
      <c r="L128" s="180"/>
      <c r="M128" s="180"/>
    </row>
    <row r="129" spans="1:13" s="232" customFormat="1" hidden="1">
      <c r="A129" s="260"/>
      <c r="B129" s="261" t="s">
        <v>579</v>
      </c>
      <c r="C129" s="255"/>
      <c r="D129" s="202"/>
      <c r="E129" s="205"/>
      <c r="F129" s="202"/>
      <c r="G129" s="236"/>
      <c r="H129" s="237"/>
      <c r="I129" s="237">
        <f t="shared" si="20"/>
        <v>0</v>
      </c>
      <c r="J129" s="237">
        <f t="shared" si="21"/>
        <v>0</v>
      </c>
      <c r="K129" s="180"/>
      <c r="L129" s="180"/>
      <c r="M129" s="180"/>
    </row>
    <row r="130" spans="1:13" s="232" customFormat="1" hidden="1">
      <c r="A130" s="260"/>
      <c r="B130" s="261" t="s">
        <v>580</v>
      </c>
      <c r="C130" s="255"/>
      <c r="D130" s="202"/>
      <c r="E130" s="205"/>
      <c r="F130" s="202"/>
      <c r="G130" s="236"/>
      <c r="H130" s="237"/>
      <c r="I130" s="237">
        <f t="shared" si="20"/>
        <v>0</v>
      </c>
      <c r="J130" s="237">
        <f t="shared" si="21"/>
        <v>0</v>
      </c>
      <c r="K130" s="180"/>
      <c r="L130" s="180"/>
      <c r="M130" s="180"/>
    </row>
    <row r="131" spans="1:13" s="232" customFormat="1" ht="37.5" hidden="1">
      <c r="A131" s="260"/>
      <c r="B131" s="261" t="s">
        <v>1043</v>
      </c>
      <c r="C131" s="255"/>
      <c r="D131" s="202"/>
      <c r="E131" s="205"/>
      <c r="F131" s="202"/>
      <c r="G131" s="236"/>
      <c r="H131" s="237"/>
      <c r="I131" s="237">
        <f t="shared" si="20"/>
        <v>0</v>
      </c>
      <c r="J131" s="237">
        <f t="shared" si="21"/>
        <v>0</v>
      </c>
      <c r="K131" s="180"/>
      <c r="L131" s="180"/>
      <c r="M131" s="180"/>
    </row>
    <row r="132" spans="1:13" s="232" customFormat="1" ht="56.25" hidden="1">
      <c r="A132" s="260"/>
      <c r="B132" s="261" t="s">
        <v>788</v>
      </c>
      <c r="C132" s="255"/>
      <c r="D132" s="202"/>
      <c r="E132" s="205"/>
      <c r="F132" s="202"/>
      <c r="G132" s="236"/>
      <c r="H132" s="237"/>
      <c r="I132" s="237">
        <f t="shared" si="20"/>
        <v>0</v>
      </c>
      <c r="J132" s="237">
        <f t="shared" si="21"/>
        <v>0</v>
      </c>
      <c r="K132" s="180"/>
      <c r="L132" s="180"/>
      <c r="M132" s="180"/>
    </row>
    <row r="133" spans="1:13" s="232" customFormat="1">
      <c r="A133" s="260"/>
      <c r="B133" s="261" t="s">
        <v>1044</v>
      </c>
      <c r="C133" s="255"/>
      <c r="D133" s="202"/>
      <c r="E133" s="205">
        <v>1</v>
      </c>
      <c r="F133" s="202">
        <v>367</v>
      </c>
      <c r="G133" s="236"/>
      <c r="H133" s="237"/>
      <c r="I133" s="237">
        <f t="shared" si="20"/>
        <v>367</v>
      </c>
      <c r="J133" s="237">
        <f t="shared" si="21"/>
        <v>367</v>
      </c>
      <c r="K133" s="183"/>
      <c r="L133" s="183"/>
      <c r="M133" s="183"/>
    </row>
    <row r="134" spans="1:13" s="232" customFormat="1" ht="37.5" hidden="1">
      <c r="A134" s="260"/>
      <c r="B134" s="261" t="s">
        <v>1013</v>
      </c>
      <c r="C134" s="255"/>
      <c r="D134" s="202"/>
      <c r="E134" s="205"/>
      <c r="F134" s="202"/>
      <c r="G134" s="262"/>
      <c r="H134" s="236"/>
      <c r="I134" s="237">
        <f t="shared" si="20"/>
        <v>0</v>
      </c>
      <c r="J134" s="237">
        <f t="shared" si="21"/>
        <v>0</v>
      </c>
      <c r="K134" s="180"/>
      <c r="L134" s="180"/>
      <c r="M134" s="180"/>
    </row>
    <row r="135" spans="1:13" s="232" customFormat="1" hidden="1">
      <c r="A135" s="260"/>
      <c r="B135" s="261" t="s">
        <v>584</v>
      </c>
      <c r="C135" s="255"/>
      <c r="D135" s="202"/>
      <c r="E135" s="205"/>
      <c r="F135" s="202"/>
      <c r="G135" s="236"/>
      <c r="H135" s="237"/>
      <c r="I135" s="237">
        <f t="shared" si="20"/>
        <v>0</v>
      </c>
      <c r="J135" s="237">
        <f t="shared" si="21"/>
        <v>0</v>
      </c>
      <c r="K135" s="183"/>
      <c r="L135" s="183"/>
      <c r="M135" s="183"/>
    </row>
    <row r="136" spans="1:13" s="232" customFormat="1" hidden="1">
      <c r="A136" s="260"/>
      <c r="B136" s="261" t="s">
        <v>585</v>
      </c>
      <c r="C136" s="255"/>
      <c r="D136" s="202"/>
      <c r="E136" s="205"/>
      <c r="F136" s="202"/>
      <c r="G136" s="236"/>
      <c r="H136" s="237"/>
      <c r="I136" s="237">
        <f t="shared" si="20"/>
        <v>0</v>
      </c>
      <c r="J136" s="237">
        <f t="shared" si="21"/>
        <v>0</v>
      </c>
      <c r="K136" s="180"/>
      <c r="L136" s="180"/>
      <c r="M136" s="180"/>
    </row>
    <row r="137" spans="1:13" s="232" customFormat="1" hidden="1">
      <c r="A137" s="260"/>
      <c r="B137" s="261" t="s">
        <v>586</v>
      </c>
      <c r="C137" s="255"/>
      <c r="D137" s="202"/>
      <c r="E137" s="205"/>
      <c r="F137" s="202"/>
      <c r="G137" s="236"/>
      <c r="H137" s="237"/>
      <c r="I137" s="237">
        <f t="shared" si="20"/>
        <v>0</v>
      </c>
      <c r="J137" s="237">
        <f t="shared" si="21"/>
        <v>0</v>
      </c>
      <c r="K137" s="180"/>
      <c r="L137" s="180"/>
      <c r="M137" s="180"/>
    </row>
    <row r="138" spans="1:13" s="232" customFormat="1" hidden="1">
      <c r="A138" s="260"/>
      <c r="B138" s="245" t="s">
        <v>1014</v>
      </c>
      <c r="C138" s="255"/>
      <c r="D138" s="202"/>
      <c r="E138" s="205"/>
      <c r="F138" s="202"/>
      <c r="G138" s="236"/>
      <c r="H138" s="237"/>
      <c r="I138" s="237">
        <f t="shared" si="20"/>
        <v>0</v>
      </c>
      <c r="J138" s="237">
        <f t="shared" si="21"/>
        <v>0</v>
      </c>
      <c r="K138" s="180"/>
      <c r="L138" s="180"/>
      <c r="M138" s="180"/>
    </row>
    <row r="139" spans="1:13" s="232" customFormat="1" hidden="1">
      <c r="A139" s="260"/>
      <c r="B139" s="245"/>
      <c r="C139" s="255"/>
      <c r="D139" s="202"/>
      <c r="E139" s="205"/>
      <c r="F139" s="202"/>
      <c r="G139" s="236"/>
      <c r="H139" s="237"/>
      <c r="I139" s="237">
        <f t="shared" si="20"/>
        <v>0</v>
      </c>
      <c r="J139" s="237">
        <f t="shared" si="21"/>
        <v>0</v>
      </c>
      <c r="K139" s="180"/>
      <c r="L139" s="180"/>
      <c r="M139" s="180"/>
    </row>
    <row r="140" spans="1:13" s="232" customFormat="1" hidden="1">
      <c r="A140" s="260"/>
      <c r="B140" s="245"/>
      <c r="C140" s="255"/>
      <c r="D140" s="202"/>
      <c r="E140" s="205"/>
      <c r="F140" s="202"/>
      <c r="G140" s="236"/>
      <c r="H140" s="237"/>
      <c r="I140" s="237">
        <f t="shared" si="20"/>
        <v>0</v>
      </c>
      <c r="J140" s="237">
        <f t="shared" si="21"/>
        <v>0</v>
      </c>
      <c r="K140" s="180"/>
      <c r="L140" s="180"/>
      <c r="M140" s="180"/>
    </row>
    <row r="141" spans="1:13" s="232" customFormat="1" hidden="1">
      <c r="A141" s="260"/>
      <c r="B141" s="245"/>
      <c r="C141" s="255"/>
      <c r="D141" s="202"/>
      <c r="E141" s="205"/>
      <c r="F141" s="202"/>
      <c r="G141" s="236"/>
      <c r="H141" s="237"/>
      <c r="I141" s="237">
        <f t="shared" si="20"/>
        <v>0</v>
      </c>
      <c r="J141" s="237">
        <f t="shared" si="21"/>
        <v>0</v>
      </c>
      <c r="K141" s="180"/>
      <c r="L141" s="180"/>
      <c r="M141" s="180"/>
    </row>
    <row r="142" spans="1:13" s="232" customFormat="1" hidden="1">
      <c r="A142" s="260"/>
      <c r="B142" s="245"/>
      <c r="C142" s="255"/>
      <c r="D142" s="202"/>
      <c r="E142" s="205"/>
      <c r="F142" s="202"/>
      <c r="G142" s="236"/>
      <c r="H142" s="237"/>
      <c r="I142" s="237">
        <f t="shared" si="20"/>
        <v>0</v>
      </c>
      <c r="J142" s="237">
        <f t="shared" si="21"/>
        <v>0</v>
      </c>
      <c r="K142" s="180"/>
      <c r="L142" s="180"/>
      <c r="M142" s="180"/>
    </row>
    <row r="143" spans="1:13" s="232" customFormat="1" hidden="1">
      <c r="A143" s="260"/>
      <c r="B143" s="245"/>
      <c r="C143" s="255"/>
      <c r="D143" s="202"/>
      <c r="E143" s="205"/>
      <c r="F143" s="202"/>
      <c r="G143" s="236"/>
      <c r="H143" s="237"/>
      <c r="I143" s="237">
        <f t="shared" si="20"/>
        <v>0</v>
      </c>
      <c r="J143" s="237">
        <f t="shared" si="21"/>
        <v>0</v>
      </c>
      <c r="K143" s="180"/>
      <c r="L143" s="180"/>
      <c r="M143" s="180"/>
    </row>
    <row r="144" spans="1:13" s="232" customFormat="1" hidden="1">
      <c r="A144" s="260"/>
      <c r="B144" s="245"/>
      <c r="C144" s="255"/>
      <c r="D144" s="202"/>
      <c r="E144" s="205"/>
      <c r="F144" s="202"/>
      <c r="G144" s="236"/>
      <c r="H144" s="237"/>
      <c r="I144" s="237">
        <f t="shared" si="20"/>
        <v>0</v>
      </c>
      <c r="J144" s="237">
        <f t="shared" si="21"/>
        <v>0</v>
      </c>
      <c r="K144" s="180"/>
      <c r="L144" s="180"/>
      <c r="M144" s="180"/>
    </row>
    <row r="145" spans="1:13" s="232" customFormat="1" hidden="1">
      <c r="A145" s="260"/>
      <c r="B145" s="245"/>
      <c r="C145" s="255"/>
      <c r="D145" s="202"/>
      <c r="E145" s="205"/>
      <c r="F145" s="202"/>
      <c r="G145" s="236"/>
      <c r="H145" s="237"/>
      <c r="I145" s="237">
        <f>F139-H145</f>
        <v>0</v>
      </c>
      <c r="J145" s="237">
        <f>F139-G145</f>
        <v>0</v>
      </c>
      <c r="K145" s="180"/>
      <c r="L145" s="180"/>
      <c r="M145" s="180"/>
    </row>
    <row r="146" spans="1:13" s="232" customFormat="1" hidden="1">
      <c r="A146" s="260"/>
      <c r="B146" s="245"/>
      <c r="C146" s="255"/>
      <c r="D146" s="202"/>
      <c r="E146" s="205"/>
      <c r="F146" s="202"/>
      <c r="G146" s="236"/>
      <c r="H146" s="237"/>
      <c r="I146" s="237"/>
      <c r="J146" s="237"/>
      <c r="K146" s="180"/>
      <c r="L146" s="180"/>
      <c r="M146" s="180"/>
    </row>
    <row r="147" spans="1:13" s="232" customFormat="1" ht="21" customHeight="1">
      <c r="A147" s="263"/>
      <c r="B147" s="233" t="s">
        <v>295</v>
      </c>
      <c r="C147" s="195" t="s">
        <v>305</v>
      </c>
      <c r="D147" s="253">
        <f>D93+D89+D85+D81</f>
        <v>0</v>
      </c>
      <c r="E147" s="244" t="s">
        <v>305</v>
      </c>
      <c r="F147" s="253">
        <f>F81+F85+F89+F93</f>
        <v>367</v>
      </c>
      <c r="G147" s="222" t="s">
        <v>535</v>
      </c>
      <c r="H147" s="223">
        <f t="shared" ref="H147" si="22">SUM(H80:H146)</f>
        <v>0</v>
      </c>
      <c r="I147" s="223">
        <f t="shared" ref="I147" si="23">SUM(I80:I146)</f>
        <v>367</v>
      </c>
      <c r="J147" s="223">
        <f>SUM(J80:J146)</f>
        <v>367</v>
      </c>
      <c r="K147" s="180"/>
      <c r="L147" s="183">
        <f t="shared" ref="L147:M147" si="24">SUM(L80:L146)</f>
        <v>0</v>
      </c>
      <c r="M147" s="183">
        <f t="shared" si="24"/>
        <v>0</v>
      </c>
    </row>
    <row r="148" spans="1:13" ht="21" hidden="1" customHeight="1">
      <c r="A148" s="1466" t="s">
        <v>489</v>
      </c>
      <c r="B148" s="1466"/>
      <c r="C148" s="1466"/>
      <c r="D148" s="1466"/>
      <c r="E148" s="1466"/>
      <c r="F148" s="1466"/>
      <c r="G148" s="191" t="s">
        <v>995</v>
      </c>
      <c r="H148" s="192"/>
      <c r="I148" s="192"/>
      <c r="J148" s="192"/>
      <c r="L148" s="183"/>
      <c r="M148" s="183"/>
    </row>
    <row r="149" spans="1:13" s="267" customFormat="1" ht="21.6" hidden="1" customHeight="1">
      <c r="A149" s="264">
        <v>1</v>
      </c>
      <c r="B149" s="265" t="s">
        <v>377</v>
      </c>
      <c r="C149" s="59" t="s">
        <v>305</v>
      </c>
      <c r="D149" s="266">
        <f>SUM(D150:D152)</f>
        <v>0</v>
      </c>
      <c r="E149" s="221" t="s">
        <v>305</v>
      </c>
      <c r="F149" s="266">
        <f>SUM(F150:F152)</f>
        <v>0</v>
      </c>
      <c r="G149" s="197"/>
      <c r="H149" s="198"/>
      <c r="I149" s="198"/>
      <c r="J149" s="198"/>
      <c r="K149" s="180"/>
      <c r="L149" s="183"/>
      <c r="M149" s="183"/>
    </row>
    <row r="150" spans="1:13" hidden="1">
      <c r="A150" s="254"/>
      <c r="B150" s="215" t="s">
        <v>378</v>
      </c>
      <c r="C150" s="255"/>
      <c r="D150" s="202"/>
      <c r="E150" s="205"/>
      <c r="F150" s="202"/>
      <c r="G150" s="197"/>
      <c r="H150" s="198"/>
      <c r="I150" s="198">
        <f>F150-H150</f>
        <v>0</v>
      </c>
      <c r="J150" s="198">
        <f>F150-G150</f>
        <v>0</v>
      </c>
      <c r="L150" s="183"/>
      <c r="M150" s="183"/>
    </row>
    <row r="151" spans="1:13" hidden="1">
      <c r="A151" s="254"/>
      <c r="B151" s="217" t="s">
        <v>478</v>
      </c>
      <c r="C151" s="255"/>
      <c r="D151" s="202"/>
      <c r="E151" s="205"/>
      <c r="F151" s="202"/>
      <c r="G151" s="197"/>
      <c r="H151" s="198"/>
      <c r="I151" s="198">
        <f>F151-H151</f>
        <v>0</v>
      </c>
      <c r="J151" s="198">
        <f t="shared" ref="J151:J152" si="25">F151-G151</f>
        <v>0</v>
      </c>
      <c r="K151" s="183"/>
      <c r="L151" s="183"/>
      <c r="M151" s="183"/>
    </row>
    <row r="152" spans="1:13" hidden="1">
      <c r="A152" s="254"/>
      <c r="B152" s="199"/>
      <c r="C152" s="255"/>
      <c r="D152" s="202"/>
      <c r="E152" s="205"/>
      <c r="F152" s="202"/>
      <c r="G152" s="206"/>
      <c r="H152" s="198"/>
      <c r="I152" s="198">
        <f>F152-H152</f>
        <v>0</v>
      </c>
      <c r="J152" s="198">
        <f t="shared" si="25"/>
        <v>0</v>
      </c>
      <c r="L152" s="183"/>
      <c r="M152" s="183"/>
    </row>
    <row r="153" spans="1:13" s="267" customFormat="1" ht="39.75" hidden="1" customHeight="1">
      <c r="A153" s="188">
        <v>2</v>
      </c>
      <c r="B153" s="268" t="s">
        <v>379</v>
      </c>
      <c r="C153" s="269" t="s">
        <v>305</v>
      </c>
      <c r="D153" s="270">
        <f>SUM(D154:D156)</f>
        <v>0</v>
      </c>
      <c r="E153" s="214" t="s">
        <v>305</v>
      </c>
      <c r="F153" s="270">
        <f>SUM(F154:F156)</f>
        <v>0</v>
      </c>
      <c r="G153" s="197"/>
      <c r="H153" s="198"/>
      <c r="I153" s="198"/>
      <c r="J153" s="198"/>
      <c r="K153" s="180"/>
      <c r="L153" s="183"/>
      <c r="M153" s="183"/>
    </row>
    <row r="154" spans="1:13" hidden="1">
      <c r="A154" s="254"/>
      <c r="B154" s="215" t="s">
        <v>199</v>
      </c>
      <c r="C154" s="255"/>
      <c r="D154" s="202"/>
      <c r="E154" s="205"/>
      <c r="F154" s="202"/>
      <c r="G154" s="206"/>
      <c r="H154" s="198"/>
      <c r="I154" s="198">
        <f>F154-H154</f>
        <v>0</v>
      </c>
      <c r="J154" s="198">
        <f t="shared" ref="J154:J156" si="26">F154-G154</f>
        <v>0</v>
      </c>
      <c r="L154" s="183"/>
      <c r="M154" s="183"/>
    </row>
    <row r="155" spans="1:13" hidden="1">
      <c r="A155" s="254"/>
      <c r="B155" s="215"/>
      <c r="C155" s="255"/>
      <c r="D155" s="202"/>
      <c r="E155" s="205"/>
      <c r="F155" s="202"/>
      <c r="G155" s="197"/>
      <c r="H155" s="198"/>
      <c r="I155" s="198">
        <f>F155-H155</f>
        <v>0</v>
      </c>
      <c r="J155" s="198">
        <f t="shared" si="26"/>
        <v>0</v>
      </c>
      <c r="K155" s="183"/>
      <c r="L155" s="183"/>
      <c r="M155" s="183"/>
    </row>
    <row r="156" spans="1:13" hidden="1">
      <c r="A156" s="254"/>
      <c r="B156" s="215"/>
      <c r="C156" s="255"/>
      <c r="D156" s="202"/>
      <c r="E156" s="205"/>
      <c r="F156" s="202"/>
      <c r="G156" s="241"/>
      <c r="H156" s="198"/>
      <c r="I156" s="198">
        <f>F156-H156</f>
        <v>0</v>
      </c>
      <c r="J156" s="198">
        <f t="shared" si="26"/>
        <v>0</v>
      </c>
      <c r="L156" s="183"/>
      <c r="M156" s="183"/>
    </row>
    <row r="157" spans="1:13" s="267" customFormat="1" ht="21.6" hidden="1" customHeight="1">
      <c r="A157" s="188">
        <v>3</v>
      </c>
      <c r="B157" s="271" t="s">
        <v>380</v>
      </c>
      <c r="C157" s="269" t="s">
        <v>305</v>
      </c>
      <c r="D157" s="270">
        <f>SUM(D158:D159)</f>
        <v>0</v>
      </c>
      <c r="E157" s="214" t="s">
        <v>305</v>
      </c>
      <c r="F157" s="270">
        <f>SUM(F158:F160)</f>
        <v>0</v>
      </c>
      <c r="G157" s="206"/>
      <c r="H157" s="198"/>
      <c r="I157" s="198"/>
      <c r="J157" s="198"/>
      <c r="K157" s="180"/>
      <c r="L157" s="183"/>
      <c r="M157" s="183"/>
    </row>
    <row r="158" spans="1:13" hidden="1">
      <c r="A158" s="254"/>
      <c r="B158" s="215" t="s">
        <v>199</v>
      </c>
      <c r="C158" s="255"/>
      <c r="D158" s="202"/>
      <c r="E158" s="205"/>
      <c r="F158" s="202"/>
      <c r="G158" s="197"/>
      <c r="H158" s="198"/>
      <c r="I158" s="198">
        <f>F158-H158</f>
        <v>0</v>
      </c>
      <c r="J158" s="198">
        <f t="shared" ref="J158:J160" si="27">F158-G158</f>
        <v>0</v>
      </c>
      <c r="L158" s="183"/>
      <c r="M158" s="183"/>
    </row>
    <row r="159" spans="1:13" hidden="1">
      <c r="A159" s="254"/>
      <c r="B159" s="272"/>
      <c r="C159" s="255"/>
      <c r="D159" s="202"/>
      <c r="E159" s="205"/>
      <c r="F159" s="202"/>
      <c r="G159" s="197"/>
      <c r="H159" s="198"/>
      <c r="I159" s="198">
        <f>F159-H159</f>
        <v>0</v>
      </c>
      <c r="J159" s="198">
        <f t="shared" si="27"/>
        <v>0</v>
      </c>
      <c r="L159" s="183"/>
      <c r="M159" s="183"/>
    </row>
    <row r="160" spans="1:13" hidden="1">
      <c r="A160" s="254"/>
      <c r="B160" s="215"/>
      <c r="C160" s="255"/>
      <c r="D160" s="202"/>
      <c r="E160" s="205"/>
      <c r="F160" s="202"/>
      <c r="G160" s="206"/>
      <c r="H160" s="198"/>
      <c r="I160" s="198">
        <f>F160-H160</f>
        <v>0</v>
      </c>
      <c r="J160" s="198">
        <f t="shared" si="27"/>
        <v>0</v>
      </c>
      <c r="L160" s="183"/>
      <c r="M160" s="183"/>
    </row>
    <row r="161" spans="1:13" s="267" customFormat="1" ht="21.6" hidden="1" customHeight="1">
      <c r="A161" s="264">
        <v>4</v>
      </c>
      <c r="B161" s="265" t="s">
        <v>381</v>
      </c>
      <c r="C161" s="59" t="s">
        <v>305</v>
      </c>
      <c r="D161" s="266">
        <f>SUM(D162:D195)</f>
        <v>0</v>
      </c>
      <c r="E161" s="221" t="s">
        <v>305</v>
      </c>
      <c r="F161" s="266">
        <f>SUM(F163:F214)</f>
        <v>0</v>
      </c>
      <c r="G161" s="197"/>
      <c r="H161" s="198"/>
      <c r="I161" s="198"/>
      <c r="J161" s="198"/>
      <c r="K161" s="180"/>
      <c r="L161" s="183"/>
      <c r="M161" s="183"/>
    </row>
    <row r="162" spans="1:13" hidden="1">
      <c r="A162" s="240"/>
      <c r="B162" s="215" t="s">
        <v>199</v>
      </c>
      <c r="C162" s="255"/>
      <c r="D162" s="202"/>
      <c r="E162" s="205"/>
      <c r="F162" s="202"/>
      <c r="G162" s="206"/>
      <c r="H162" s="198"/>
      <c r="I162" s="198">
        <f t="shared" ref="I162:I169" si="28">F162-H162</f>
        <v>0</v>
      </c>
      <c r="J162" s="198">
        <f t="shared" ref="J162:J169" si="29">F162-G162</f>
        <v>0</v>
      </c>
      <c r="L162" s="183"/>
      <c r="M162" s="183"/>
    </row>
    <row r="163" spans="1:13" hidden="1">
      <c r="A163" s="260"/>
      <c r="B163" s="261" t="s">
        <v>479</v>
      </c>
      <c r="C163" s="255"/>
      <c r="D163" s="202"/>
      <c r="E163" s="205"/>
      <c r="F163" s="202"/>
      <c r="G163" s="206"/>
      <c r="H163" s="198"/>
      <c r="I163" s="198">
        <f t="shared" si="28"/>
        <v>0</v>
      </c>
      <c r="J163" s="198">
        <f t="shared" si="29"/>
        <v>0</v>
      </c>
      <c r="L163" s="183"/>
      <c r="M163" s="183"/>
    </row>
    <row r="164" spans="1:13" hidden="1">
      <c r="A164" s="260"/>
      <c r="B164" s="261" t="s">
        <v>480</v>
      </c>
      <c r="C164" s="255"/>
      <c r="D164" s="202"/>
      <c r="E164" s="205"/>
      <c r="F164" s="202"/>
      <c r="G164" s="197"/>
      <c r="H164" s="198"/>
      <c r="I164" s="198">
        <f t="shared" si="28"/>
        <v>0</v>
      </c>
      <c r="J164" s="198">
        <f t="shared" si="29"/>
        <v>0</v>
      </c>
      <c r="K164" s="183"/>
      <c r="L164" s="183"/>
      <c r="M164" s="183"/>
    </row>
    <row r="165" spans="1:13" ht="75" hidden="1">
      <c r="A165" s="260"/>
      <c r="B165" s="261" t="s">
        <v>552</v>
      </c>
      <c r="C165" s="255"/>
      <c r="D165" s="202"/>
      <c r="E165" s="205"/>
      <c r="F165" s="202"/>
      <c r="G165" s="197"/>
      <c r="H165" s="198"/>
      <c r="I165" s="198">
        <f t="shared" si="28"/>
        <v>0</v>
      </c>
      <c r="J165" s="198">
        <f t="shared" si="29"/>
        <v>0</v>
      </c>
      <c r="L165" s="183"/>
      <c r="M165" s="183"/>
    </row>
    <row r="166" spans="1:13" ht="56.25" hidden="1">
      <c r="A166" s="260"/>
      <c r="B166" s="261" t="s">
        <v>553</v>
      </c>
      <c r="C166" s="255"/>
      <c r="D166" s="202"/>
      <c r="E166" s="205"/>
      <c r="F166" s="202"/>
      <c r="G166" s="197"/>
      <c r="H166" s="198"/>
      <c r="I166" s="198">
        <f t="shared" si="28"/>
        <v>0</v>
      </c>
      <c r="J166" s="198">
        <f t="shared" si="29"/>
        <v>0</v>
      </c>
      <c r="L166" s="183"/>
      <c r="M166" s="183"/>
    </row>
    <row r="167" spans="1:13" ht="37.5" hidden="1">
      <c r="A167" s="260"/>
      <c r="B167" s="261" t="s">
        <v>554</v>
      </c>
      <c r="C167" s="255"/>
      <c r="D167" s="202"/>
      <c r="E167" s="205"/>
      <c r="F167" s="202"/>
      <c r="G167" s="197"/>
      <c r="H167" s="198"/>
      <c r="I167" s="198">
        <f t="shared" si="28"/>
        <v>0</v>
      </c>
      <c r="J167" s="198">
        <f t="shared" si="29"/>
        <v>0</v>
      </c>
      <c r="L167" s="183"/>
      <c r="M167" s="183"/>
    </row>
    <row r="168" spans="1:13" ht="37.5" hidden="1">
      <c r="A168" s="260"/>
      <c r="B168" s="261" t="s">
        <v>556</v>
      </c>
      <c r="C168" s="255"/>
      <c r="D168" s="202"/>
      <c r="E168" s="205"/>
      <c r="F168" s="202"/>
      <c r="G168" s="197"/>
      <c r="H168" s="198"/>
      <c r="I168" s="198">
        <f t="shared" si="28"/>
        <v>0</v>
      </c>
      <c r="J168" s="198">
        <f t="shared" si="29"/>
        <v>0</v>
      </c>
      <c r="L168" s="183"/>
      <c r="M168" s="183"/>
    </row>
    <row r="169" spans="1:13" hidden="1">
      <c r="A169" s="260"/>
      <c r="B169" s="261" t="s">
        <v>557</v>
      </c>
      <c r="C169" s="255"/>
      <c r="D169" s="202"/>
      <c r="E169" s="205"/>
      <c r="F169" s="202"/>
      <c r="G169" s="197"/>
      <c r="H169" s="198"/>
      <c r="I169" s="198">
        <f t="shared" si="28"/>
        <v>0</v>
      </c>
      <c r="J169" s="198">
        <f t="shared" si="29"/>
        <v>0</v>
      </c>
      <c r="L169" s="183"/>
      <c r="M169" s="183"/>
    </row>
    <row r="170" spans="1:13" hidden="1">
      <c r="A170" s="260"/>
      <c r="B170" s="261" t="s">
        <v>558</v>
      </c>
      <c r="C170" s="255"/>
      <c r="D170" s="202"/>
      <c r="E170" s="205"/>
      <c r="F170" s="202"/>
      <c r="G170" s="197"/>
      <c r="H170" s="198"/>
      <c r="I170" s="198"/>
      <c r="J170" s="198"/>
      <c r="L170" s="183"/>
      <c r="M170" s="183"/>
    </row>
    <row r="171" spans="1:13" hidden="1">
      <c r="A171" s="260"/>
      <c r="B171" s="261" t="s">
        <v>559</v>
      </c>
      <c r="C171" s="255"/>
      <c r="D171" s="202"/>
      <c r="E171" s="205"/>
      <c r="F171" s="202"/>
      <c r="G171" s="197"/>
      <c r="H171" s="198"/>
      <c r="I171" s="198">
        <f>F171-H171</f>
        <v>0</v>
      </c>
      <c r="J171" s="198">
        <f t="shared" ref="J171:J173" si="30">F171-G171</f>
        <v>0</v>
      </c>
      <c r="L171" s="183"/>
      <c r="M171" s="183"/>
    </row>
    <row r="172" spans="1:13" ht="37.5" hidden="1">
      <c r="A172" s="260"/>
      <c r="B172" s="261" t="s">
        <v>560</v>
      </c>
      <c r="C172" s="255"/>
      <c r="D172" s="202"/>
      <c r="E172" s="205"/>
      <c r="F172" s="202"/>
      <c r="G172" s="197"/>
      <c r="H172" s="198"/>
      <c r="I172" s="198">
        <f>F172-H172</f>
        <v>0</v>
      </c>
      <c r="J172" s="198">
        <f t="shared" si="30"/>
        <v>0</v>
      </c>
      <c r="L172" s="183"/>
      <c r="M172" s="183"/>
    </row>
    <row r="173" spans="1:13" hidden="1">
      <c r="A173" s="260"/>
      <c r="B173" s="261" t="s">
        <v>561</v>
      </c>
      <c r="C173" s="255"/>
      <c r="D173" s="202"/>
      <c r="E173" s="205"/>
      <c r="F173" s="202"/>
      <c r="G173" s="197"/>
      <c r="H173" s="198"/>
      <c r="I173" s="198">
        <f>F173-H173</f>
        <v>0</v>
      </c>
      <c r="J173" s="198">
        <f t="shared" si="30"/>
        <v>0</v>
      </c>
      <c r="L173" s="183"/>
      <c r="M173" s="183"/>
    </row>
    <row r="174" spans="1:13" hidden="1">
      <c r="A174" s="260"/>
      <c r="B174" s="261" t="s">
        <v>562</v>
      </c>
      <c r="C174" s="255"/>
      <c r="D174" s="202"/>
      <c r="E174" s="205"/>
      <c r="F174" s="202"/>
      <c r="G174" s="197"/>
      <c r="H174" s="198"/>
      <c r="I174" s="198"/>
      <c r="J174" s="198"/>
      <c r="L174" s="183"/>
      <c r="M174" s="183"/>
    </row>
    <row r="175" spans="1:13" hidden="1">
      <c r="A175" s="260"/>
      <c r="B175" s="261" t="s">
        <v>563</v>
      </c>
      <c r="C175" s="255"/>
      <c r="D175" s="202"/>
      <c r="E175" s="205"/>
      <c r="F175" s="202"/>
      <c r="G175" s="197"/>
      <c r="H175" s="198"/>
      <c r="I175" s="198">
        <f t="shared" ref="I175:I182" si="31">F175-H175</f>
        <v>0</v>
      </c>
      <c r="J175" s="198">
        <f t="shared" ref="J175:J182" si="32">F175-G175</f>
        <v>0</v>
      </c>
      <c r="L175" s="183"/>
      <c r="M175" s="183"/>
    </row>
    <row r="176" spans="1:13" ht="37.5" hidden="1">
      <c r="A176" s="260"/>
      <c r="B176" s="261" t="s">
        <v>564</v>
      </c>
      <c r="C176" s="255"/>
      <c r="D176" s="202"/>
      <c r="E176" s="205"/>
      <c r="F176" s="202"/>
      <c r="G176" s="197"/>
      <c r="H176" s="198"/>
      <c r="I176" s="198">
        <f t="shared" si="31"/>
        <v>0</v>
      </c>
      <c r="J176" s="198">
        <f t="shared" si="32"/>
        <v>0</v>
      </c>
      <c r="L176" s="183"/>
      <c r="M176" s="183"/>
    </row>
    <row r="177" spans="1:13" hidden="1">
      <c r="A177" s="260"/>
      <c r="B177" s="261" t="s">
        <v>565</v>
      </c>
      <c r="C177" s="255"/>
      <c r="D177" s="202"/>
      <c r="E177" s="205"/>
      <c r="F177" s="202"/>
      <c r="G177" s="197"/>
      <c r="H177" s="198"/>
      <c r="I177" s="198">
        <f t="shared" si="31"/>
        <v>0</v>
      </c>
      <c r="J177" s="198">
        <f t="shared" si="32"/>
        <v>0</v>
      </c>
      <c r="L177" s="183"/>
      <c r="M177" s="183"/>
    </row>
    <row r="178" spans="1:13" ht="37.5" hidden="1">
      <c r="A178" s="260"/>
      <c r="B178" s="261" t="s">
        <v>566</v>
      </c>
      <c r="C178" s="255"/>
      <c r="D178" s="202"/>
      <c r="E178" s="205"/>
      <c r="F178" s="202"/>
      <c r="G178" s="197"/>
      <c r="H178" s="198"/>
      <c r="I178" s="198">
        <f t="shared" si="31"/>
        <v>0</v>
      </c>
      <c r="J178" s="198">
        <f t="shared" si="32"/>
        <v>0</v>
      </c>
      <c r="L178" s="183"/>
      <c r="M178" s="183"/>
    </row>
    <row r="179" spans="1:13" ht="75" hidden="1">
      <c r="A179" s="260"/>
      <c r="B179" s="261" t="s">
        <v>567</v>
      </c>
      <c r="C179" s="255"/>
      <c r="D179" s="202"/>
      <c r="E179" s="205"/>
      <c r="F179" s="202"/>
      <c r="G179" s="197"/>
      <c r="H179" s="198"/>
      <c r="I179" s="198">
        <f t="shared" si="31"/>
        <v>0</v>
      </c>
      <c r="J179" s="198">
        <f t="shared" si="32"/>
        <v>0</v>
      </c>
      <c r="L179" s="183"/>
      <c r="M179" s="183"/>
    </row>
    <row r="180" spans="1:13" hidden="1">
      <c r="A180" s="260"/>
      <c r="B180" s="261" t="s">
        <v>481</v>
      </c>
      <c r="C180" s="255"/>
      <c r="D180" s="202"/>
      <c r="E180" s="205"/>
      <c r="F180" s="202"/>
      <c r="G180" s="197"/>
      <c r="H180" s="198"/>
      <c r="I180" s="198">
        <f t="shared" si="31"/>
        <v>0</v>
      </c>
      <c r="J180" s="198">
        <f t="shared" si="32"/>
        <v>0</v>
      </c>
      <c r="L180" s="183"/>
      <c r="M180" s="183"/>
    </row>
    <row r="181" spans="1:13" ht="37.5" hidden="1">
      <c r="A181" s="260"/>
      <c r="B181" s="261" t="s">
        <v>482</v>
      </c>
      <c r="C181" s="255"/>
      <c r="D181" s="202"/>
      <c r="E181" s="205"/>
      <c r="F181" s="202"/>
      <c r="G181" s="197"/>
      <c r="H181" s="198"/>
      <c r="I181" s="198">
        <f t="shared" si="31"/>
        <v>0</v>
      </c>
      <c r="J181" s="198">
        <f t="shared" si="32"/>
        <v>0</v>
      </c>
      <c r="L181" s="183"/>
      <c r="M181" s="183"/>
    </row>
    <row r="182" spans="1:13" ht="37.5" hidden="1">
      <c r="A182" s="260"/>
      <c r="B182" s="261" t="s">
        <v>483</v>
      </c>
      <c r="C182" s="255"/>
      <c r="D182" s="202"/>
      <c r="E182" s="205"/>
      <c r="F182" s="202"/>
      <c r="G182" s="197"/>
      <c r="H182" s="198"/>
      <c r="I182" s="198">
        <f t="shared" si="31"/>
        <v>0</v>
      </c>
      <c r="J182" s="198">
        <f t="shared" si="32"/>
        <v>0</v>
      </c>
      <c r="L182" s="183"/>
      <c r="M182" s="183"/>
    </row>
    <row r="183" spans="1:13" ht="37.5" hidden="1">
      <c r="A183" s="260"/>
      <c r="B183" s="261" t="s">
        <v>506</v>
      </c>
      <c r="C183" s="255"/>
      <c r="D183" s="202"/>
      <c r="E183" s="205"/>
      <c r="F183" s="202"/>
      <c r="G183" s="197"/>
      <c r="H183" s="198"/>
      <c r="I183" s="198"/>
      <c r="J183" s="198"/>
      <c r="L183" s="183"/>
      <c r="M183" s="183"/>
    </row>
    <row r="184" spans="1:13" hidden="1">
      <c r="A184" s="260"/>
      <c r="B184" s="261" t="s">
        <v>568</v>
      </c>
      <c r="C184" s="255"/>
      <c r="D184" s="202"/>
      <c r="E184" s="205"/>
      <c r="F184" s="202"/>
      <c r="G184" s="197"/>
      <c r="H184" s="198"/>
      <c r="I184" s="198">
        <f>F184-H184</f>
        <v>0</v>
      </c>
      <c r="J184" s="198">
        <f t="shared" ref="J184:J187" si="33">F184-G184</f>
        <v>0</v>
      </c>
      <c r="L184" s="183"/>
      <c r="M184" s="183"/>
    </row>
    <row r="185" spans="1:13" hidden="1">
      <c r="A185" s="260"/>
      <c r="B185" s="261" t="s">
        <v>504</v>
      </c>
      <c r="C185" s="255"/>
      <c r="D185" s="202"/>
      <c r="E185" s="205"/>
      <c r="F185" s="202"/>
      <c r="G185" s="197"/>
      <c r="H185" s="198"/>
      <c r="I185" s="198">
        <f>F185-H185</f>
        <v>0</v>
      </c>
      <c r="J185" s="198">
        <f t="shared" si="33"/>
        <v>0</v>
      </c>
      <c r="L185" s="183"/>
      <c r="M185" s="183"/>
    </row>
    <row r="186" spans="1:13" hidden="1">
      <c r="A186" s="260"/>
      <c r="B186" s="261" t="s">
        <v>569</v>
      </c>
      <c r="C186" s="255"/>
      <c r="D186" s="202"/>
      <c r="E186" s="205"/>
      <c r="F186" s="202"/>
      <c r="G186" s="197"/>
      <c r="H186" s="198"/>
      <c r="I186" s="198">
        <f>F186-H186</f>
        <v>0</v>
      </c>
      <c r="J186" s="198">
        <f t="shared" si="33"/>
        <v>0</v>
      </c>
      <c r="L186" s="183"/>
      <c r="M186" s="183"/>
    </row>
    <row r="187" spans="1:13" ht="37.5" hidden="1">
      <c r="A187" s="260"/>
      <c r="B187" s="261" t="s">
        <v>570</v>
      </c>
      <c r="C187" s="255"/>
      <c r="D187" s="202"/>
      <c r="E187" s="205"/>
      <c r="F187" s="202"/>
      <c r="G187" s="197"/>
      <c r="H187" s="198"/>
      <c r="I187" s="198">
        <f>F187-H187</f>
        <v>0</v>
      </c>
      <c r="J187" s="198">
        <f t="shared" si="33"/>
        <v>0</v>
      </c>
      <c r="L187" s="183"/>
      <c r="M187" s="183"/>
    </row>
    <row r="188" spans="1:13" ht="37.5" hidden="1">
      <c r="A188" s="260"/>
      <c r="B188" s="261" t="s">
        <v>571</v>
      </c>
      <c r="C188" s="255"/>
      <c r="D188" s="202"/>
      <c r="E188" s="205"/>
      <c r="F188" s="202"/>
      <c r="G188" s="197"/>
      <c r="H188" s="198"/>
      <c r="I188" s="198"/>
      <c r="J188" s="198"/>
      <c r="L188" s="183"/>
      <c r="M188" s="183"/>
    </row>
    <row r="189" spans="1:13" hidden="1">
      <c r="A189" s="260"/>
      <c r="B189" s="261" t="s">
        <v>505</v>
      </c>
      <c r="C189" s="255"/>
      <c r="D189" s="202"/>
      <c r="E189" s="205"/>
      <c r="F189" s="202"/>
      <c r="G189" s="197"/>
      <c r="H189" s="198"/>
      <c r="I189" s="198">
        <f t="shared" ref="I189:I212" si="34">F189-H189</f>
        <v>0</v>
      </c>
      <c r="J189" s="198">
        <f t="shared" ref="J189:J212" si="35">F189-G189</f>
        <v>0</v>
      </c>
      <c r="L189" s="183"/>
      <c r="M189" s="183"/>
    </row>
    <row r="190" spans="1:13" ht="37.5" hidden="1">
      <c r="A190" s="260"/>
      <c r="B190" s="261" t="s">
        <v>572</v>
      </c>
      <c r="C190" s="255"/>
      <c r="D190" s="202"/>
      <c r="E190" s="205"/>
      <c r="F190" s="202"/>
      <c r="G190" s="197"/>
      <c r="H190" s="198"/>
      <c r="I190" s="198">
        <f t="shared" si="34"/>
        <v>0</v>
      </c>
      <c r="J190" s="198">
        <f t="shared" si="35"/>
        <v>0</v>
      </c>
      <c r="L190" s="183"/>
      <c r="M190" s="183"/>
    </row>
    <row r="191" spans="1:13" hidden="1">
      <c r="A191" s="260"/>
      <c r="B191" s="261" t="s">
        <v>573</v>
      </c>
      <c r="C191" s="255"/>
      <c r="D191" s="202"/>
      <c r="E191" s="205"/>
      <c r="F191" s="202"/>
      <c r="G191" s="197"/>
      <c r="H191" s="198"/>
      <c r="I191" s="198">
        <f t="shared" si="34"/>
        <v>0</v>
      </c>
      <c r="J191" s="198">
        <f t="shared" si="35"/>
        <v>0</v>
      </c>
      <c r="L191" s="183"/>
      <c r="M191" s="183"/>
    </row>
    <row r="192" spans="1:13" ht="37.5" hidden="1">
      <c r="A192" s="260"/>
      <c r="B192" s="261" t="s">
        <v>574</v>
      </c>
      <c r="C192" s="255"/>
      <c r="D192" s="202"/>
      <c r="E192" s="205"/>
      <c r="F192" s="202"/>
      <c r="G192" s="197"/>
      <c r="H192" s="198"/>
      <c r="I192" s="198">
        <f t="shared" si="34"/>
        <v>0</v>
      </c>
      <c r="J192" s="198">
        <f t="shared" si="35"/>
        <v>0</v>
      </c>
      <c r="K192" s="183"/>
      <c r="L192" s="183"/>
      <c r="M192" s="183"/>
    </row>
    <row r="193" spans="1:13" ht="40.5" hidden="1" customHeight="1">
      <c r="A193" s="260"/>
      <c r="B193" s="261" t="s">
        <v>575</v>
      </c>
      <c r="C193" s="255"/>
      <c r="D193" s="202"/>
      <c r="E193" s="205"/>
      <c r="F193" s="202"/>
      <c r="G193" s="197"/>
      <c r="H193" s="198"/>
      <c r="I193" s="198">
        <f t="shared" si="34"/>
        <v>0</v>
      </c>
      <c r="J193" s="198">
        <f t="shared" si="35"/>
        <v>0</v>
      </c>
      <c r="L193" s="183"/>
      <c r="M193" s="183"/>
    </row>
    <row r="194" spans="1:13" hidden="1">
      <c r="A194" s="260"/>
      <c r="B194" s="261" t="s">
        <v>576</v>
      </c>
      <c r="C194" s="255"/>
      <c r="D194" s="202"/>
      <c r="E194" s="205"/>
      <c r="F194" s="202"/>
      <c r="G194" s="197"/>
      <c r="H194" s="198"/>
      <c r="I194" s="198">
        <f t="shared" si="34"/>
        <v>0</v>
      </c>
      <c r="J194" s="198">
        <f t="shared" si="35"/>
        <v>0</v>
      </c>
      <c r="L194" s="183"/>
      <c r="M194" s="183"/>
    </row>
    <row r="195" spans="1:13" hidden="1">
      <c r="A195" s="260"/>
      <c r="B195" s="261" t="s">
        <v>577</v>
      </c>
      <c r="C195" s="255"/>
      <c r="D195" s="202"/>
      <c r="E195" s="205"/>
      <c r="F195" s="202"/>
      <c r="G195" s="197"/>
      <c r="H195" s="198"/>
      <c r="I195" s="198">
        <f t="shared" si="34"/>
        <v>0</v>
      </c>
      <c r="J195" s="198">
        <f t="shared" si="35"/>
        <v>0</v>
      </c>
      <c r="L195" s="183"/>
      <c r="M195" s="183"/>
    </row>
    <row r="196" spans="1:13" hidden="1">
      <c r="A196" s="260"/>
      <c r="B196" s="261" t="s">
        <v>578</v>
      </c>
      <c r="C196" s="255"/>
      <c r="D196" s="202"/>
      <c r="E196" s="205"/>
      <c r="F196" s="202"/>
      <c r="G196" s="197"/>
      <c r="H196" s="198"/>
      <c r="I196" s="198">
        <f t="shared" si="34"/>
        <v>0</v>
      </c>
      <c r="J196" s="198">
        <f t="shared" si="35"/>
        <v>0</v>
      </c>
      <c r="K196" s="228"/>
      <c r="L196" s="273"/>
      <c r="M196" s="273"/>
    </row>
    <row r="197" spans="1:13" hidden="1">
      <c r="A197" s="260"/>
      <c r="B197" s="261" t="s">
        <v>579</v>
      </c>
      <c r="C197" s="255"/>
      <c r="D197" s="202"/>
      <c r="E197" s="205"/>
      <c r="F197" s="202"/>
      <c r="G197" s="197"/>
      <c r="H197" s="198"/>
      <c r="I197" s="198">
        <f t="shared" si="34"/>
        <v>0</v>
      </c>
      <c r="J197" s="198">
        <f t="shared" si="35"/>
        <v>0</v>
      </c>
      <c r="K197" s="229"/>
      <c r="L197" s="274"/>
      <c r="M197" s="274"/>
    </row>
    <row r="198" spans="1:13" hidden="1">
      <c r="A198" s="260"/>
      <c r="B198" s="261" t="s">
        <v>580</v>
      </c>
      <c r="C198" s="255"/>
      <c r="D198" s="202"/>
      <c r="E198" s="205"/>
      <c r="F198" s="202"/>
      <c r="G198" s="197"/>
      <c r="H198" s="198"/>
      <c r="I198" s="198">
        <f t="shared" si="34"/>
        <v>0</v>
      </c>
      <c r="J198" s="198">
        <f t="shared" si="35"/>
        <v>0</v>
      </c>
      <c r="K198" s="228"/>
      <c r="L198" s="273"/>
      <c r="M198" s="273"/>
    </row>
    <row r="199" spans="1:13" ht="37.5" hidden="1">
      <c r="A199" s="260"/>
      <c r="B199" s="261" t="s">
        <v>1043</v>
      </c>
      <c r="C199" s="255"/>
      <c r="D199" s="202"/>
      <c r="E199" s="205"/>
      <c r="F199" s="202"/>
      <c r="G199" s="197"/>
      <c r="H199" s="198"/>
      <c r="I199" s="198">
        <f t="shared" si="34"/>
        <v>0</v>
      </c>
      <c r="J199" s="198">
        <f t="shared" si="35"/>
        <v>0</v>
      </c>
      <c r="K199" s="228"/>
      <c r="L199" s="273"/>
      <c r="M199" s="273"/>
    </row>
    <row r="200" spans="1:13" ht="56.25" hidden="1">
      <c r="A200" s="260"/>
      <c r="B200" s="261" t="s">
        <v>788</v>
      </c>
      <c r="C200" s="255"/>
      <c r="D200" s="202"/>
      <c r="E200" s="205"/>
      <c r="F200" s="202"/>
      <c r="G200" s="197"/>
      <c r="H200" s="198"/>
      <c r="I200" s="198">
        <f t="shared" si="34"/>
        <v>0</v>
      </c>
      <c r="J200" s="198">
        <f t="shared" si="35"/>
        <v>0</v>
      </c>
      <c r="K200" s="229"/>
      <c r="L200" s="274"/>
      <c r="M200" s="274"/>
    </row>
    <row r="201" spans="1:13" hidden="1">
      <c r="A201" s="260"/>
      <c r="B201" s="261" t="s">
        <v>1044</v>
      </c>
      <c r="C201" s="255"/>
      <c r="D201" s="202"/>
      <c r="E201" s="205"/>
      <c r="F201" s="202"/>
      <c r="G201" s="197"/>
      <c r="H201" s="198"/>
      <c r="I201" s="198">
        <f t="shared" si="34"/>
        <v>0</v>
      </c>
      <c r="J201" s="198">
        <f t="shared" si="35"/>
        <v>0</v>
      </c>
      <c r="L201" s="183"/>
      <c r="M201" s="183"/>
    </row>
    <row r="202" spans="1:13" ht="37.5" hidden="1">
      <c r="A202" s="260"/>
      <c r="B202" s="261" t="s">
        <v>1013</v>
      </c>
      <c r="C202" s="255"/>
      <c r="D202" s="202"/>
      <c r="E202" s="205"/>
      <c r="F202" s="202"/>
      <c r="G202" s="197"/>
      <c r="H202" s="198"/>
      <c r="I202" s="198">
        <f t="shared" si="34"/>
        <v>0</v>
      </c>
      <c r="J202" s="198">
        <f t="shared" si="35"/>
        <v>0</v>
      </c>
      <c r="L202" s="183"/>
      <c r="M202" s="183"/>
    </row>
    <row r="203" spans="1:13" hidden="1">
      <c r="A203" s="260"/>
      <c r="B203" s="261" t="s">
        <v>584</v>
      </c>
      <c r="C203" s="255"/>
      <c r="D203" s="202"/>
      <c r="E203" s="205"/>
      <c r="F203" s="202"/>
      <c r="G203" s="197"/>
      <c r="H203" s="198"/>
      <c r="I203" s="198">
        <f t="shared" si="34"/>
        <v>0</v>
      </c>
      <c r="J203" s="198">
        <f t="shared" si="35"/>
        <v>0</v>
      </c>
      <c r="L203" s="183"/>
      <c r="M203" s="183"/>
    </row>
    <row r="204" spans="1:13" hidden="1">
      <c r="A204" s="260"/>
      <c r="B204" s="261" t="s">
        <v>585</v>
      </c>
      <c r="C204" s="255"/>
      <c r="D204" s="202"/>
      <c r="E204" s="205"/>
      <c r="F204" s="202"/>
      <c r="G204" s="197"/>
      <c r="H204" s="198"/>
      <c r="I204" s="198">
        <f t="shared" si="34"/>
        <v>0</v>
      </c>
      <c r="J204" s="198">
        <f t="shared" si="35"/>
        <v>0</v>
      </c>
      <c r="L204" s="183"/>
      <c r="M204" s="183"/>
    </row>
    <row r="205" spans="1:13" hidden="1">
      <c r="A205" s="260"/>
      <c r="B205" s="261" t="s">
        <v>586</v>
      </c>
      <c r="C205" s="255"/>
      <c r="D205" s="202"/>
      <c r="E205" s="205"/>
      <c r="F205" s="202"/>
      <c r="G205" s="197"/>
      <c r="H205" s="198"/>
      <c r="I205" s="198">
        <f t="shared" si="34"/>
        <v>0</v>
      </c>
      <c r="J205" s="198">
        <f t="shared" si="35"/>
        <v>0</v>
      </c>
      <c r="L205" s="183"/>
      <c r="M205" s="183"/>
    </row>
    <row r="206" spans="1:13" hidden="1">
      <c r="A206" s="260"/>
      <c r="B206" s="245" t="s">
        <v>1014</v>
      </c>
      <c r="C206" s="255"/>
      <c r="D206" s="202"/>
      <c r="E206" s="205"/>
      <c r="F206" s="202"/>
      <c r="G206" s="197"/>
      <c r="H206" s="198"/>
      <c r="I206" s="198">
        <f t="shared" si="34"/>
        <v>0</v>
      </c>
      <c r="J206" s="198">
        <f t="shared" si="35"/>
        <v>0</v>
      </c>
      <c r="L206" s="183"/>
      <c r="M206" s="183"/>
    </row>
    <row r="207" spans="1:13" hidden="1">
      <c r="A207" s="260"/>
      <c r="B207" s="215"/>
      <c r="C207" s="255"/>
      <c r="D207" s="202"/>
      <c r="E207" s="205"/>
      <c r="F207" s="202"/>
      <c r="G207" s="197"/>
      <c r="H207" s="198"/>
      <c r="I207" s="198">
        <f t="shared" si="34"/>
        <v>0</v>
      </c>
      <c r="J207" s="198">
        <f t="shared" si="35"/>
        <v>0</v>
      </c>
      <c r="L207" s="183"/>
      <c r="M207" s="183"/>
    </row>
    <row r="208" spans="1:13" hidden="1">
      <c r="A208" s="260"/>
      <c r="B208" s="215"/>
      <c r="C208" s="255"/>
      <c r="D208" s="202"/>
      <c r="E208" s="205"/>
      <c r="F208" s="202"/>
      <c r="G208" s="197"/>
      <c r="H208" s="198"/>
      <c r="I208" s="198">
        <f t="shared" si="34"/>
        <v>0</v>
      </c>
      <c r="J208" s="198">
        <f t="shared" si="35"/>
        <v>0</v>
      </c>
      <c r="L208" s="183"/>
      <c r="M208" s="183"/>
    </row>
    <row r="209" spans="1:13" hidden="1">
      <c r="A209" s="260"/>
      <c r="B209" s="215"/>
      <c r="C209" s="255"/>
      <c r="D209" s="202"/>
      <c r="E209" s="205"/>
      <c r="F209" s="202"/>
      <c r="G209" s="197"/>
      <c r="H209" s="198"/>
      <c r="I209" s="198">
        <f t="shared" si="34"/>
        <v>0</v>
      </c>
      <c r="J209" s="198">
        <f t="shared" si="35"/>
        <v>0</v>
      </c>
      <c r="L209" s="183"/>
      <c r="M209" s="183"/>
    </row>
    <row r="210" spans="1:13" hidden="1">
      <c r="A210" s="260"/>
      <c r="B210" s="215"/>
      <c r="C210" s="255"/>
      <c r="D210" s="202"/>
      <c r="E210" s="205"/>
      <c r="F210" s="202"/>
      <c r="G210" s="197"/>
      <c r="H210" s="198"/>
      <c r="I210" s="198">
        <f t="shared" si="34"/>
        <v>0</v>
      </c>
      <c r="J210" s="198">
        <f t="shared" si="35"/>
        <v>0</v>
      </c>
      <c r="L210" s="183"/>
      <c r="M210" s="183"/>
    </row>
    <row r="211" spans="1:13" hidden="1">
      <c r="A211" s="260"/>
      <c r="B211" s="215"/>
      <c r="C211" s="255"/>
      <c r="D211" s="202"/>
      <c r="E211" s="205"/>
      <c r="F211" s="202"/>
      <c r="G211" s="197"/>
      <c r="H211" s="198"/>
      <c r="I211" s="198">
        <f t="shared" si="34"/>
        <v>0</v>
      </c>
      <c r="J211" s="198">
        <f t="shared" si="35"/>
        <v>0</v>
      </c>
      <c r="L211" s="183"/>
      <c r="M211" s="183"/>
    </row>
    <row r="212" spans="1:13" hidden="1">
      <c r="A212" s="260"/>
      <c r="B212" s="215"/>
      <c r="C212" s="255"/>
      <c r="D212" s="202"/>
      <c r="E212" s="205"/>
      <c r="F212" s="202"/>
      <c r="G212" s="197"/>
      <c r="H212" s="198"/>
      <c r="I212" s="198">
        <f t="shared" si="34"/>
        <v>0</v>
      </c>
      <c r="J212" s="198">
        <f t="shared" si="35"/>
        <v>0</v>
      </c>
      <c r="L212" s="183"/>
      <c r="M212" s="183"/>
    </row>
    <row r="213" spans="1:13" hidden="1">
      <c r="A213" s="260"/>
      <c r="B213" s="215"/>
      <c r="C213" s="255"/>
      <c r="D213" s="202"/>
      <c r="E213" s="205"/>
      <c r="F213" s="202"/>
      <c r="G213" s="197"/>
      <c r="H213" s="198"/>
      <c r="I213" s="198">
        <f>F207-H213</f>
        <v>0</v>
      </c>
      <c r="J213" s="198">
        <f>F207-G213</f>
        <v>0</v>
      </c>
      <c r="L213" s="183"/>
      <c r="M213" s="183"/>
    </row>
    <row r="214" spans="1:13" hidden="1">
      <c r="A214" s="260"/>
      <c r="B214" s="215"/>
      <c r="C214" s="255"/>
      <c r="D214" s="202"/>
      <c r="E214" s="205"/>
      <c r="F214" s="202"/>
      <c r="G214" s="197"/>
      <c r="H214" s="198"/>
      <c r="I214" s="198"/>
      <c r="J214" s="198"/>
      <c r="L214" s="183"/>
      <c r="M214" s="183"/>
    </row>
    <row r="215" spans="1:13" ht="21" hidden="1" customHeight="1">
      <c r="A215" s="275"/>
      <c r="B215" s="265" t="s">
        <v>295</v>
      </c>
      <c r="C215" s="59" t="s">
        <v>305</v>
      </c>
      <c r="D215" s="266">
        <f>D161+D157+D153+D149</f>
        <v>0</v>
      </c>
      <c r="E215" s="221" t="s">
        <v>305</v>
      </c>
      <c r="F215" s="266">
        <f>F149+F153+F157+F161</f>
        <v>0</v>
      </c>
      <c r="G215" s="222" t="s">
        <v>535</v>
      </c>
      <c r="H215" s="223">
        <f t="shared" ref="H215" si="36">SUM(H148:H214)</f>
        <v>0</v>
      </c>
      <c r="I215" s="223">
        <f t="shared" ref="I215" si="37">SUM(I148:I214)</f>
        <v>0</v>
      </c>
      <c r="J215" s="223">
        <f>SUM(J148:J214)</f>
        <v>0</v>
      </c>
      <c r="L215" s="183">
        <f t="shared" ref="L215:M215" si="38">SUM(L148:L214)</f>
        <v>0</v>
      </c>
      <c r="M215" s="183">
        <f t="shared" si="38"/>
        <v>0</v>
      </c>
    </row>
    <row r="216" spans="1:13">
      <c r="G216" s="225" t="s">
        <v>457</v>
      </c>
      <c r="H216" s="226">
        <f>H79+H147+H215</f>
        <v>56591.29</v>
      </c>
      <c r="I216" s="226">
        <f>I79+I147+I215</f>
        <v>87217.849999999991</v>
      </c>
      <c r="J216" s="226">
        <f>J79+J147+J215</f>
        <v>73573.429999999993</v>
      </c>
      <c r="L216" s="183">
        <f>L79+L147+L215</f>
        <v>47495.01</v>
      </c>
      <c r="M216" s="183">
        <f>M79+M147+M215</f>
        <v>0</v>
      </c>
    </row>
    <row r="217" spans="1:13">
      <c r="G217" s="276"/>
      <c r="H217" s="192"/>
      <c r="I217" s="192"/>
      <c r="J217" s="192"/>
    </row>
    <row r="218" spans="1:13" s="180" customFormat="1">
      <c r="A218" s="178"/>
      <c r="B218" s="178"/>
      <c r="C218" s="178"/>
      <c r="D218" s="178"/>
      <c r="E218" s="178"/>
      <c r="F218" s="178"/>
      <c r="G218" s="276"/>
      <c r="H218" s="192"/>
      <c r="I218" s="192"/>
      <c r="J218" s="192"/>
    </row>
    <row r="219" spans="1:13" s="35" customFormat="1" ht="23.25" customHeight="1">
      <c r="A219" s="1227" t="s">
        <v>1287</v>
      </c>
      <c r="D219" s="115"/>
      <c r="F219" s="1226" t="s">
        <v>1288</v>
      </c>
      <c r="I219" s="98"/>
      <c r="J219" s="98"/>
    </row>
    <row r="220" spans="1:13" s="66" customFormat="1" ht="12.75">
      <c r="D220" s="67" t="s">
        <v>131</v>
      </c>
      <c r="F220" s="67" t="s">
        <v>132</v>
      </c>
      <c r="I220" s="68"/>
      <c r="J220" s="68"/>
    </row>
    <row r="221" spans="1:13" s="63" customFormat="1" ht="15.75">
      <c r="I221" s="69"/>
      <c r="J221" s="69"/>
    </row>
    <row r="222" spans="1:13" s="35" customFormat="1" ht="23.25" customHeight="1">
      <c r="A222" s="34" t="s">
        <v>133</v>
      </c>
      <c r="D222" s="115"/>
      <c r="F222" s="1028" t="s">
        <v>1227</v>
      </c>
      <c r="I222" s="98"/>
      <c r="J222" s="98"/>
    </row>
    <row r="223" spans="1:13" s="66" customFormat="1" ht="12.75">
      <c r="D223" s="67" t="s">
        <v>131</v>
      </c>
      <c r="F223" s="67" t="s">
        <v>132</v>
      </c>
      <c r="I223" s="68"/>
      <c r="J223" s="68"/>
    </row>
    <row r="224" spans="1:13" s="180" customFormat="1">
      <c r="A224" s="1"/>
      <c r="B224" s="1"/>
      <c r="C224" s="1"/>
      <c r="D224" s="1"/>
      <c r="E224" s="1"/>
      <c r="F224" s="1"/>
      <c r="G224" s="277"/>
      <c r="H224" s="192"/>
      <c r="I224" s="192"/>
      <c r="J224" s="192"/>
    </row>
    <row r="225" spans="1:10" s="180" customFormat="1">
      <c r="A225" s="178"/>
      <c r="B225" s="227" t="s">
        <v>1070</v>
      </c>
      <c r="C225" s="178"/>
      <c r="D225" s="178"/>
      <c r="E225" s="178"/>
      <c r="F225" s="178"/>
      <c r="G225" s="278"/>
      <c r="H225" s="192"/>
      <c r="I225" s="192"/>
      <c r="J225" s="192"/>
    </row>
    <row r="226" spans="1:10" s="180" customFormat="1">
      <c r="A226" s="178"/>
      <c r="B226" s="227" t="s">
        <v>1246</v>
      </c>
      <c r="C226" s="178"/>
      <c r="D226" s="178"/>
      <c r="E226" s="178"/>
      <c r="F226" s="178"/>
      <c r="G226" s="276"/>
      <c r="H226" s="192"/>
      <c r="I226" s="192"/>
      <c r="J226" s="192"/>
    </row>
    <row r="227" spans="1:10" s="180" customFormat="1">
      <c r="A227" s="178"/>
      <c r="B227" s="178"/>
      <c r="C227" s="178"/>
      <c r="D227" s="178"/>
      <c r="E227" s="178"/>
      <c r="F227" s="178"/>
      <c r="G227" s="276"/>
      <c r="H227" s="192"/>
      <c r="I227" s="192"/>
      <c r="J227" s="192"/>
    </row>
    <row r="228" spans="1:10" s="180" customFormat="1">
      <c r="A228" s="178"/>
      <c r="B228" s="178"/>
      <c r="C228" s="178"/>
      <c r="D228" s="178"/>
      <c r="E228" s="178"/>
      <c r="F228" s="178"/>
      <c r="G228" s="278"/>
      <c r="H228" s="192"/>
      <c r="I228" s="192"/>
      <c r="J228" s="192"/>
    </row>
    <row r="229" spans="1:10" s="180" customFormat="1">
      <c r="A229" s="178"/>
      <c r="B229" s="178"/>
      <c r="C229" s="178"/>
      <c r="D229" s="178"/>
      <c r="E229" s="178"/>
      <c r="F229" s="178"/>
      <c r="G229" s="276"/>
      <c r="H229" s="192"/>
      <c r="I229" s="192"/>
      <c r="J229" s="192"/>
    </row>
    <row r="230" spans="1:10" s="180" customFormat="1">
      <c r="A230" s="178"/>
      <c r="B230" s="178"/>
      <c r="C230" s="178"/>
      <c r="D230" s="178"/>
      <c r="E230" s="178"/>
      <c r="F230" s="178"/>
      <c r="G230" s="278"/>
      <c r="H230" s="192"/>
      <c r="I230" s="192"/>
      <c r="J230" s="192"/>
    </row>
    <row r="231" spans="1:10" s="180" customFormat="1">
      <c r="A231" s="178"/>
      <c r="B231" s="178"/>
      <c r="C231" s="178"/>
      <c r="D231" s="178"/>
      <c r="E231" s="178"/>
      <c r="F231" s="178"/>
      <c r="G231" s="278"/>
      <c r="H231" s="192"/>
      <c r="I231" s="192"/>
      <c r="J231" s="192"/>
    </row>
    <row r="232" spans="1:10" s="180" customFormat="1">
      <c r="A232" s="178"/>
      <c r="B232" s="178"/>
      <c r="C232" s="178"/>
      <c r="D232" s="178"/>
      <c r="E232" s="178"/>
      <c r="F232" s="178"/>
      <c r="G232" s="276"/>
      <c r="H232" s="192"/>
      <c r="I232" s="192"/>
      <c r="J232" s="192"/>
    </row>
    <row r="233" spans="1:10" s="180" customFormat="1">
      <c r="A233" s="178"/>
      <c r="B233" s="178"/>
      <c r="C233" s="178"/>
      <c r="D233" s="178"/>
      <c r="E233" s="178"/>
      <c r="F233" s="178"/>
      <c r="G233" s="276"/>
      <c r="H233" s="192"/>
      <c r="I233" s="192"/>
      <c r="J233" s="192"/>
    </row>
    <row r="234" spans="1:10" s="180" customFormat="1">
      <c r="A234" s="178"/>
      <c r="B234" s="178"/>
      <c r="C234" s="178"/>
      <c r="D234" s="178"/>
      <c r="E234" s="178"/>
      <c r="F234" s="178"/>
      <c r="G234" s="276"/>
      <c r="H234" s="192"/>
      <c r="I234" s="192"/>
      <c r="J234" s="192"/>
    </row>
    <row r="235" spans="1:10" s="180" customFormat="1">
      <c r="A235" s="178"/>
      <c r="B235" s="178"/>
      <c r="C235" s="178"/>
      <c r="D235" s="178"/>
      <c r="E235" s="178"/>
      <c r="F235" s="178"/>
      <c r="G235" s="276"/>
      <c r="H235" s="192"/>
      <c r="I235" s="192"/>
      <c r="J235" s="192"/>
    </row>
    <row r="236" spans="1:10" s="180" customFormat="1">
      <c r="A236" s="178"/>
      <c r="B236" s="178"/>
      <c r="C236" s="178"/>
      <c r="D236" s="178"/>
      <c r="E236" s="178"/>
      <c r="F236" s="178"/>
      <c r="G236" s="276"/>
      <c r="H236" s="192"/>
      <c r="I236" s="192"/>
      <c r="J236" s="192"/>
    </row>
    <row r="237" spans="1:10" s="180" customFormat="1">
      <c r="A237" s="178"/>
      <c r="B237" s="178"/>
      <c r="C237" s="178"/>
      <c r="D237" s="178"/>
      <c r="E237" s="178"/>
      <c r="F237" s="178"/>
      <c r="G237" s="276"/>
      <c r="H237" s="192"/>
      <c r="I237" s="192"/>
      <c r="J237" s="192"/>
    </row>
    <row r="238" spans="1:10" s="180" customFormat="1">
      <c r="A238" s="178"/>
      <c r="B238" s="178"/>
      <c r="C238" s="178"/>
      <c r="D238" s="178"/>
      <c r="E238" s="178"/>
      <c r="F238" s="178"/>
      <c r="G238" s="276"/>
      <c r="H238" s="192"/>
      <c r="I238" s="192"/>
      <c r="J238" s="192"/>
    </row>
    <row r="239" spans="1:10" s="180" customFormat="1">
      <c r="A239" s="178"/>
      <c r="B239" s="178"/>
      <c r="C239" s="178"/>
      <c r="D239" s="178"/>
      <c r="E239" s="178"/>
      <c r="F239" s="178"/>
      <c r="G239" s="276"/>
      <c r="H239" s="192"/>
      <c r="I239" s="192"/>
      <c r="J239" s="192"/>
    </row>
    <row r="240" spans="1:10" s="180" customFormat="1">
      <c r="A240" s="178"/>
      <c r="B240" s="178"/>
      <c r="C240" s="178"/>
      <c r="D240" s="178"/>
      <c r="E240" s="178"/>
      <c r="F240" s="178"/>
      <c r="G240" s="276"/>
      <c r="H240" s="192"/>
      <c r="I240" s="192"/>
      <c r="J240" s="192"/>
    </row>
    <row r="241" spans="1:10" s="180" customFormat="1">
      <c r="A241" s="178"/>
      <c r="B241" s="178"/>
      <c r="C241" s="178"/>
      <c r="D241" s="178"/>
      <c r="E241" s="178"/>
      <c r="F241" s="178"/>
      <c r="G241" s="276"/>
      <c r="H241" s="192"/>
      <c r="I241" s="192"/>
      <c r="J241" s="192"/>
    </row>
    <row r="242" spans="1:10" s="180" customFormat="1">
      <c r="A242" s="178"/>
      <c r="B242" s="178"/>
      <c r="C242" s="178"/>
      <c r="D242" s="178"/>
      <c r="E242" s="178"/>
      <c r="F242" s="178"/>
      <c r="G242" s="276"/>
      <c r="H242" s="192"/>
      <c r="I242" s="192"/>
      <c r="J242" s="192"/>
    </row>
    <row r="243" spans="1:10" s="180" customFormat="1">
      <c r="A243" s="178"/>
      <c r="B243" s="178"/>
      <c r="C243" s="178"/>
      <c r="D243" s="178"/>
      <c r="E243" s="178"/>
      <c r="F243" s="178"/>
      <c r="G243" s="276"/>
      <c r="H243" s="192"/>
      <c r="I243" s="192"/>
      <c r="J243" s="192"/>
    </row>
    <row r="244" spans="1:10" s="180" customFormat="1">
      <c r="A244" s="178"/>
      <c r="B244" s="178"/>
      <c r="C244" s="178"/>
      <c r="D244" s="178"/>
      <c r="E244" s="178"/>
      <c r="F244" s="178"/>
      <c r="G244" s="276"/>
      <c r="H244" s="192"/>
      <c r="I244" s="192"/>
      <c r="J244" s="192"/>
    </row>
    <row r="245" spans="1:10" s="180" customFormat="1">
      <c r="A245" s="178"/>
      <c r="B245" s="178"/>
      <c r="C245" s="178"/>
      <c r="D245" s="178"/>
      <c r="E245" s="178"/>
      <c r="F245" s="178"/>
      <c r="G245" s="276"/>
      <c r="H245" s="192"/>
      <c r="I245" s="192"/>
      <c r="J245" s="192"/>
    </row>
    <row r="246" spans="1:10" s="180" customFormat="1">
      <c r="A246" s="178"/>
      <c r="B246" s="178"/>
      <c r="C246" s="178"/>
      <c r="D246" s="178"/>
      <c r="E246" s="178"/>
      <c r="F246" s="178"/>
      <c r="G246" s="276"/>
      <c r="H246" s="192"/>
      <c r="I246" s="192"/>
      <c r="J246" s="192"/>
    </row>
    <row r="247" spans="1:10" s="180" customFormat="1">
      <c r="A247" s="178"/>
      <c r="B247" s="178"/>
      <c r="C247" s="178"/>
      <c r="D247" s="178"/>
      <c r="E247" s="178"/>
      <c r="F247" s="178"/>
      <c r="G247" s="276"/>
      <c r="H247" s="192"/>
      <c r="I247" s="192"/>
      <c r="J247" s="192"/>
    </row>
    <row r="248" spans="1:10" s="180" customFormat="1">
      <c r="A248" s="178"/>
      <c r="B248" s="178"/>
      <c r="C248" s="178"/>
      <c r="D248" s="178"/>
      <c r="E248" s="178"/>
      <c r="F248" s="178"/>
      <c r="G248" s="276"/>
      <c r="H248" s="192"/>
      <c r="I248" s="192"/>
      <c r="J248" s="192"/>
    </row>
    <row r="249" spans="1:10" s="180" customFormat="1">
      <c r="A249" s="178"/>
      <c r="B249" s="178"/>
      <c r="C249" s="178"/>
      <c r="D249" s="178"/>
      <c r="E249" s="178"/>
      <c r="F249" s="178"/>
      <c r="G249" s="276"/>
      <c r="H249" s="192"/>
      <c r="I249" s="192"/>
      <c r="J249" s="192"/>
    </row>
    <row r="250" spans="1:10" s="180" customFormat="1">
      <c r="A250" s="178"/>
      <c r="B250" s="178"/>
      <c r="C250" s="178"/>
      <c r="D250" s="178"/>
      <c r="E250" s="178"/>
      <c r="F250" s="178"/>
      <c r="G250" s="276"/>
      <c r="H250" s="192"/>
      <c r="I250" s="192"/>
      <c r="J250" s="192"/>
    </row>
    <row r="251" spans="1:10" s="180" customFormat="1">
      <c r="A251" s="178"/>
      <c r="B251" s="178"/>
      <c r="C251" s="178"/>
      <c r="D251" s="178"/>
      <c r="E251" s="178"/>
      <c r="F251" s="178"/>
      <c r="G251" s="276"/>
      <c r="H251" s="192"/>
      <c r="I251" s="192"/>
      <c r="J251" s="192"/>
    </row>
    <row r="252" spans="1:10" s="180" customFormat="1">
      <c r="A252" s="178"/>
      <c r="B252" s="178"/>
      <c r="C252" s="178"/>
      <c r="D252" s="178"/>
      <c r="E252" s="178"/>
      <c r="F252" s="178"/>
      <c r="G252" s="276"/>
      <c r="H252" s="192"/>
      <c r="I252" s="192"/>
      <c r="J252" s="192"/>
    </row>
    <row r="253" spans="1:10" s="180" customFormat="1">
      <c r="A253" s="178"/>
      <c r="B253" s="178"/>
      <c r="C253" s="178"/>
      <c r="D253" s="178"/>
      <c r="E253" s="178"/>
      <c r="F253" s="178"/>
      <c r="G253" s="276"/>
      <c r="H253" s="192"/>
      <c r="I253" s="192"/>
      <c r="J253" s="192"/>
    </row>
    <row r="254" spans="1:10" s="180" customFormat="1">
      <c r="A254" s="178"/>
      <c r="B254" s="178"/>
      <c r="C254" s="178"/>
      <c r="D254" s="178"/>
      <c r="E254" s="178"/>
      <c r="F254" s="178"/>
      <c r="G254" s="276"/>
      <c r="H254" s="192"/>
      <c r="I254" s="192"/>
      <c r="J254" s="192"/>
    </row>
    <row r="255" spans="1:10" s="180" customFormat="1">
      <c r="A255" s="178"/>
      <c r="B255" s="178"/>
      <c r="C255" s="178"/>
      <c r="D255" s="178"/>
      <c r="E255" s="178"/>
      <c r="F255" s="178"/>
      <c r="G255" s="276"/>
      <c r="H255" s="192"/>
      <c r="I255" s="192"/>
      <c r="J255" s="192"/>
    </row>
    <row r="256" spans="1:10" s="180" customFormat="1">
      <c r="A256" s="178"/>
      <c r="B256" s="178"/>
      <c r="C256" s="178"/>
      <c r="D256" s="178"/>
      <c r="E256" s="178"/>
      <c r="F256" s="178"/>
      <c r="G256" s="276"/>
      <c r="H256" s="192"/>
      <c r="I256" s="192"/>
      <c r="J256" s="192"/>
    </row>
    <row r="257" spans="1:10" s="180" customFormat="1">
      <c r="A257" s="178"/>
      <c r="B257" s="178"/>
      <c r="C257" s="178"/>
      <c r="D257" s="178"/>
      <c r="E257" s="178"/>
      <c r="F257" s="178"/>
      <c r="G257" s="276"/>
      <c r="H257" s="192"/>
      <c r="I257" s="192"/>
      <c r="J257" s="192"/>
    </row>
    <row r="258" spans="1:10" s="180" customFormat="1">
      <c r="A258" s="178"/>
      <c r="B258" s="178"/>
      <c r="C258" s="178"/>
      <c r="D258" s="178"/>
      <c r="E258" s="178"/>
      <c r="F258" s="178"/>
      <c r="G258" s="276"/>
      <c r="H258" s="192"/>
      <c r="I258" s="192"/>
      <c r="J258" s="192"/>
    </row>
    <row r="259" spans="1:10" s="180" customFormat="1">
      <c r="A259" s="178"/>
      <c r="B259" s="178"/>
      <c r="C259" s="178"/>
      <c r="D259" s="178"/>
      <c r="E259" s="178"/>
      <c r="F259" s="178"/>
      <c r="G259" s="276"/>
      <c r="H259" s="192"/>
      <c r="I259" s="192"/>
      <c r="J259" s="192"/>
    </row>
    <row r="260" spans="1:10" s="180" customFormat="1">
      <c r="A260" s="178"/>
      <c r="B260" s="178"/>
      <c r="C260" s="178"/>
      <c r="D260" s="178"/>
      <c r="E260" s="178"/>
      <c r="F260" s="178"/>
      <c r="G260" s="276"/>
      <c r="H260" s="192"/>
      <c r="I260" s="192"/>
      <c r="J260" s="192"/>
    </row>
    <row r="261" spans="1:10" s="180" customFormat="1">
      <c r="A261" s="178"/>
      <c r="B261" s="178"/>
      <c r="C261" s="178"/>
      <c r="D261" s="178"/>
      <c r="E261" s="178"/>
      <c r="F261" s="178"/>
      <c r="G261" s="276"/>
      <c r="H261" s="192"/>
      <c r="I261" s="192"/>
      <c r="J261" s="192"/>
    </row>
    <row r="262" spans="1:10" s="180" customFormat="1">
      <c r="A262" s="178"/>
      <c r="B262" s="178"/>
      <c r="C262" s="178"/>
      <c r="D262" s="178"/>
      <c r="E262" s="178"/>
      <c r="F262" s="178"/>
      <c r="G262" s="276"/>
      <c r="H262" s="192"/>
      <c r="I262" s="192"/>
      <c r="J262" s="192"/>
    </row>
    <row r="263" spans="1:10" s="180" customFormat="1">
      <c r="A263" s="178"/>
      <c r="B263" s="178"/>
      <c r="C263" s="178"/>
      <c r="D263" s="178"/>
      <c r="E263" s="178"/>
      <c r="F263" s="178"/>
      <c r="G263" s="276"/>
      <c r="H263" s="192"/>
      <c r="I263" s="192"/>
      <c r="J263" s="192"/>
    </row>
    <row r="264" spans="1:10" s="180" customFormat="1">
      <c r="A264" s="178"/>
      <c r="B264" s="178"/>
      <c r="C264" s="178"/>
      <c r="D264" s="178"/>
      <c r="E264" s="178"/>
      <c r="F264" s="178"/>
      <c r="G264" s="276"/>
      <c r="H264" s="192"/>
      <c r="I264" s="192"/>
      <c r="J264" s="192"/>
    </row>
    <row r="265" spans="1:10" s="180" customFormat="1">
      <c r="A265" s="178"/>
      <c r="B265" s="178"/>
      <c r="C265" s="178"/>
      <c r="D265" s="178"/>
      <c r="E265" s="178"/>
      <c r="F265" s="178"/>
      <c r="G265" s="276"/>
      <c r="H265" s="192"/>
      <c r="I265" s="192"/>
      <c r="J265" s="192"/>
    </row>
    <row r="266" spans="1:10" s="180" customFormat="1">
      <c r="A266" s="178"/>
      <c r="B266" s="178"/>
      <c r="C266" s="178"/>
      <c r="D266" s="178"/>
      <c r="E266" s="178"/>
      <c r="F266" s="178"/>
      <c r="G266" s="276"/>
      <c r="H266" s="192"/>
      <c r="I266" s="192"/>
      <c r="J266" s="192"/>
    </row>
    <row r="267" spans="1:10" s="180" customFormat="1">
      <c r="A267" s="178"/>
      <c r="B267" s="178"/>
      <c r="C267" s="178"/>
      <c r="D267" s="178"/>
      <c r="E267" s="178"/>
      <c r="F267" s="178"/>
      <c r="G267" s="276"/>
      <c r="H267" s="192"/>
      <c r="I267" s="192"/>
      <c r="J267" s="192"/>
    </row>
    <row r="268" spans="1:10" s="180" customFormat="1">
      <c r="A268" s="178"/>
      <c r="B268" s="178"/>
      <c r="C268" s="178"/>
      <c r="D268" s="178"/>
      <c r="E268" s="178"/>
      <c r="F268" s="178"/>
      <c r="G268" s="276"/>
      <c r="H268" s="192"/>
      <c r="I268" s="192"/>
      <c r="J268" s="192"/>
    </row>
    <row r="269" spans="1:10" s="180" customFormat="1">
      <c r="A269" s="178"/>
      <c r="B269" s="178"/>
      <c r="C269" s="178"/>
      <c r="D269" s="178"/>
      <c r="E269" s="178"/>
      <c r="F269" s="178"/>
      <c r="G269" s="276"/>
      <c r="H269" s="192"/>
      <c r="I269" s="192"/>
      <c r="J269" s="192"/>
    </row>
    <row r="270" spans="1:10" s="180" customFormat="1">
      <c r="A270" s="178"/>
      <c r="B270" s="178"/>
      <c r="C270" s="178"/>
      <c r="D270" s="178"/>
      <c r="E270" s="178"/>
      <c r="F270" s="178"/>
      <c r="G270" s="276"/>
      <c r="H270" s="192"/>
      <c r="I270" s="192"/>
      <c r="J270" s="192"/>
    </row>
    <row r="271" spans="1:10" s="180" customFormat="1">
      <c r="A271" s="178"/>
      <c r="B271" s="178"/>
      <c r="C271" s="178"/>
      <c r="D271" s="178"/>
      <c r="E271" s="178"/>
      <c r="F271" s="178"/>
      <c r="G271" s="276"/>
      <c r="H271" s="192"/>
      <c r="I271" s="192"/>
      <c r="J271" s="192"/>
    </row>
    <row r="272" spans="1:10" s="180" customFormat="1">
      <c r="A272" s="178"/>
      <c r="B272" s="178"/>
      <c r="C272" s="178"/>
      <c r="D272" s="178"/>
      <c r="E272" s="178"/>
      <c r="F272" s="178"/>
      <c r="G272" s="276"/>
      <c r="H272" s="192"/>
      <c r="I272" s="192"/>
      <c r="J272" s="192"/>
    </row>
    <row r="273" spans="1:10" s="180" customFormat="1">
      <c r="A273" s="178"/>
      <c r="B273" s="178"/>
      <c r="C273" s="178"/>
      <c r="D273" s="178"/>
      <c r="E273" s="178"/>
      <c r="F273" s="178"/>
      <c r="G273" s="276"/>
      <c r="H273" s="192"/>
      <c r="I273" s="192"/>
      <c r="J273" s="192"/>
    </row>
    <row r="274" spans="1:10" s="180" customFormat="1">
      <c r="A274" s="178"/>
      <c r="B274" s="178"/>
      <c r="C274" s="178"/>
      <c r="D274" s="178"/>
      <c r="E274" s="178"/>
      <c r="F274" s="178"/>
      <c r="G274" s="276"/>
      <c r="H274" s="192"/>
      <c r="I274" s="192"/>
      <c r="J274" s="192"/>
    </row>
    <row r="275" spans="1:10" s="180" customFormat="1">
      <c r="A275" s="178"/>
      <c r="B275" s="178"/>
      <c r="C275" s="178"/>
      <c r="D275" s="178"/>
      <c r="E275" s="178"/>
      <c r="F275" s="178"/>
      <c r="G275" s="276"/>
      <c r="H275" s="192"/>
      <c r="I275" s="192"/>
      <c r="J275" s="192"/>
    </row>
    <row r="276" spans="1:10" s="180" customFormat="1">
      <c r="A276" s="178"/>
      <c r="B276" s="178"/>
      <c r="C276" s="178"/>
      <c r="D276" s="178"/>
      <c r="E276" s="178"/>
      <c r="F276" s="178"/>
      <c r="G276" s="276"/>
      <c r="H276" s="192"/>
      <c r="I276" s="192"/>
      <c r="J276" s="192"/>
    </row>
    <row r="277" spans="1:10" s="180" customFormat="1">
      <c r="A277" s="178"/>
      <c r="B277" s="178"/>
      <c r="C277" s="178"/>
      <c r="D277" s="178"/>
      <c r="E277" s="178"/>
      <c r="F277" s="178"/>
      <c r="G277" s="276"/>
      <c r="H277" s="192"/>
      <c r="I277" s="192"/>
      <c r="J277" s="192"/>
    </row>
    <row r="278" spans="1:10" s="180" customFormat="1">
      <c r="A278" s="178"/>
      <c r="B278" s="178"/>
      <c r="C278" s="178"/>
      <c r="D278" s="178"/>
      <c r="E278" s="178"/>
      <c r="F278" s="178"/>
      <c r="G278" s="276"/>
      <c r="H278" s="192"/>
      <c r="I278" s="192"/>
      <c r="J278" s="192"/>
    </row>
    <row r="279" spans="1:10" s="180" customFormat="1">
      <c r="A279" s="178"/>
      <c r="B279" s="178"/>
      <c r="C279" s="178"/>
      <c r="D279" s="178"/>
      <c r="E279" s="178"/>
      <c r="F279" s="178"/>
      <c r="G279" s="279"/>
      <c r="H279" s="280"/>
      <c r="I279" s="280"/>
      <c r="J279" s="280"/>
    </row>
    <row r="280" spans="1:10" s="180" customFormat="1">
      <c r="A280" s="178"/>
      <c r="B280" s="178"/>
      <c r="C280" s="178"/>
      <c r="D280" s="178"/>
      <c r="E280" s="178"/>
      <c r="F280" s="178"/>
      <c r="G280" s="281"/>
      <c r="H280" s="282"/>
      <c r="I280" s="282"/>
      <c r="J280" s="282"/>
    </row>
    <row r="281" spans="1:10" s="180" customFormat="1">
      <c r="A281" s="178"/>
      <c r="B281" s="178"/>
      <c r="C281" s="178"/>
      <c r="D281" s="178"/>
      <c r="E281" s="178"/>
      <c r="F281" s="178"/>
      <c r="G281" s="283"/>
      <c r="H281" s="283"/>
      <c r="I281" s="284"/>
      <c r="J281" s="284"/>
    </row>
    <row r="282" spans="1:10" s="180" customFormat="1">
      <c r="A282" s="178"/>
      <c r="B282" s="178"/>
      <c r="C282" s="178"/>
      <c r="D282" s="178"/>
      <c r="E282" s="178"/>
      <c r="F282" s="178"/>
      <c r="G282" s="283"/>
      <c r="H282" s="283"/>
      <c r="I282" s="284"/>
      <c r="J282" s="284"/>
    </row>
    <row r="283" spans="1:10" s="180" customFormat="1">
      <c r="A283" s="178"/>
      <c r="B283" s="178"/>
      <c r="C283" s="178"/>
      <c r="D283" s="178"/>
      <c r="E283" s="178"/>
      <c r="F283" s="178"/>
      <c r="G283" s="64"/>
      <c r="H283" s="64"/>
      <c r="I283" s="98"/>
      <c r="J283" s="98"/>
    </row>
    <row r="284" spans="1:10" s="180" customFormat="1">
      <c r="A284" s="178"/>
      <c r="B284" s="178"/>
      <c r="C284" s="178"/>
      <c r="D284" s="178"/>
      <c r="E284" s="178"/>
      <c r="F284" s="178"/>
      <c r="G284" s="285"/>
      <c r="H284" s="285"/>
      <c r="I284" s="68"/>
      <c r="J284" s="68"/>
    </row>
    <row r="285" spans="1:10" s="180" customFormat="1">
      <c r="A285" s="178"/>
      <c r="B285" s="178"/>
      <c r="C285" s="178"/>
      <c r="D285" s="178"/>
      <c r="E285" s="178"/>
      <c r="F285" s="178"/>
      <c r="G285" s="69"/>
      <c r="H285" s="69"/>
      <c r="I285" s="69"/>
      <c r="J285" s="69"/>
    </row>
    <row r="286" spans="1:10" s="180" customFormat="1">
      <c r="A286" s="178"/>
      <c r="B286" s="178"/>
      <c r="C286" s="178"/>
      <c r="D286" s="178"/>
      <c r="E286" s="178"/>
      <c r="F286" s="178"/>
      <c r="G286" s="64"/>
      <c r="H286" s="64"/>
      <c r="I286" s="98"/>
      <c r="J286" s="98"/>
    </row>
    <row r="287" spans="1:10" s="180" customFormat="1">
      <c r="A287" s="178"/>
      <c r="B287" s="178"/>
      <c r="C287" s="178"/>
      <c r="D287" s="178"/>
      <c r="E287" s="178"/>
      <c r="F287" s="178"/>
      <c r="G287" s="285"/>
      <c r="H287" s="285"/>
      <c r="I287" s="68"/>
      <c r="J287" s="68"/>
    </row>
    <row r="288" spans="1:10" s="180" customFormat="1">
      <c r="A288" s="178"/>
      <c r="B288" s="178"/>
      <c r="C288" s="178"/>
      <c r="D288" s="178"/>
      <c r="E288" s="178"/>
      <c r="F288" s="178"/>
      <c r="G288" s="283"/>
      <c r="H288" s="283"/>
      <c r="I288" s="284"/>
      <c r="J288" s="284"/>
    </row>
    <row r="289" spans="1:10" s="180" customFormat="1">
      <c r="A289" s="178"/>
      <c r="B289" s="178"/>
      <c r="C289" s="178"/>
      <c r="D289" s="178"/>
      <c r="E289" s="178"/>
      <c r="F289" s="178"/>
      <c r="G289" s="283"/>
      <c r="H289" s="283"/>
      <c r="I289" s="284"/>
      <c r="J289" s="284"/>
    </row>
    <row r="290" spans="1:10" s="180" customFormat="1">
      <c r="A290" s="178"/>
      <c r="B290" s="178"/>
      <c r="C290" s="178"/>
      <c r="D290" s="178"/>
      <c r="E290" s="178"/>
      <c r="F290" s="178"/>
      <c r="G290" s="283"/>
      <c r="H290" s="283"/>
      <c r="I290" s="284"/>
      <c r="J290" s="284"/>
    </row>
    <row r="291" spans="1:10" s="180" customFormat="1">
      <c r="A291" s="178"/>
      <c r="B291" s="178"/>
      <c r="C291" s="178"/>
      <c r="D291" s="178"/>
      <c r="E291" s="178"/>
      <c r="F291" s="178"/>
      <c r="G291" s="283"/>
      <c r="H291" s="283"/>
      <c r="I291" s="284"/>
      <c r="J291" s="284"/>
    </row>
    <row r="292" spans="1:10" s="180" customFormat="1">
      <c r="A292" s="178"/>
      <c r="B292" s="178"/>
      <c r="C292" s="178"/>
      <c r="D292" s="178"/>
      <c r="E292" s="178"/>
      <c r="F292" s="178"/>
      <c r="G292" s="283"/>
      <c r="H292" s="283"/>
      <c r="I292" s="284"/>
      <c r="J292" s="284"/>
    </row>
    <row r="293" spans="1:10" s="180" customFormat="1">
      <c r="A293" s="178"/>
      <c r="B293" s="178"/>
      <c r="C293" s="178"/>
      <c r="D293" s="178"/>
      <c r="E293" s="178"/>
      <c r="F293" s="178"/>
      <c r="G293" s="283"/>
      <c r="H293" s="283"/>
      <c r="I293" s="284"/>
      <c r="J293" s="284"/>
    </row>
    <row r="294" spans="1:10" s="180" customFormat="1">
      <c r="A294" s="178"/>
      <c r="B294" s="178"/>
      <c r="C294" s="178"/>
      <c r="D294" s="178"/>
      <c r="E294" s="178"/>
      <c r="F294" s="178"/>
      <c r="G294" s="283"/>
      <c r="H294" s="283"/>
      <c r="I294" s="284"/>
      <c r="J294" s="284"/>
    </row>
    <row r="295" spans="1:10" s="180" customFormat="1">
      <c r="A295" s="178"/>
      <c r="B295" s="178"/>
      <c r="C295" s="178"/>
      <c r="D295" s="178"/>
      <c r="E295" s="178"/>
      <c r="F295" s="178"/>
      <c r="G295" s="283"/>
      <c r="H295" s="283"/>
      <c r="I295" s="284"/>
      <c r="J295" s="284"/>
    </row>
    <row r="296" spans="1:10" s="180" customFormat="1">
      <c r="A296" s="178"/>
      <c r="B296" s="178"/>
      <c r="C296" s="178"/>
      <c r="D296" s="178"/>
      <c r="E296" s="178"/>
      <c r="F296" s="178"/>
      <c r="G296" s="283"/>
      <c r="H296" s="283"/>
      <c r="I296" s="284"/>
      <c r="J296" s="284"/>
    </row>
    <row r="297" spans="1:10" s="180" customFormat="1">
      <c r="A297" s="178"/>
      <c r="B297" s="178"/>
      <c r="C297" s="178"/>
      <c r="D297" s="178"/>
      <c r="E297" s="178"/>
      <c r="F297" s="178"/>
      <c r="G297" s="283"/>
      <c r="H297" s="283"/>
      <c r="I297" s="284"/>
      <c r="J297" s="284"/>
    </row>
    <row r="298" spans="1:10" s="180" customFormat="1">
      <c r="A298" s="178"/>
      <c r="B298" s="178"/>
      <c r="C298" s="178"/>
      <c r="D298" s="178"/>
      <c r="E298" s="178"/>
      <c r="F298" s="178"/>
      <c r="G298" s="283"/>
      <c r="H298" s="283"/>
      <c r="I298" s="284"/>
      <c r="J298" s="284"/>
    </row>
    <row r="299" spans="1:10" s="180" customFormat="1">
      <c r="A299" s="178"/>
      <c r="B299" s="178"/>
      <c r="C299" s="178"/>
      <c r="D299" s="178"/>
      <c r="E299" s="178"/>
      <c r="F299" s="178"/>
      <c r="G299" s="283"/>
      <c r="H299" s="283"/>
      <c r="I299" s="284"/>
      <c r="J299" s="284"/>
    </row>
    <row r="300" spans="1:10" s="180" customFormat="1">
      <c r="A300" s="178"/>
      <c r="B300" s="178"/>
      <c r="C300" s="178"/>
      <c r="D300" s="178"/>
      <c r="E300" s="178"/>
      <c r="F300" s="178"/>
      <c r="G300" s="283"/>
      <c r="H300" s="283"/>
      <c r="I300" s="284"/>
      <c r="J300" s="284"/>
    </row>
    <row r="301" spans="1:10" s="180" customFormat="1">
      <c r="A301" s="178"/>
      <c r="B301" s="178"/>
      <c r="C301" s="178"/>
      <c r="D301" s="178"/>
      <c r="E301" s="178"/>
      <c r="F301" s="178"/>
      <c r="G301" s="283"/>
      <c r="H301" s="283"/>
      <c r="I301" s="284"/>
      <c r="J301" s="284"/>
    </row>
    <row r="302" spans="1:10" s="180" customFormat="1">
      <c r="A302" s="178"/>
      <c r="B302" s="178"/>
      <c r="C302" s="178"/>
      <c r="D302" s="178"/>
      <c r="E302" s="178"/>
      <c r="F302" s="178"/>
      <c r="G302" s="283"/>
      <c r="H302" s="283"/>
      <c r="I302" s="284"/>
      <c r="J302" s="284"/>
    </row>
    <row r="303" spans="1:10" s="180" customFormat="1">
      <c r="A303" s="178"/>
      <c r="B303" s="178"/>
      <c r="C303" s="178"/>
      <c r="D303" s="178"/>
      <c r="E303" s="178"/>
      <c r="F303" s="178"/>
      <c r="G303" s="283"/>
      <c r="H303" s="283"/>
      <c r="I303" s="284"/>
      <c r="J303" s="284"/>
    </row>
    <row r="304" spans="1:10" s="180" customFormat="1">
      <c r="A304" s="178"/>
      <c r="B304" s="178"/>
      <c r="C304" s="178"/>
      <c r="D304" s="178"/>
      <c r="E304" s="178"/>
      <c r="F304" s="178"/>
      <c r="G304" s="283"/>
      <c r="H304" s="283"/>
      <c r="I304" s="284"/>
      <c r="J304" s="284"/>
    </row>
    <row r="305" spans="1:10" s="180" customFormat="1">
      <c r="A305" s="178"/>
      <c r="B305" s="178"/>
      <c r="C305" s="178"/>
      <c r="D305" s="178"/>
      <c r="E305" s="178"/>
      <c r="F305" s="178"/>
      <c r="G305" s="283"/>
      <c r="H305" s="283"/>
      <c r="I305" s="284"/>
      <c r="J305" s="284"/>
    </row>
    <row r="306" spans="1:10" s="180" customFormat="1">
      <c r="A306" s="178"/>
      <c r="B306" s="178"/>
      <c r="C306" s="178"/>
      <c r="D306" s="178"/>
      <c r="E306" s="178"/>
      <c r="F306" s="178"/>
      <c r="G306" s="283"/>
      <c r="H306" s="283"/>
      <c r="I306" s="284"/>
      <c r="J306" s="284"/>
    </row>
    <row r="307" spans="1:10" s="180" customFormat="1">
      <c r="A307" s="178"/>
      <c r="B307" s="178"/>
      <c r="C307" s="178"/>
      <c r="D307" s="178"/>
      <c r="E307" s="178"/>
      <c r="F307" s="178"/>
      <c r="G307" s="283"/>
      <c r="H307" s="283"/>
      <c r="I307" s="284"/>
      <c r="J307" s="284"/>
    </row>
    <row r="308" spans="1:10" s="180" customFormat="1">
      <c r="A308" s="178"/>
      <c r="B308" s="178"/>
      <c r="C308" s="178"/>
      <c r="D308" s="178"/>
      <c r="E308" s="178"/>
      <c r="F308" s="178"/>
      <c r="G308" s="283"/>
      <c r="H308" s="283"/>
      <c r="I308" s="284"/>
      <c r="J308" s="284"/>
    </row>
    <row r="309" spans="1:10" s="180" customFormat="1">
      <c r="A309" s="178"/>
      <c r="B309" s="178"/>
      <c r="C309" s="178"/>
      <c r="D309" s="178"/>
      <c r="E309" s="178"/>
      <c r="F309" s="178"/>
      <c r="G309" s="283"/>
      <c r="H309" s="283"/>
      <c r="I309" s="284"/>
      <c r="J309" s="284"/>
    </row>
    <row r="310" spans="1:10" s="180" customFormat="1">
      <c r="A310" s="178"/>
      <c r="B310" s="178"/>
      <c r="C310" s="178"/>
      <c r="D310" s="178"/>
      <c r="E310" s="178"/>
      <c r="F310" s="178"/>
      <c r="G310" s="283"/>
      <c r="H310" s="283"/>
      <c r="I310" s="284"/>
      <c r="J310" s="284"/>
    </row>
    <row r="311" spans="1:10" s="180" customFormat="1">
      <c r="A311" s="178"/>
      <c r="B311" s="178"/>
      <c r="C311" s="178"/>
      <c r="D311" s="178"/>
      <c r="E311" s="178"/>
      <c r="F311" s="178"/>
      <c r="G311" s="283"/>
      <c r="H311" s="283"/>
      <c r="I311" s="284"/>
      <c r="J311" s="284"/>
    </row>
    <row r="312" spans="1:10" s="180" customFormat="1">
      <c r="A312" s="178"/>
      <c r="B312" s="178"/>
      <c r="C312" s="178"/>
      <c r="D312" s="178"/>
      <c r="E312" s="178"/>
      <c r="F312" s="178"/>
      <c r="G312" s="283"/>
      <c r="H312" s="283"/>
      <c r="I312" s="284"/>
      <c r="J312" s="284"/>
    </row>
    <row r="313" spans="1:10" s="180" customFormat="1">
      <c r="A313" s="178"/>
      <c r="B313" s="178"/>
      <c r="C313" s="178"/>
      <c r="D313" s="178"/>
      <c r="E313" s="178"/>
      <c r="F313" s="178"/>
      <c r="G313" s="283"/>
      <c r="H313" s="283"/>
      <c r="I313" s="284"/>
      <c r="J313" s="284"/>
    </row>
    <row r="314" spans="1:10" s="180" customFormat="1">
      <c r="A314" s="178"/>
      <c r="B314" s="178"/>
      <c r="C314" s="178"/>
      <c r="D314" s="178"/>
      <c r="E314" s="178"/>
      <c r="F314" s="178"/>
      <c r="G314" s="283"/>
      <c r="H314" s="283"/>
      <c r="I314" s="284"/>
      <c r="J314" s="284"/>
    </row>
    <row r="315" spans="1:10" s="180" customFormat="1">
      <c r="A315" s="178"/>
      <c r="B315" s="178"/>
      <c r="C315" s="178"/>
      <c r="D315" s="178"/>
      <c r="E315" s="178"/>
      <c r="F315" s="178"/>
      <c r="G315" s="283"/>
      <c r="H315" s="283"/>
      <c r="I315" s="284"/>
      <c r="J315" s="284"/>
    </row>
    <row r="316" spans="1:10" s="180" customFormat="1">
      <c r="A316" s="178"/>
      <c r="B316" s="178"/>
      <c r="C316" s="178"/>
      <c r="D316" s="178"/>
      <c r="E316" s="178"/>
      <c r="F316" s="178"/>
      <c r="G316" s="283"/>
      <c r="H316" s="283"/>
      <c r="I316" s="284"/>
      <c r="J316" s="284"/>
    </row>
    <row r="317" spans="1:10" s="180" customFormat="1">
      <c r="A317" s="178"/>
      <c r="B317" s="178"/>
      <c r="C317" s="178"/>
      <c r="D317" s="178"/>
      <c r="E317" s="178"/>
      <c r="F317" s="178"/>
      <c r="G317" s="283"/>
      <c r="H317" s="283"/>
      <c r="I317" s="284"/>
      <c r="J317" s="284"/>
    </row>
    <row r="318" spans="1:10" s="180" customFormat="1">
      <c r="A318" s="178"/>
      <c r="B318" s="178"/>
      <c r="C318" s="178"/>
      <c r="D318" s="178"/>
      <c r="E318" s="178"/>
      <c r="F318" s="178"/>
      <c r="G318" s="283"/>
      <c r="H318" s="283"/>
      <c r="I318" s="284"/>
      <c r="J318" s="284"/>
    </row>
    <row r="319" spans="1:10" s="180" customFormat="1">
      <c r="A319" s="178"/>
      <c r="B319" s="178"/>
      <c r="C319" s="178"/>
      <c r="D319" s="178"/>
      <c r="E319" s="178"/>
      <c r="F319" s="178"/>
      <c r="G319" s="283"/>
      <c r="H319" s="283"/>
      <c r="I319" s="284"/>
      <c r="J319" s="284"/>
    </row>
    <row r="320" spans="1:10" s="180" customFormat="1">
      <c r="A320" s="178"/>
      <c r="B320" s="178"/>
      <c r="C320" s="178"/>
      <c r="D320" s="178"/>
      <c r="E320" s="178"/>
      <c r="F320" s="178"/>
      <c r="G320" s="283"/>
      <c r="H320" s="283"/>
      <c r="I320" s="284"/>
      <c r="J320" s="284"/>
    </row>
    <row r="321" spans="1:10" s="180" customFormat="1">
      <c r="A321" s="178"/>
      <c r="B321" s="178"/>
      <c r="C321" s="178"/>
      <c r="D321" s="178"/>
      <c r="E321" s="178"/>
      <c r="F321" s="178"/>
      <c r="G321" s="283"/>
      <c r="H321" s="283"/>
      <c r="I321" s="284"/>
      <c r="J321" s="284"/>
    </row>
    <row r="322" spans="1:10" s="180" customFormat="1">
      <c r="A322" s="178"/>
      <c r="B322" s="178"/>
      <c r="C322" s="178"/>
      <c r="D322" s="178"/>
      <c r="E322" s="178"/>
      <c r="F322" s="178"/>
      <c r="G322" s="283"/>
      <c r="H322" s="283"/>
      <c r="I322" s="284"/>
      <c r="J322" s="284"/>
    </row>
    <row r="323" spans="1:10" s="180" customFormat="1">
      <c r="A323" s="178"/>
      <c r="B323" s="178"/>
      <c r="C323" s="178"/>
      <c r="D323" s="178"/>
      <c r="E323" s="178"/>
      <c r="F323" s="178"/>
      <c r="G323" s="283"/>
      <c r="H323" s="283"/>
      <c r="I323" s="284"/>
      <c r="J323" s="284"/>
    </row>
    <row r="324" spans="1:10" s="180" customFormat="1">
      <c r="A324" s="178"/>
      <c r="B324" s="178"/>
      <c r="C324" s="178"/>
      <c r="D324" s="178"/>
      <c r="E324" s="178"/>
      <c r="F324" s="178"/>
      <c r="G324" s="283"/>
      <c r="H324" s="283"/>
      <c r="I324" s="284"/>
      <c r="J324" s="284"/>
    </row>
    <row r="325" spans="1:10" s="180" customFormat="1">
      <c r="A325" s="178"/>
      <c r="B325" s="178"/>
      <c r="C325" s="178"/>
      <c r="D325" s="178"/>
      <c r="E325" s="178"/>
      <c r="F325" s="178"/>
      <c r="G325" s="283"/>
      <c r="H325" s="283"/>
      <c r="I325" s="284"/>
      <c r="J325" s="284"/>
    </row>
    <row r="326" spans="1:10" s="180" customFormat="1">
      <c r="A326" s="178"/>
      <c r="B326" s="178"/>
      <c r="C326" s="178"/>
      <c r="D326" s="178"/>
      <c r="E326" s="178"/>
      <c r="F326" s="178"/>
      <c r="G326" s="283"/>
      <c r="H326" s="283"/>
      <c r="I326" s="284"/>
      <c r="J326" s="284"/>
    </row>
    <row r="327" spans="1:10" s="180" customFormat="1">
      <c r="A327" s="178"/>
      <c r="B327" s="178"/>
      <c r="C327" s="178"/>
      <c r="D327" s="178"/>
      <c r="E327" s="178"/>
      <c r="F327" s="178"/>
      <c r="G327" s="283"/>
      <c r="H327" s="283"/>
      <c r="I327" s="284"/>
      <c r="J327" s="284"/>
    </row>
    <row r="328" spans="1:10" s="180" customFormat="1">
      <c r="A328" s="178"/>
      <c r="B328" s="178"/>
      <c r="C328" s="178"/>
      <c r="D328" s="178"/>
      <c r="E328" s="178"/>
      <c r="F328" s="178"/>
      <c r="G328" s="283"/>
      <c r="H328" s="283"/>
      <c r="I328" s="284"/>
      <c r="J328" s="284"/>
    </row>
    <row r="329" spans="1:10" s="180" customFormat="1">
      <c r="A329" s="178"/>
      <c r="B329" s="178"/>
      <c r="C329" s="178"/>
      <c r="D329" s="178"/>
      <c r="E329" s="178"/>
      <c r="F329" s="178"/>
      <c r="G329" s="283"/>
      <c r="H329" s="283"/>
      <c r="I329" s="284"/>
      <c r="J329" s="284"/>
    </row>
    <row r="330" spans="1:10" s="180" customFormat="1">
      <c r="A330" s="178"/>
      <c r="B330" s="178"/>
      <c r="C330" s="178"/>
      <c r="D330" s="178"/>
      <c r="E330" s="178"/>
      <c r="F330" s="178"/>
      <c r="G330" s="283"/>
      <c r="H330" s="283"/>
      <c r="I330" s="284"/>
      <c r="J330" s="284"/>
    </row>
    <row r="331" spans="1:10" s="180" customFormat="1">
      <c r="A331" s="178"/>
      <c r="B331" s="178"/>
      <c r="C331" s="178"/>
      <c r="D331" s="178"/>
      <c r="E331" s="178"/>
      <c r="F331" s="178"/>
      <c r="G331" s="283"/>
      <c r="H331" s="283"/>
      <c r="I331" s="284"/>
      <c r="J331" s="284"/>
    </row>
    <row r="332" spans="1:10" s="180" customFormat="1">
      <c r="A332" s="178"/>
      <c r="B332" s="178"/>
      <c r="C332" s="178"/>
      <c r="D332" s="178"/>
      <c r="E332" s="178"/>
      <c r="F332" s="178"/>
      <c r="G332" s="283"/>
      <c r="H332" s="283"/>
      <c r="I332" s="284"/>
      <c r="J332" s="284"/>
    </row>
    <row r="333" spans="1:10" s="180" customFormat="1">
      <c r="A333" s="178"/>
      <c r="B333" s="178"/>
      <c r="C333" s="178"/>
      <c r="D333" s="178"/>
      <c r="E333" s="178"/>
      <c r="F333" s="178"/>
      <c r="G333" s="283"/>
      <c r="H333" s="283"/>
      <c r="I333" s="284"/>
      <c r="J333" s="284"/>
    </row>
    <row r="334" spans="1:10" s="180" customFormat="1">
      <c r="A334" s="178"/>
      <c r="B334" s="178"/>
      <c r="C334" s="178"/>
      <c r="D334" s="178"/>
      <c r="E334" s="178"/>
      <c r="F334" s="178"/>
      <c r="G334" s="283"/>
      <c r="H334" s="283"/>
      <c r="I334" s="284"/>
      <c r="J334" s="284"/>
    </row>
  </sheetData>
  <mergeCells count="10">
    <mergeCell ref="G12:J12"/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3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tabColor rgb="FFE4EDD3"/>
    <pageSetUpPr fitToPage="1"/>
  </sheetPr>
  <dimension ref="A1:I196"/>
  <sheetViews>
    <sheetView view="pageBreakPreview" topLeftCell="A7" zoomScale="70" zoomScaleSheetLayoutView="7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248" width="9.140625" style="178"/>
    <col min="249" max="249" width="8.140625" style="178" customWidth="1"/>
    <col min="250" max="250" width="85.140625" style="178" customWidth="1"/>
    <col min="251" max="251" width="27.85546875" style="178" customWidth="1"/>
    <col min="252" max="252" width="31.42578125" style="178" customWidth="1"/>
    <col min="253" max="253" width="28.140625" style="178" customWidth="1"/>
    <col min="254" max="254" width="31.140625" style="178" customWidth="1"/>
    <col min="255" max="257" width="16.7109375" style="178" customWidth="1"/>
    <col min="258" max="258" width="17.5703125" style="178" customWidth="1"/>
    <col min="259" max="504" width="9.140625" style="178"/>
    <col min="505" max="505" width="8.140625" style="178" customWidth="1"/>
    <col min="506" max="506" width="85.140625" style="178" customWidth="1"/>
    <col min="507" max="507" width="27.85546875" style="178" customWidth="1"/>
    <col min="508" max="508" width="31.42578125" style="178" customWidth="1"/>
    <col min="509" max="509" width="28.140625" style="178" customWidth="1"/>
    <col min="510" max="510" width="31.140625" style="178" customWidth="1"/>
    <col min="511" max="513" width="16.7109375" style="178" customWidth="1"/>
    <col min="514" max="514" width="17.5703125" style="178" customWidth="1"/>
    <col min="515" max="760" width="9.140625" style="178"/>
    <col min="761" max="761" width="8.140625" style="178" customWidth="1"/>
    <col min="762" max="762" width="85.140625" style="178" customWidth="1"/>
    <col min="763" max="763" width="27.85546875" style="178" customWidth="1"/>
    <col min="764" max="764" width="31.42578125" style="178" customWidth="1"/>
    <col min="765" max="765" width="28.140625" style="178" customWidth="1"/>
    <col min="766" max="766" width="31.140625" style="178" customWidth="1"/>
    <col min="767" max="769" width="16.7109375" style="178" customWidth="1"/>
    <col min="770" max="770" width="17.5703125" style="178" customWidth="1"/>
    <col min="771" max="1016" width="9.140625" style="178"/>
    <col min="1017" max="1017" width="8.140625" style="178" customWidth="1"/>
    <col min="1018" max="1018" width="85.140625" style="178" customWidth="1"/>
    <col min="1019" max="1019" width="27.85546875" style="178" customWidth="1"/>
    <col min="1020" max="1020" width="31.42578125" style="178" customWidth="1"/>
    <col min="1021" max="1021" width="28.140625" style="178" customWidth="1"/>
    <col min="1022" max="1022" width="31.140625" style="178" customWidth="1"/>
    <col min="1023" max="1025" width="16.7109375" style="178" customWidth="1"/>
    <col min="1026" max="1026" width="17.5703125" style="178" customWidth="1"/>
    <col min="1027" max="1272" width="9.140625" style="178"/>
    <col min="1273" max="1273" width="8.140625" style="178" customWidth="1"/>
    <col min="1274" max="1274" width="85.140625" style="178" customWidth="1"/>
    <col min="1275" max="1275" width="27.85546875" style="178" customWidth="1"/>
    <col min="1276" max="1276" width="31.42578125" style="178" customWidth="1"/>
    <col min="1277" max="1277" width="28.140625" style="178" customWidth="1"/>
    <col min="1278" max="1278" width="31.140625" style="178" customWidth="1"/>
    <col min="1279" max="1281" width="16.7109375" style="178" customWidth="1"/>
    <col min="1282" max="1282" width="17.5703125" style="178" customWidth="1"/>
    <col min="1283" max="1528" width="9.140625" style="178"/>
    <col min="1529" max="1529" width="8.140625" style="178" customWidth="1"/>
    <col min="1530" max="1530" width="85.140625" style="178" customWidth="1"/>
    <col min="1531" max="1531" width="27.85546875" style="178" customWidth="1"/>
    <col min="1532" max="1532" width="31.42578125" style="178" customWidth="1"/>
    <col min="1533" max="1533" width="28.140625" style="178" customWidth="1"/>
    <col min="1534" max="1534" width="31.140625" style="178" customWidth="1"/>
    <col min="1535" max="1537" width="16.7109375" style="178" customWidth="1"/>
    <col min="1538" max="1538" width="17.5703125" style="178" customWidth="1"/>
    <col min="1539" max="1784" width="9.140625" style="178"/>
    <col min="1785" max="1785" width="8.140625" style="178" customWidth="1"/>
    <col min="1786" max="1786" width="85.140625" style="178" customWidth="1"/>
    <col min="1787" max="1787" width="27.85546875" style="178" customWidth="1"/>
    <col min="1788" max="1788" width="31.42578125" style="178" customWidth="1"/>
    <col min="1789" max="1789" width="28.140625" style="178" customWidth="1"/>
    <col min="1790" max="1790" width="31.140625" style="178" customWidth="1"/>
    <col min="1791" max="1793" width="16.7109375" style="178" customWidth="1"/>
    <col min="1794" max="1794" width="17.5703125" style="178" customWidth="1"/>
    <col min="1795" max="2040" width="9.140625" style="178"/>
    <col min="2041" max="2041" width="8.140625" style="178" customWidth="1"/>
    <col min="2042" max="2042" width="85.140625" style="178" customWidth="1"/>
    <col min="2043" max="2043" width="27.85546875" style="178" customWidth="1"/>
    <col min="2044" max="2044" width="31.42578125" style="178" customWidth="1"/>
    <col min="2045" max="2045" width="28.140625" style="178" customWidth="1"/>
    <col min="2046" max="2046" width="31.140625" style="178" customWidth="1"/>
    <col min="2047" max="2049" width="16.7109375" style="178" customWidth="1"/>
    <col min="2050" max="2050" width="17.5703125" style="178" customWidth="1"/>
    <col min="2051" max="2296" width="9.140625" style="178"/>
    <col min="2297" max="2297" width="8.140625" style="178" customWidth="1"/>
    <col min="2298" max="2298" width="85.140625" style="178" customWidth="1"/>
    <col min="2299" max="2299" width="27.85546875" style="178" customWidth="1"/>
    <col min="2300" max="2300" width="31.42578125" style="178" customWidth="1"/>
    <col min="2301" max="2301" width="28.140625" style="178" customWidth="1"/>
    <col min="2302" max="2302" width="31.140625" style="178" customWidth="1"/>
    <col min="2303" max="2305" width="16.7109375" style="178" customWidth="1"/>
    <col min="2306" max="2306" width="17.5703125" style="178" customWidth="1"/>
    <col min="2307" max="2552" width="9.140625" style="178"/>
    <col min="2553" max="2553" width="8.140625" style="178" customWidth="1"/>
    <col min="2554" max="2554" width="85.140625" style="178" customWidth="1"/>
    <col min="2555" max="2555" width="27.85546875" style="178" customWidth="1"/>
    <col min="2556" max="2556" width="31.42578125" style="178" customWidth="1"/>
    <col min="2557" max="2557" width="28.140625" style="178" customWidth="1"/>
    <col min="2558" max="2558" width="31.140625" style="178" customWidth="1"/>
    <col min="2559" max="2561" width="16.7109375" style="178" customWidth="1"/>
    <col min="2562" max="2562" width="17.5703125" style="178" customWidth="1"/>
    <col min="2563" max="2808" width="9.140625" style="178"/>
    <col min="2809" max="2809" width="8.140625" style="178" customWidth="1"/>
    <col min="2810" max="2810" width="85.140625" style="178" customWidth="1"/>
    <col min="2811" max="2811" width="27.85546875" style="178" customWidth="1"/>
    <col min="2812" max="2812" width="31.42578125" style="178" customWidth="1"/>
    <col min="2813" max="2813" width="28.140625" style="178" customWidth="1"/>
    <col min="2814" max="2814" width="31.140625" style="178" customWidth="1"/>
    <col min="2815" max="2817" width="16.7109375" style="178" customWidth="1"/>
    <col min="2818" max="2818" width="17.5703125" style="178" customWidth="1"/>
    <col min="2819" max="3064" width="9.140625" style="178"/>
    <col min="3065" max="3065" width="8.140625" style="178" customWidth="1"/>
    <col min="3066" max="3066" width="85.140625" style="178" customWidth="1"/>
    <col min="3067" max="3067" width="27.85546875" style="178" customWidth="1"/>
    <col min="3068" max="3068" width="31.42578125" style="178" customWidth="1"/>
    <col min="3069" max="3069" width="28.140625" style="178" customWidth="1"/>
    <col min="3070" max="3070" width="31.140625" style="178" customWidth="1"/>
    <col min="3071" max="3073" width="16.7109375" style="178" customWidth="1"/>
    <col min="3074" max="3074" width="17.5703125" style="178" customWidth="1"/>
    <col min="3075" max="3320" width="9.140625" style="178"/>
    <col min="3321" max="3321" width="8.140625" style="178" customWidth="1"/>
    <col min="3322" max="3322" width="85.140625" style="178" customWidth="1"/>
    <col min="3323" max="3323" width="27.85546875" style="178" customWidth="1"/>
    <col min="3324" max="3324" width="31.42578125" style="178" customWidth="1"/>
    <col min="3325" max="3325" width="28.140625" style="178" customWidth="1"/>
    <col min="3326" max="3326" width="31.140625" style="178" customWidth="1"/>
    <col min="3327" max="3329" width="16.7109375" style="178" customWidth="1"/>
    <col min="3330" max="3330" width="17.5703125" style="178" customWidth="1"/>
    <col min="3331" max="3576" width="9.140625" style="178"/>
    <col min="3577" max="3577" width="8.140625" style="178" customWidth="1"/>
    <col min="3578" max="3578" width="85.140625" style="178" customWidth="1"/>
    <col min="3579" max="3579" width="27.85546875" style="178" customWidth="1"/>
    <col min="3580" max="3580" width="31.42578125" style="178" customWidth="1"/>
    <col min="3581" max="3581" width="28.140625" style="178" customWidth="1"/>
    <col min="3582" max="3582" width="31.140625" style="178" customWidth="1"/>
    <col min="3583" max="3585" width="16.7109375" style="178" customWidth="1"/>
    <col min="3586" max="3586" width="17.5703125" style="178" customWidth="1"/>
    <col min="3587" max="3832" width="9.140625" style="178"/>
    <col min="3833" max="3833" width="8.140625" style="178" customWidth="1"/>
    <col min="3834" max="3834" width="85.140625" style="178" customWidth="1"/>
    <col min="3835" max="3835" width="27.85546875" style="178" customWidth="1"/>
    <col min="3836" max="3836" width="31.42578125" style="178" customWidth="1"/>
    <col min="3837" max="3837" width="28.140625" style="178" customWidth="1"/>
    <col min="3838" max="3838" width="31.140625" style="178" customWidth="1"/>
    <col min="3839" max="3841" width="16.7109375" style="178" customWidth="1"/>
    <col min="3842" max="3842" width="17.5703125" style="178" customWidth="1"/>
    <col min="3843" max="4088" width="9.140625" style="178"/>
    <col min="4089" max="4089" width="8.140625" style="178" customWidth="1"/>
    <col min="4090" max="4090" width="85.140625" style="178" customWidth="1"/>
    <col min="4091" max="4091" width="27.85546875" style="178" customWidth="1"/>
    <col min="4092" max="4092" width="31.42578125" style="178" customWidth="1"/>
    <col min="4093" max="4093" width="28.140625" style="178" customWidth="1"/>
    <col min="4094" max="4094" width="31.140625" style="178" customWidth="1"/>
    <col min="4095" max="4097" width="16.7109375" style="178" customWidth="1"/>
    <col min="4098" max="4098" width="17.5703125" style="178" customWidth="1"/>
    <col min="4099" max="4344" width="9.140625" style="178"/>
    <col min="4345" max="4345" width="8.140625" style="178" customWidth="1"/>
    <col min="4346" max="4346" width="85.140625" style="178" customWidth="1"/>
    <col min="4347" max="4347" width="27.85546875" style="178" customWidth="1"/>
    <col min="4348" max="4348" width="31.42578125" style="178" customWidth="1"/>
    <col min="4349" max="4349" width="28.140625" style="178" customWidth="1"/>
    <col min="4350" max="4350" width="31.140625" style="178" customWidth="1"/>
    <col min="4351" max="4353" width="16.7109375" style="178" customWidth="1"/>
    <col min="4354" max="4354" width="17.5703125" style="178" customWidth="1"/>
    <col min="4355" max="4600" width="9.140625" style="178"/>
    <col min="4601" max="4601" width="8.140625" style="178" customWidth="1"/>
    <col min="4602" max="4602" width="85.140625" style="178" customWidth="1"/>
    <col min="4603" max="4603" width="27.85546875" style="178" customWidth="1"/>
    <col min="4604" max="4604" width="31.42578125" style="178" customWidth="1"/>
    <col min="4605" max="4605" width="28.140625" style="178" customWidth="1"/>
    <col min="4606" max="4606" width="31.140625" style="178" customWidth="1"/>
    <col min="4607" max="4609" width="16.7109375" style="178" customWidth="1"/>
    <col min="4610" max="4610" width="17.5703125" style="178" customWidth="1"/>
    <col min="4611" max="4856" width="9.140625" style="178"/>
    <col min="4857" max="4857" width="8.140625" style="178" customWidth="1"/>
    <col min="4858" max="4858" width="85.140625" style="178" customWidth="1"/>
    <col min="4859" max="4859" width="27.85546875" style="178" customWidth="1"/>
    <col min="4860" max="4860" width="31.42578125" style="178" customWidth="1"/>
    <col min="4861" max="4861" width="28.140625" style="178" customWidth="1"/>
    <col min="4862" max="4862" width="31.140625" style="178" customWidth="1"/>
    <col min="4863" max="4865" width="16.7109375" style="178" customWidth="1"/>
    <col min="4866" max="4866" width="17.5703125" style="178" customWidth="1"/>
    <col min="4867" max="5112" width="9.140625" style="178"/>
    <col min="5113" max="5113" width="8.140625" style="178" customWidth="1"/>
    <col min="5114" max="5114" width="85.140625" style="178" customWidth="1"/>
    <col min="5115" max="5115" width="27.85546875" style="178" customWidth="1"/>
    <col min="5116" max="5116" width="31.42578125" style="178" customWidth="1"/>
    <col min="5117" max="5117" width="28.140625" style="178" customWidth="1"/>
    <col min="5118" max="5118" width="31.140625" style="178" customWidth="1"/>
    <col min="5119" max="5121" width="16.7109375" style="178" customWidth="1"/>
    <col min="5122" max="5122" width="17.5703125" style="178" customWidth="1"/>
    <col min="5123" max="5368" width="9.140625" style="178"/>
    <col min="5369" max="5369" width="8.140625" style="178" customWidth="1"/>
    <col min="5370" max="5370" width="85.140625" style="178" customWidth="1"/>
    <col min="5371" max="5371" width="27.85546875" style="178" customWidth="1"/>
    <col min="5372" max="5372" width="31.42578125" style="178" customWidth="1"/>
    <col min="5373" max="5373" width="28.140625" style="178" customWidth="1"/>
    <col min="5374" max="5374" width="31.140625" style="178" customWidth="1"/>
    <col min="5375" max="5377" width="16.7109375" style="178" customWidth="1"/>
    <col min="5378" max="5378" width="17.5703125" style="178" customWidth="1"/>
    <col min="5379" max="5624" width="9.140625" style="178"/>
    <col min="5625" max="5625" width="8.140625" style="178" customWidth="1"/>
    <col min="5626" max="5626" width="85.140625" style="178" customWidth="1"/>
    <col min="5627" max="5627" width="27.85546875" style="178" customWidth="1"/>
    <col min="5628" max="5628" width="31.42578125" style="178" customWidth="1"/>
    <col min="5629" max="5629" width="28.140625" style="178" customWidth="1"/>
    <col min="5630" max="5630" width="31.140625" style="178" customWidth="1"/>
    <col min="5631" max="5633" width="16.7109375" style="178" customWidth="1"/>
    <col min="5634" max="5634" width="17.5703125" style="178" customWidth="1"/>
    <col min="5635" max="5880" width="9.140625" style="178"/>
    <col min="5881" max="5881" width="8.140625" style="178" customWidth="1"/>
    <col min="5882" max="5882" width="85.140625" style="178" customWidth="1"/>
    <col min="5883" max="5883" width="27.85546875" style="178" customWidth="1"/>
    <col min="5884" max="5884" width="31.42578125" style="178" customWidth="1"/>
    <col min="5885" max="5885" width="28.140625" style="178" customWidth="1"/>
    <col min="5886" max="5886" width="31.140625" style="178" customWidth="1"/>
    <col min="5887" max="5889" width="16.7109375" style="178" customWidth="1"/>
    <col min="5890" max="5890" width="17.5703125" style="178" customWidth="1"/>
    <col min="5891" max="6136" width="9.140625" style="178"/>
    <col min="6137" max="6137" width="8.140625" style="178" customWidth="1"/>
    <col min="6138" max="6138" width="85.140625" style="178" customWidth="1"/>
    <col min="6139" max="6139" width="27.85546875" style="178" customWidth="1"/>
    <col min="6140" max="6140" width="31.42578125" style="178" customWidth="1"/>
    <col min="6141" max="6141" width="28.140625" style="178" customWidth="1"/>
    <col min="6142" max="6142" width="31.140625" style="178" customWidth="1"/>
    <col min="6143" max="6145" width="16.7109375" style="178" customWidth="1"/>
    <col min="6146" max="6146" width="17.5703125" style="178" customWidth="1"/>
    <col min="6147" max="6392" width="9.140625" style="178"/>
    <col min="6393" max="6393" width="8.140625" style="178" customWidth="1"/>
    <col min="6394" max="6394" width="85.140625" style="178" customWidth="1"/>
    <col min="6395" max="6395" width="27.85546875" style="178" customWidth="1"/>
    <col min="6396" max="6396" width="31.42578125" style="178" customWidth="1"/>
    <col min="6397" max="6397" width="28.140625" style="178" customWidth="1"/>
    <col min="6398" max="6398" width="31.140625" style="178" customWidth="1"/>
    <col min="6399" max="6401" width="16.7109375" style="178" customWidth="1"/>
    <col min="6402" max="6402" width="17.5703125" style="178" customWidth="1"/>
    <col min="6403" max="6648" width="9.140625" style="178"/>
    <col min="6649" max="6649" width="8.140625" style="178" customWidth="1"/>
    <col min="6650" max="6650" width="85.140625" style="178" customWidth="1"/>
    <col min="6651" max="6651" width="27.85546875" style="178" customWidth="1"/>
    <col min="6652" max="6652" width="31.42578125" style="178" customWidth="1"/>
    <col min="6653" max="6653" width="28.140625" style="178" customWidth="1"/>
    <col min="6654" max="6654" width="31.140625" style="178" customWidth="1"/>
    <col min="6655" max="6657" width="16.7109375" style="178" customWidth="1"/>
    <col min="6658" max="6658" width="17.5703125" style="178" customWidth="1"/>
    <col min="6659" max="6904" width="9.140625" style="178"/>
    <col min="6905" max="6905" width="8.140625" style="178" customWidth="1"/>
    <col min="6906" max="6906" width="85.140625" style="178" customWidth="1"/>
    <col min="6907" max="6907" width="27.85546875" style="178" customWidth="1"/>
    <col min="6908" max="6908" width="31.42578125" style="178" customWidth="1"/>
    <col min="6909" max="6909" width="28.140625" style="178" customWidth="1"/>
    <col min="6910" max="6910" width="31.140625" style="178" customWidth="1"/>
    <col min="6911" max="6913" width="16.7109375" style="178" customWidth="1"/>
    <col min="6914" max="6914" width="17.5703125" style="178" customWidth="1"/>
    <col min="6915" max="7160" width="9.140625" style="178"/>
    <col min="7161" max="7161" width="8.140625" style="178" customWidth="1"/>
    <col min="7162" max="7162" width="85.140625" style="178" customWidth="1"/>
    <col min="7163" max="7163" width="27.85546875" style="178" customWidth="1"/>
    <col min="7164" max="7164" width="31.42578125" style="178" customWidth="1"/>
    <col min="7165" max="7165" width="28.140625" style="178" customWidth="1"/>
    <col min="7166" max="7166" width="31.140625" style="178" customWidth="1"/>
    <col min="7167" max="7169" width="16.7109375" style="178" customWidth="1"/>
    <col min="7170" max="7170" width="17.5703125" style="178" customWidth="1"/>
    <col min="7171" max="7416" width="9.140625" style="178"/>
    <col min="7417" max="7417" width="8.140625" style="178" customWidth="1"/>
    <col min="7418" max="7418" width="85.140625" style="178" customWidth="1"/>
    <col min="7419" max="7419" width="27.85546875" style="178" customWidth="1"/>
    <col min="7420" max="7420" width="31.42578125" style="178" customWidth="1"/>
    <col min="7421" max="7421" width="28.140625" style="178" customWidth="1"/>
    <col min="7422" max="7422" width="31.140625" style="178" customWidth="1"/>
    <col min="7423" max="7425" width="16.7109375" style="178" customWidth="1"/>
    <col min="7426" max="7426" width="17.5703125" style="178" customWidth="1"/>
    <col min="7427" max="7672" width="9.140625" style="178"/>
    <col min="7673" max="7673" width="8.140625" style="178" customWidth="1"/>
    <col min="7674" max="7674" width="85.140625" style="178" customWidth="1"/>
    <col min="7675" max="7675" width="27.85546875" style="178" customWidth="1"/>
    <col min="7676" max="7676" width="31.42578125" style="178" customWidth="1"/>
    <col min="7677" max="7677" width="28.140625" style="178" customWidth="1"/>
    <col min="7678" max="7678" width="31.140625" style="178" customWidth="1"/>
    <col min="7679" max="7681" width="16.7109375" style="178" customWidth="1"/>
    <col min="7682" max="7682" width="17.5703125" style="178" customWidth="1"/>
    <col min="7683" max="7928" width="9.140625" style="178"/>
    <col min="7929" max="7929" width="8.140625" style="178" customWidth="1"/>
    <col min="7930" max="7930" width="85.140625" style="178" customWidth="1"/>
    <col min="7931" max="7931" width="27.85546875" style="178" customWidth="1"/>
    <col min="7932" max="7932" width="31.42578125" style="178" customWidth="1"/>
    <col min="7933" max="7933" width="28.140625" style="178" customWidth="1"/>
    <col min="7934" max="7934" width="31.140625" style="178" customWidth="1"/>
    <col min="7935" max="7937" width="16.7109375" style="178" customWidth="1"/>
    <col min="7938" max="7938" width="17.5703125" style="178" customWidth="1"/>
    <col min="7939" max="8184" width="9.140625" style="178"/>
    <col min="8185" max="8185" width="8.140625" style="178" customWidth="1"/>
    <col min="8186" max="8186" width="85.140625" style="178" customWidth="1"/>
    <col min="8187" max="8187" width="27.85546875" style="178" customWidth="1"/>
    <col min="8188" max="8188" width="31.42578125" style="178" customWidth="1"/>
    <col min="8189" max="8189" width="28.140625" style="178" customWidth="1"/>
    <col min="8190" max="8190" width="31.140625" style="178" customWidth="1"/>
    <col min="8191" max="8193" width="16.7109375" style="178" customWidth="1"/>
    <col min="8194" max="8194" width="17.5703125" style="178" customWidth="1"/>
    <col min="8195" max="8440" width="9.140625" style="178"/>
    <col min="8441" max="8441" width="8.140625" style="178" customWidth="1"/>
    <col min="8442" max="8442" width="85.140625" style="178" customWidth="1"/>
    <col min="8443" max="8443" width="27.85546875" style="178" customWidth="1"/>
    <col min="8444" max="8444" width="31.42578125" style="178" customWidth="1"/>
    <col min="8445" max="8445" width="28.140625" style="178" customWidth="1"/>
    <col min="8446" max="8446" width="31.140625" style="178" customWidth="1"/>
    <col min="8447" max="8449" width="16.7109375" style="178" customWidth="1"/>
    <col min="8450" max="8450" width="17.5703125" style="178" customWidth="1"/>
    <col min="8451" max="8696" width="9.140625" style="178"/>
    <col min="8697" max="8697" width="8.140625" style="178" customWidth="1"/>
    <col min="8698" max="8698" width="85.140625" style="178" customWidth="1"/>
    <col min="8699" max="8699" width="27.85546875" style="178" customWidth="1"/>
    <col min="8700" max="8700" width="31.42578125" style="178" customWidth="1"/>
    <col min="8701" max="8701" width="28.140625" style="178" customWidth="1"/>
    <col min="8702" max="8702" width="31.140625" style="178" customWidth="1"/>
    <col min="8703" max="8705" width="16.7109375" style="178" customWidth="1"/>
    <col min="8706" max="8706" width="17.5703125" style="178" customWidth="1"/>
    <col min="8707" max="8952" width="9.140625" style="178"/>
    <col min="8953" max="8953" width="8.140625" style="178" customWidth="1"/>
    <col min="8954" max="8954" width="85.140625" style="178" customWidth="1"/>
    <col min="8955" max="8955" width="27.85546875" style="178" customWidth="1"/>
    <col min="8956" max="8956" width="31.42578125" style="178" customWidth="1"/>
    <col min="8957" max="8957" width="28.140625" style="178" customWidth="1"/>
    <col min="8958" max="8958" width="31.140625" style="178" customWidth="1"/>
    <col min="8959" max="8961" width="16.7109375" style="178" customWidth="1"/>
    <col min="8962" max="8962" width="17.5703125" style="178" customWidth="1"/>
    <col min="8963" max="9208" width="9.140625" style="178"/>
    <col min="9209" max="9209" width="8.140625" style="178" customWidth="1"/>
    <col min="9210" max="9210" width="85.140625" style="178" customWidth="1"/>
    <col min="9211" max="9211" width="27.85546875" style="178" customWidth="1"/>
    <col min="9212" max="9212" width="31.42578125" style="178" customWidth="1"/>
    <col min="9213" max="9213" width="28.140625" style="178" customWidth="1"/>
    <col min="9214" max="9214" width="31.140625" style="178" customWidth="1"/>
    <col min="9215" max="9217" width="16.7109375" style="178" customWidth="1"/>
    <col min="9218" max="9218" width="17.5703125" style="178" customWidth="1"/>
    <col min="9219" max="9464" width="9.140625" style="178"/>
    <col min="9465" max="9465" width="8.140625" style="178" customWidth="1"/>
    <col min="9466" max="9466" width="85.140625" style="178" customWidth="1"/>
    <col min="9467" max="9467" width="27.85546875" style="178" customWidth="1"/>
    <col min="9468" max="9468" width="31.42578125" style="178" customWidth="1"/>
    <col min="9469" max="9469" width="28.140625" style="178" customWidth="1"/>
    <col min="9470" max="9470" width="31.140625" style="178" customWidth="1"/>
    <col min="9471" max="9473" width="16.7109375" style="178" customWidth="1"/>
    <col min="9474" max="9474" width="17.5703125" style="178" customWidth="1"/>
    <col min="9475" max="9720" width="9.140625" style="178"/>
    <col min="9721" max="9721" width="8.140625" style="178" customWidth="1"/>
    <col min="9722" max="9722" width="85.140625" style="178" customWidth="1"/>
    <col min="9723" max="9723" width="27.85546875" style="178" customWidth="1"/>
    <col min="9724" max="9724" width="31.42578125" style="178" customWidth="1"/>
    <col min="9725" max="9725" width="28.140625" style="178" customWidth="1"/>
    <col min="9726" max="9726" width="31.140625" style="178" customWidth="1"/>
    <col min="9727" max="9729" width="16.7109375" style="178" customWidth="1"/>
    <col min="9730" max="9730" width="17.5703125" style="178" customWidth="1"/>
    <col min="9731" max="9976" width="9.140625" style="178"/>
    <col min="9977" max="9977" width="8.140625" style="178" customWidth="1"/>
    <col min="9978" max="9978" width="85.140625" style="178" customWidth="1"/>
    <col min="9979" max="9979" width="27.85546875" style="178" customWidth="1"/>
    <col min="9980" max="9980" width="31.42578125" style="178" customWidth="1"/>
    <col min="9981" max="9981" width="28.140625" style="178" customWidth="1"/>
    <col min="9982" max="9982" width="31.140625" style="178" customWidth="1"/>
    <col min="9983" max="9985" width="16.7109375" style="178" customWidth="1"/>
    <col min="9986" max="9986" width="17.5703125" style="178" customWidth="1"/>
    <col min="9987" max="10232" width="9.140625" style="178"/>
    <col min="10233" max="10233" width="8.140625" style="178" customWidth="1"/>
    <col min="10234" max="10234" width="85.140625" style="178" customWidth="1"/>
    <col min="10235" max="10235" width="27.85546875" style="178" customWidth="1"/>
    <col min="10236" max="10236" width="31.42578125" style="178" customWidth="1"/>
    <col min="10237" max="10237" width="28.140625" style="178" customWidth="1"/>
    <col min="10238" max="10238" width="31.140625" style="178" customWidth="1"/>
    <col min="10239" max="10241" width="16.7109375" style="178" customWidth="1"/>
    <col min="10242" max="10242" width="17.5703125" style="178" customWidth="1"/>
    <col min="10243" max="10488" width="9.140625" style="178"/>
    <col min="10489" max="10489" width="8.140625" style="178" customWidth="1"/>
    <col min="10490" max="10490" width="85.140625" style="178" customWidth="1"/>
    <col min="10491" max="10491" width="27.85546875" style="178" customWidth="1"/>
    <col min="10492" max="10492" width="31.42578125" style="178" customWidth="1"/>
    <col min="10493" max="10493" width="28.140625" style="178" customWidth="1"/>
    <col min="10494" max="10494" width="31.140625" style="178" customWidth="1"/>
    <col min="10495" max="10497" width="16.7109375" style="178" customWidth="1"/>
    <col min="10498" max="10498" width="17.5703125" style="178" customWidth="1"/>
    <col min="10499" max="10744" width="9.140625" style="178"/>
    <col min="10745" max="10745" width="8.140625" style="178" customWidth="1"/>
    <col min="10746" max="10746" width="85.140625" style="178" customWidth="1"/>
    <col min="10747" max="10747" width="27.85546875" style="178" customWidth="1"/>
    <col min="10748" max="10748" width="31.42578125" style="178" customWidth="1"/>
    <col min="10749" max="10749" width="28.140625" style="178" customWidth="1"/>
    <col min="10750" max="10750" width="31.140625" style="178" customWidth="1"/>
    <col min="10751" max="10753" width="16.7109375" style="178" customWidth="1"/>
    <col min="10754" max="10754" width="17.5703125" style="178" customWidth="1"/>
    <col min="10755" max="11000" width="9.140625" style="178"/>
    <col min="11001" max="11001" width="8.140625" style="178" customWidth="1"/>
    <col min="11002" max="11002" width="85.140625" style="178" customWidth="1"/>
    <col min="11003" max="11003" width="27.85546875" style="178" customWidth="1"/>
    <col min="11004" max="11004" width="31.42578125" style="178" customWidth="1"/>
    <col min="11005" max="11005" width="28.140625" style="178" customWidth="1"/>
    <col min="11006" max="11006" width="31.140625" style="178" customWidth="1"/>
    <col min="11007" max="11009" width="16.7109375" style="178" customWidth="1"/>
    <col min="11010" max="11010" width="17.5703125" style="178" customWidth="1"/>
    <col min="11011" max="11256" width="9.140625" style="178"/>
    <col min="11257" max="11257" width="8.140625" style="178" customWidth="1"/>
    <col min="11258" max="11258" width="85.140625" style="178" customWidth="1"/>
    <col min="11259" max="11259" width="27.85546875" style="178" customWidth="1"/>
    <col min="11260" max="11260" width="31.42578125" style="178" customWidth="1"/>
    <col min="11261" max="11261" width="28.140625" style="178" customWidth="1"/>
    <col min="11262" max="11262" width="31.140625" style="178" customWidth="1"/>
    <col min="11263" max="11265" width="16.7109375" style="178" customWidth="1"/>
    <col min="11266" max="11266" width="17.5703125" style="178" customWidth="1"/>
    <col min="11267" max="11512" width="9.140625" style="178"/>
    <col min="11513" max="11513" width="8.140625" style="178" customWidth="1"/>
    <col min="11514" max="11514" width="85.140625" style="178" customWidth="1"/>
    <col min="11515" max="11515" width="27.85546875" style="178" customWidth="1"/>
    <col min="11516" max="11516" width="31.42578125" style="178" customWidth="1"/>
    <col min="11517" max="11517" width="28.140625" style="178" customWidth="1"/>
    <col min="11518" max="11518" width="31.140625" style="178" customWidth="1"/>
    <col min="11519" max="11521" width="16.7109375" style="178" customWidth="1"/>
    <col min="11522" max="11522" width="17.5703125" style="178" customWidth="1"/>
    <col min="11523" max="11768" width="9.140625" style="178"/>
    <col min="11769" max="11769" width="8.140625" style="178" customWidth="1"/>
    <col min="11770" max="11770" width="85.140625" style="178" customWidth="1"/>
    <col min="11771" max="11771" width="27.85546875" style="178" customWidth="1"/>
    <col min="11772" max="11772" width="31.42578125" style="178" customWidth="1"/>
    <col min="11773" max="11773" width="28.140625" style="178" customWidth="1"/>
    <col min="11774" max="11774" width="31.140625" style="178" customWidth="1"/>
    <col min="11775" max="11777" width="16.7109375" style="178" customWidth="1"/>
    <col min="11778" max="11778" width="17.5703125" style="178" customWidth="1"/>
    <col min="11779" max="12024" width="9.140625" style="178"/>
    <col min="12025" max="12025" width="8.140625" style="178" customWidth="1"/>
    <col min="12026" max="12026" width="85.140625" style="178" customWidth="1"/>
    <col min="12027" max="12027" width="27.85546875" style="178" customWidth="1"/>
    <col min="12028" max="12028" width="31.42578125" style="178" customWidth="1"/>
    <col min="12029" max="12029" width="28.140625" style="178" customWidth="1"/>
    <col min="12030" max="12030" width="31.140625" style="178" customWidth="1"/>
    <col min="12031" max="12033" width="16.7109375" style="178" customWidth="1"/>
    <col min="12034" max="12034" width="17.5703125" style="178" customWidth="1"/>
    <col min="12035" max="12280" width="9.140625" style="178"/>
    <col min="12281" max="12281" width="8.140625" style="178" customWidth="1"/>
    <col min="12282" max="12282" width="85.140625" style="178" customWidth="1"/>
    <col min="12283" max="12283" width="27.85546875" style="178" customWidth="1"/>
    <col min="12284" max="12284" width="31.42578125" style="178" customWidth="1"/>
    <col min="12285" max="12285" width="28.140625" style="178" customWidth="1"/>
    <col min="12286" max="12286" width="31.140625" style="178" customWidth="1"/>
    <col min="12287" max="12289" width="16.7109375" style="178" customWidth="1"/>
    <col min="12290" max="12290" width="17.5703125" style="178" customWidth="1"/>
    <col min="12291" max="12536" width="9.140625" style="178"/>
    <col min="12537" max="12537" width="8.140625" style="178" customWidth="1"/>
    <col min="12538" max="12538" width="85.140625" style="178" customWidth="1"/>
    <col min="12539" max="12539" width="27.85546875" style="178" customWidth="1"/>
    <col min="12540" max="12540" width="31.42578125" style="178" customWidth="1"/>
    <col min="12541" max="12541" width="28.140625" style="178" customWidth="1"/>
    <col min="12542" max="12542" width="31.140625" style="178" customWidth="1"/>
    <col min="12543" max="12545" width="16.7109375" style="178" customWidth="1"/>
    <col min="12546" max="12546" width="17.5703125" style="178" customWidth="1"/>
    <col min="12547" max="12792" width="9.140625" style="178"/>
    <col min="12793" max="12793" width="8.140625" style="178" customWidth="1"/>
    <col min="12794" max="12794" width="85.140625" style="178" customWidth="1"/>
    <col min="12795" max="12795" width="27.85546875" style="178" customWidth="1"/>
    <col min="12796" max="12796" width="31.42578125" style="178" customWidth="1"/>
    <col min="12797" max="12797" width="28.140625" style="178" customWidth="1"/>
    <col min="12798" max="12798" width="31.140625" style="178" customWidth="1"/>
    <col min="12799" max="12801" width="16.7109375" style="178" customWidth="1"/>
    <col min="12802" max="12802" width="17.5703125" style="178" customWidth="1"/>
    <col min="12803" max="13048" width="9.140625" style="178"/>
    <col min="13049" max="13049" width="8.140625" style="178" customWidth="1"/>
    <col min="13050" max="13050" width="85.140625" style="178" customWidth="1"/>
    <col min="13051" max="13051" width="27.85546875" style="178" customWidth="1"/>
    <col min="13052" max="13052" width="31.42578125" style="178" customWidth="1"/>
    <col min="13053" max="13053" width="28.140625" style="178" customWidth="1"/>
    <col min="13054" max="13054" width="31.140625" style="178" customWidth="1"/>
    <col min="13055" max="13057" width="16.7109375" style="178" customWidth="1"/>
    <col min="13058" max="13058" width="17.5703125" style="178" customWidth="1"/>
    <col min="13059" max="13304" width="9.140625" style="178"/>
    <col min="13305" max="13305" width="8.140625" style="178" customWidth="1"/>
    <col min="13306" max="13306" width="85.140625" style="178" customWidth="1"/>
    <col min="13307" max="13307" width="27.85546875" style="178" customWidth="1"/>
    <col min="13308" max="13308" width="31.42578125" style="178" customWidth="1"/>
    <col min="13309" max="13309" width="28.140625" style="178" customWidth="1"/>
    <col min="13310" max="13310" width="31.140625" style="178" customWidth="1"/>
    <col min="13311" max="13313" width="16.7109375" style="178" customWidth="1"/>
    <col min="13314" max="13314" width="17.5703125" style="178" customWidth="1"/>
    <col min="13315" max="13560" width="9.140625" style="178"/>
    <col min="13561" max="13561" width="8.140625" style="178" customWidth="1"/>
    <col min="13562" max="13562" width="85.140625" style="178" customWidth="1"/>
    <col min="13563" max="13563" width="27.85546875" style="178" customWidth="1"/>
    <col min="13564" max="13564" width="31.42578125" style="178" customWidth="1"/>
    <col min="13565" max="13565" width="28.140625" style="178" customWidth="1"/>
    <col min="13566" max="13566" width="31.140625" style="178" customWidth="1"/>
    <col min="13567" max="13569" width="16.7109375" style="178" customWidth="1"/>
    <col min="13570" max="13570" width="17.5703125" style="178" customWidth="1"/>
    <col min="13571" max="13816" width="9.140625" style="178"/>
    <col min="13817" max="13817" width="8.140625" style="178" customWidth="1"/>
    <col min="13818" max="13818" width="85.140625" style="178" customWidth="1"/>
    <col min="13819" max="13819" width="27.85546875" style="178" customWidth="1"/>
    <col min="13820" max="13820" width="31.42578125" style="178" customWidth="1"/>
    <col min="13821" max="13821" width="28.140625" style="178" customWidth="1"/>
    <col min="13822" max="13822" width="31.140625" style="178" customWidth="1"/>
    <col min="13823" max="13825" width="16.7109375" style="178" customWidth="1"/>
    <col min="13826" max="13826" width="17.5703125" style="178" customWidth="1"/>
    <col min="13827" max="14072" width="9.140625" style="178"/>
    <col min="14073" max="14073" width="8.140625" style="178" customWidth="1"/>
    <col min="14074" max="14074" width="85.140625" style="178" customWidth="1"/>
    <col min="14075" max="14075" width="27.85546875" style="178" customWidth="1"/>
    <col min="14076" max="14076" width="31.42578125" style="178" customWidth="1"/>
    <col min="14077" max="14077" width="28.140625" style="178" customWidth="1"/>
    <col min="14078" max="14078" width="31.140625" style="178" customWidth="1"/>
    <col min="14079" max="14081" width="16.7109375" style="178" customWidth="1"/>
    <col min="14082" max="14082" width="17.5703125" style="178" customWidth="1"/>
    <col min="14083" max="14328" width="9.140625" style="178"/>
    <col min="14329" max="14329" width="8.140625" style="178" customWidth="1"/>
    <col min="14330" max="14330" width="85.140625" style="178" customWidth="1"/>
    <col min="14331" max="14331" width="27.85546875" style="178" customWidth="1"/>
    <col min="14332" max="14332" width="31.42578125" style="178" customWidth="1"/>
    <col min="14333" max="14333" width="28.140625" style="178" customWidth="1"/>
    <col min="14334" max="14334" width="31.140625" style="178" customWidth="1"/>
    <col min="14335" max="14337" width="16.7109375" style="178" customWidth="1"/>
    <col min="14338" max="14338" width="17.5703125" style="178" customWidth="1"/>
    <col min="14339" max="14584" width="9.140625" style="178"/>
    <col min="14585" max="14585" width="8.140625" style="178" customWidth="1"/>
    <col min="14586" max="14586" width="85.140625" style="178" customWidth="1"/>
    <col min="14587" max="14587" width="27.85546875" style="178" customWidth="1"/>
    <col min="14588" max="14588" width="31.42578125" style="178" customWidth="1"/>
    <col min="14589" max="14589" width="28.140625" style="178" customWidth="1"/>
    <col min="14590" max="14590" width="31.140625" style="178" customWidth="1"/>
    <col min="14591" max="14593" width="16.7109375" style="178" customWidth="1"/>
    <col min="14594" max="14594" width="17.5703125" style="178" customWidth="1"/>
    <col min="14595" max="14840" width="9.140625" style="178"/>
    <col min="14841" max="14841" width="8.140625" style="178" customWidth="1"/>
    <col min="14842" max="14842" width="85.140625" style="178" customWidth="1"/>
    <col min="14843" max="14843" width="27.85546875" style="178" customWidth="1"/>
    <col min="14844" max="14844" width="31.42578125" style="178" customWidth="1"/>
    <col min="14845" max="14845" width="28.140625" style="178" customWidth="1"/>
    <col min="14846" max="14846" width="31.140625" style="178" customWidth="1"/>
    <col min="14847" max="14849" width="16.7109375" style="178" customWidth="1"/>
    <col min="14850" max="14850" width="17.5703125" style="178" customWidth="1"/>
    <col min="14851" max="15096" width="9.140625" style="178"/>
    <col min="15097" max="15097" width="8.140625" style="178" customWidth="1"/>
    <col min="15098" max="15098" width="85.140625" style="178" customWidth="1"/>
    <col min="15099" max="15099" width="27.85546875" style="178" customWidth="1"/>
    <col min="15100" max="15100" width="31.42578125" style="178" customWidth="1"/>
    <col min="15101" max="15101" width="28.140625" style="178" customWidth="1"/>
    <col min="15102" max="15102" width="31.140625" style="178" customWidth="1"/>
    <col min="15103" max="15105" width="16.7109375" style="178" customWidth="1"/>
    <col min="15106" max="15106" width="17.5703125" style="178" customWidth="1"/>
    <col min="15107" max="15352" width="9.140625" style="178"/>
    <col min="15353" max="15353" width="8.140625" style="178" customWidth="1"/>
    <col min="15354" max="15354" width="85.140625" style="178" customWidth="1"/>
    <col min="15355" max="15355" width="27.85546875" style="178" customWidth="1"/>
    <col min="15356" max="15356" width="31.42578125" style="178" customWidth="1"/>
    <col min="15357" max="15357" width="28.140625" style="178" customWidth="1"/>
    <col min="15358" max="15358" width="31.140625" style="178" customWidth="1"/>
    <col min="15359" max="15361" width="16.7109375" style="178" customWidth="1"/>
    <col min="15362" max="15362" width="17.5703125" style="178" customWidth="1"/>
    <col min="15363" max="15608" width="9.140625" style="178"/>
    <col min="15609" max="15609" width="8.140625" style="178" customWidth="1"/>
    <col min="15610" max="15610" width="85.140625" style="178" customWidth="1"/>
    <col min="15611" max="15611" width="27.85546875" style="178" customWidth="1"/>
    <col min="15612" max="15612" width="31.42578125" style="178" customWidth="1"/>
    <col min="15613" max="15613" width="28.140625" style="178" customWidth="1"/>
    <col min="15614" max="15614" width="31.140625" style="178" customWidth="1"/>
    <col min="15615" max="15617" width="16.7109375" style="178" customWidth="1"/>
    <col min="15618" max="15618" width="17.5703125" style="178" customWidth="1"/>
    <col min="15619" max="15864" width="9.140625" style="178"/>
    <col min="15865" max="15865" width="8.140625" style="178" customWidth="1"/>
    <col min="15866" max="15866" width="85.140625" style="178" customWidth="1"/>
    <col min="15867" max="15867" width="27.85546875" style="178" customWidth="1"/>
    <col min="15868" max="15868" width="31.42578125" style="178" customWidth="1"/>
    <col min="15869" max="15869" width="28.140625" style="178" customWidth="1"/>
    <col min="15870" max="15870" width="31.140625" style="178" customWidth="1"/>
    <col min="15871" max="15873" width="16.7109375" style="178" customWidth="1"/>
    <col min="15874" max="15874" width="17.5703125" style="178" customWidth="1"/>
    <col min="15875" max="16120" width="9.140625" style="178"/>
    <col min="16121" max="16121" width="8.140625" style="178" customWidth="1"/>
    <col min="16122" max="16122" width="85.140625" style="178" customWidth="1"/>
    <col min="16123" max="16123" width="27.85546875" style="178" customWidth="1"/>
    <col min="16124" max="16124" width="31.42578125" style="178" customWidth="1"/>
    <col min="16125" max="16125" width="28.140625" style="178" customWidth="1"/>
    <col min="16126" max="16126" width="31.140625" style="178" customWidth="1"/>
    <col min="16127" max="16129" width="16.7109375" style="178" customWidth="1"/>
    <col min="16130" max="16130" width="17.5703125" style="178" customWidth="1"/>
    <col min="16131" max="16384" width="9.140625" style="178"/>
  </cols>
  <sheetData>
    <row r="1" spans="1:6">
      <c r="F1" s="72" t="s">
        <v>436</v>
      </c>
    </row>
    <row r="3" spans="1:6" ht="20.45" customHeight="1">
      <c r="A3" s="1454" t="s">
        <v>524</v>
      </c>
      <c r="B3" s="1454"/>
      <c r="C3" s="1454"/>
      <c r="D3" s="1454"/>
      <c r="E3" s="1454"/>
      <c r="F3" s="1454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251"/>
      <c r="C8" s="251"/>
    </row>
    <row r="9" spans="1:6" ht="18.75">
      <c r="A9" s="1455" t="s">
        <v>282</v>
      </c>
      <c r="B9" s="1455" t="s">
        <v>297</v>
      </c>
      <c r="C9" s="1455" t="s">
        <v>366</v>
      </c>
      <c r="D9" s="1455"/>
      <c r="E9" s="1455" t="s">
        <v>367</v>
      </c>
      <c r="F9" s="1455"/>
    </row>
    <row r="10" spans="1:6" ht="37.5">
      <c r="A10" s="1455"/>
      <c r="B10" s="1455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232" customFormat="1" ht="21.6" customHeight="1">
      <c r="A12" s="252">
        <v>1</v>
      </c>
      <c r="B12" s="233" t="s">
        <v>377</v>
      </c>
      <c r="C12" s="195" t="s">
        <v>305</v>
      </c>
      <c r="D12" s="253">
        <f>SUM(D13:D16)</f>
        <v>0</v>
      </c>
      <c r="E12" s="244" t="s">
        <v>305</v>
      </c>
      <c r="F12" s="253">
        <f>SUM(F13:F16)</f>
        <v>27288.84</v>
      </c>
    </row>
    <row r="13" spans="1:6" s="232" customFormat="1" ht="18.75">
      <c r="A13" s="254"/>
      <c r="B13" s="245" t="s">
        <v>378</v>
      </c>
      <c r="C13" s="255"/>
      <c r="D13" s="202"/>
      <c r="E13" s="205"/>
      <c r="F13" s="202"/>
    </row>
    <row r="14" spans="1:6" s="232" customFormat="1" ht="18.75">
      <c r="A14" s="254"/>
      <c r="B14" s="247" t="s">
        <v>478</v>
      </c>
      <c r="C14" s="255"/>
      <c r="D14" s="202"/>
      <c r="E14" s="205">
        <v>6</v>
      </c>
      <c r="F14" s="202">
        <v>27288.84</v>
      </c>
    </row>
    <row r="15" spans="1:6" s="232" customFormat="1" ht="18.75" hidden="1">
      <c r="A15" s="254"/>
      <c r="B15" s="217" t="s">
        <v>758</v>
      </c>
      <c r="C15" s="255"/>
      <c r="D15" s="202"/>
      <c r="E15" s="205"/>
      <c r="F15" s="202"/>
    </row>
    <row r="16" spans="1:6" s="232" customFormat="1" ht="18.75">
      <c r="A16" s="254"/>
      <c r="B16" s="239"/>
      <c r="C16" s="255"/>
      <c r="D16" s="202"/>
      <c r="E16" s="205"/>
      <c r="F16" s="202"/>
    </row>
    <row r="17" spans="1:6" s="232" customFormat="1" ht="39.75" hidden="1" customHeight="1">
      <c r="A17" s="256">
        <v>2</v>
      </c>
      <c r="B17" s="257" t="s">
        <v>379</v>
      </c>
      <c r="C17" s="210" t="s">
        <v>305</v>
      </c>
      <c r="D17" s="258">
        <f>SUM(D18:D20)</f>
        <v>0</v>
      </c>
      <c r="E17" s="212" t="s">
        <v>305</v>
      </c>
      <c r="F17" s="258">
        <f>SUM(F18:F20)</f>
        <v>0</v>
      </c>
    </row>
    <row r="18" spans="1:6" s="232" customFormat="1" ht="18.75" hidden="1">
      <c r="A18" s="254"/>
      <c r="B18" s="245" t="s">
        <v>199</v>
      </c>
      <c r="C18" s="255"/>
      <c r="D18" s="202"/>
      <c r="E18" s="205"/>
      <c r="F18" s="202"/>
    </row>
    <row r="19" spans="1:6" s="232" customFormat="1" ht="18.75" hidden="1">
      <c r="A19" s="254"/>
      <c r="B19" s="245"/>
      <c r="C19" s="255"/>
      <c r="D19" s="202"/>
      <c r="E19" s="205"/>
      <c r="F19" s="202"/>
    </row>
    <row r="20" spans="1:6" s="232" customFormat="1" ht="18.75" hidden="1">
      <c r="A20" s="254"/>
      <c r="B20" s="245"/>
      <c r="C20" s="255"/>
      <c r="D20" s="202"/>
      <c r="E20" s="205"/>
      <c r="F20" s="202"/>
    </row>
    <row r="21" spans="1:6" s="232" customFormat="1" ht="21.6" hidden="1" customHeight="1">
      <c r="A21" s="256">
        <v>3</v>
      </c>
      <c r="B21" s="242" t="s">
        <v>380</v>
      </c>
      <c r="C21" s="210" t="s">
        <v>305</v>
      </c>
      <c r="D21" s="258">
        <f>SUM(D22:D23)</f>
        <v>0</v>
      </c>
      <c r="E21" s="212" t="s">
        <v>305</v>
      </c>
      <c r="F21" s="258">
        <f>SUM(F22:F24)</f>
        <v>0</v>
      </c>
    </row>
    <row r="22" spans="1:6" s="232" customFormat="1" ht="18.75" hidden="1">
      <c r="A22" s="254"/>
      <c r="B22" s="245" t="s">
        <v>199</v>
      </c>
      <c r="C22" s="255"/>
      <c r="D22" s="202"/>
      <c r="E22" s="205"/>
      <c r="F22" s="202"/>
    </row>
    <row r="23" spans="1:6" s="232" customFormat="1" ht="18.75" hidden="1">
      <c r="A23" s="254"/>
      <c r="B23" s="259"/>
      <c r="C23" s="255"/>
      <c r="D23" s="202"/>
      <c r="E23" s="205"/>
      <c r="F23" s="202"/>
    </row>
    <row r="24" spans="1:6" s="232" customFormat="1" ht="18.75" hidden="1">
      <c r="A24" s="254"/>
      <c r="B24" s="245"/>
      <c r="C24" s="255"/>
      <c r="D24" s="202"/>
      <c r="E24" s="205"/>
      <c r="F24" s="202"/>
    </row>
    <row r="25" spans="1:6" s="232" customFormat="1" ht="21.6" customHeight="1">
      <c r="A25" s="252">
        <v>2</v>
      </c>
      <c r="B25" s="233" t="s">
        <v>381</v>
      </c>
      <c r="C25" s="195" t="s">
        <v>305</v>
      </c>
      <c r="D25" s="253">
        <f>SUM(D26:D59)</f>
        <v>0</v>
      </c>
      <c r="E25" s="244" t="s">
        <v>305</v>
      </c>
      <c r="F25" s="253">
        <f>SUM(F27:F77)</f>
        <v>89109.46</v>
      </c>
    </row>
    <row r="26" spans="1:6" s="232" customFormat="1" ht="18.75">
      <c r="A26" s="240"/>
      <c r="B26" s="245" t="s">
        <v>199</v>
      </c>
      <c r="C26" s="255"/>
      <c r="D26" s="202"/>
      <c r="E26" s="205"/>
      <c r="F26" s="202"/>
    </row>
    <row r="27" spans="1:6" s="232" customFormat="1" ht="18.75" hidden="1">
      <c r="A27" s="260"/>
      <c r="B27" s="261" t="s">
        <v>479</v>
      </c>
      <c r="C27" s="255"/>
      <c r="D27" s="202"/>
      <c r="E27" s="205"/>
      <c r="F27" s="202"/>
    </row>
    <row r="28" spans="1:6" s="232" customFormat="1" ht="18.75" hidden="1">
      <c r="A28" s="260"/>
      <c r="B28" s="261" t="s">
        <v>480</v>
      </c>
      <c r="C28" s="255"/>
      <c r="D28" s="202"/>
      <c r="E28" s="205"/>
      <c r="F28" s="202"/>
    </row>
    <row r="29" spans="1:6" s="232" customFormat="1" ht="75" hidden="1">
      <c r="A29" s="260"/>
      <c r="B29" s="261" t="s">
        <v>552</v>
      </c>
      <c r="C29" s="255"/>
      <c r="D29" s="202"/>
      <c r="E29" s="205"/>
      <c r="F29" s="202"/>
    </row>
    <row r="30" spans="1:6" s="232" customFormat="1" ht="56.25">
      <c r="A30" s="260"/>
      <c r="B30" s="261" t="s">
        <v>553</v>
      </c>
      <c r="C30" s="255"/>
      <c r="D30" s="202"/>
      <c r="E30" s="205">
        <v>1</v>
      </c>
      <c r="F30" s="202">
        <v>7000</v>
      </c>
    </row>
    <row r="31" spans="1:6" s="232" customFormat="1" ht="37.5" hidden="1">
      <c r="A31" s="260"/>
      <c r="B31" s="261" t="s">
        <v>554</v>
      </c>
      <c r="C31" s="255"/>
      <c r="D31" s="202"/>
      <c r="E31" s="205"/>
      <c r="F31" s="202"/>
    </row>
    <row r="32" spans="1:6" s="232" customFormat="1" ht="37.5" hidden="1">
      <c r="A32" s="260"/>
      <c r="B32" s="261" t="s">
        <v>556</v>
      </c>
      <c r="C32" s="255"/>
      <c r="D32" s="202"/>
      <c r="E32" s="205"/>
      <c r="F32" s="202"/>
    </row>
    <row r="33" spans="1:6" s="232" customFormat="1" ht="18.75" hidden="1">
      <c r="A33" s="260"/>
      <c r="B33" s="261" t="s">
        <v>557</v>
      </c>
      <c r="C33" s="255"/>
      <c r="D33" s="202"/>
      <c r="E33" s="205"/>
      <c r="F33" s="202"/>
    </row>
    <row r="34" spans="1:6" s="232" customFormat="1" ht="18.75" hidden="1">
      <c r="A34" s="260"/>
      <c r="B34" s="261" t="s">
        <v>558</v>
      </c>
      <c r="C34" s="255"/>
      <c r="D34" s="202"/>
      <c r="E34" s="205"/>
      <c r="F34" s="202"/>
    </row>
    <row r="35" spans="1:6" s="232" customFormat="1" ht="18.75" hidden="1">
      <c r="A35" s="260"/>
      <c r="B35" s="261" t="s">
        <v>559</v>
      </c>
      <c r="C35" s="255"/>
      <c r="D35" s="202"/>
      <c r="E35" s="205"/>
      <c r="F35" s="202"/>
    </row>
    <row r="36" spans="1:6" s="232" customFormat="1" ht="37.5" hidden="1">
      <c r="A36" s="260"/>
      <c r="B36" s="261" t="s">
        <v>560</v>
      </c>
      <c r="C36" s="255"/>
      <c r="D36" s="202"/>
      <c r="E36" s="205"/>
      <c r="F36" s="202"/>
    </row>
    <row r="37" spans="1:6" s="232" customFormat="1" ht="18.75" hidden="1">
      <c r="A37" s="260"/>
      <c r="B37" s="261" t="s">
        <v>561</v>
      </c>
      <c r="C37" s="255"/>
      <c r="D37" s="202"/>
      <c r="E37" s="205"/>
      <c r="F37" s="202"/>
    </row>
    <row r="38" spans="1:6" s="232" customFormat="1" ht="18.75" hidden="1">
      <c r="A38" s="260"/>
      <c r="B38" s="261" t="s">
        <v>562</v>
      </c>
      <c r="C38" s="255"/>
      <c r="D38" s="202"/>
      <c r="E38" s="205"/>
      <c r="F38" s="202"/>
    </row>
    <row r="39" spans="1:6" s="232" customFormat="1" ht="18.75" hidden="1">
      <c r="A39" s="260"/>
      <c r="B39" s="261" t="s">
        <v>563</v>
      </c>
      <c r="C39" s="255"/>
      <c r="D39" s="202"/>
      <c r="E39" s="205"/>
      <c r="F39" s="202"/>
    </row>
    <row r="40" spans="1:6" s="232" customFormat="1" ht="37.5" hidden="1">
      <c r="A40" s="260"/>
      <c r="B40" s="261" t="s">
        <v>564</v>
      </c>
      <c r="C40" s="255"/>
      <c r="D40" s="202"/>
      <c r="E40" s="205"/>
      <c r="F40" s="202"/>
    </row>
    <row r="41" spans="1:6" s="232" customFormat="1" ht="18.75" hidden="1">
      <c r="A41" s="260"/>
      <c r="B41" s="261" t="s">
        <v>565</v>
      </c>
      <c r="C41" s="255"/>
      <c r="D41" s="202"/>
      <c r="E41" s="205"/>
      <c r="F41" s="202"/>
    </row>
    <row r="42" spans="1:6" s="232" customFormat="1" ht="37.5" hidden="1">
      <c r="A42" s="260"/>
      <c r="B42" s="261" t="s">
        <v>566</v>
      </c>
      <c r="C42" s="255"/>
      <c r="D42" s="202"/>
      <c r="E42" s="205"/>
      <c r="F42" s="202"/>
    </row>
    <row r="43" spans="1:6" s="232" customFormat="1" ht="75" hidden="1">
      <c r="A43" s="260"/>
      <c r="B43" s="261" t="s">
        <v>567</v>
      </c>
      <c r="C43" s="255"/>
      <c r="D43" s="202"/>
      <c r="E43" s="205"/>
      <c r="F43" s="202"/>
    </row>
    <row r="44" spans="1:6" s="232" customFormat="1" ht="18.75">
      <c r="A44" s="260"/>
      <c r="B44" s="261" t="s">
        <v>481</v>
      </c>
      <c r="C44" s="255"/>
      <c r="D44" s="202"/>
      <c r="E44" s="205">
        <v>15</v>
      </c>
      <c r="F44" s="202">
        <v>12000</v>
      </c>
    </row>
    <row r="45" spans="1:6" s="232" customFormat="1" ht="37.5">
      <c r="A45" s="260"/>
      <c r="B45" s="261" t="s">
        <v>482</v>
      </c>
      <c r="C45" s="255"/>
      <c r="D45" s="202"/>
      <c r="E45" s="205">
        <v>1</v>
      </c>
      <c r="F45" s="202">
        <v>4820.0600000000004</v>
      </c>
    </row>
    <row r="46" spans="1:6" s="232" customFormat="1" ht="37.5" hidden="1">
      <c r="A46" s="260"/>
      <c r="B46" s="261" t="s">
        <v>483</v>
      </c>
      <c r="C46" s="255"/>
      <c r="D46" s="202"/>
      <c r="E46" s="205"/>
      <c r="F46" s="202"/>
    </row>
    <row r="47" spans="1:6" s="232" customFormat="1" ht="37.5">
      <c r="A47" s="260"/>
      <c r="B47" s="261" t="s">
        <v>506</v>
      </c>
      <c r="C47" s="255"/>
      <c r="D47" s="202"/>
      <c r="E47" s="205">
        <v>1</v>
      </c>
      <c r="F47" s="202">
        <v>4000</v>
      </c>
    </row>
    <row r="48" spans="1:6" s="232" customFormat="1" ht="18.75">
      <c r="A48" s="260"/>
      <c r="B48" s="261" t="s">
        <v>568</v>
      </c>
      <c r="C48" s="255"/>
      <c r="D48" s="202"/>
      <c r="E48" s="205">
        <v>1</v>
      </c>
      <c r="F48" s="202">
        <v>6000</v>
      </c>
    </row>
    <row r="49" spans="1:6" s="232" customFormat="1" ht="18.75">
      <c r="A49" s="260"/>
      <c r="B49" s="261" t="s">
        <v>504</v>
      </c>
      <c r="C49" s="255"/>
      <c r="D49" s="202"/>
      <c r="E49" s="205"/>
      <c r="F49" s="202"/>
    </row>
    <row r="50" spans="1:6" s="232" customFormat="1" ht="18.75">
      <c r="A50" s="260"/>
      <c r="B50" s="261" t="s">
        <v>569</v>
      </c>
      <c r="C50" s="255"/>
      <c r="D50" s="202"/>
      <c r="E50" s="205">
        <v>1</v>
      </c>
      <c r="F50" s="202">
        <v>4000</v>
      </c>
    </row>
    <row r="51" spans="1:6" s="232" customFormat="1" ht="37.5" hidden="1">
      <c r="A51" s="260"/>
      <c r="B51" s="261" t="s">
        <v>570</v>
      </c>
      <c r="C51" s="255"/>
      <c r="D51" s="202"/>
      <c r="E51" s="205"/>
      <c r="F51" s="202"/>
    </row>
    <row r="52" spans="1:6" s="232" customFormat="1" ht="37.5" hidden="1">
      <c r="A52" s="260"/>
      <c r="B52" s="261" t="s">
        <v>571</v>
      </c>
      <c r="C52" s="255"/>
      <c r="D52" s="202"/>
      <c r="E52" s="205"/>
      <c r="F52" s="202"/>
    </row>
    <row r="53" spans="1:6" s="232" customFormat="1" ht="18.75" hidden="1">
      <c r="A53" s="260"/>
      <c r="B53" s="261" t="s">
        <v>505</v>
      </c>
      <c r="C53" s="255"/>
      <c r="D53" s="202"/>
      <c r="E53" s="205"/>
      <c r="F53" s="202"/>
    </row>
    <row r="54" spans="1:6" s="232" customFormat="1" ht="37.5" hidden="1">
      <c r="A54" s="260"/>
      <c r="B54" s="261" t="s">
        <v>572</v>
      </c>
      <c r="C54" s="255"/>
      <c r="D54" s="202"/>
      <c r="E54" s="205"/>
      <c r="F54" s="202"/>
    </row>
    <row r="55" spans="1:6" s="232" customFormat="1" ht="18.75" hidden="1">
      <c r="A55" s="260"/>
      <c r="B55" s="261" t="s">
        <v>573</v>
      </c>
      <c r="C55" s="255"/>
      <c r="D55" s="202"/>
      <c r="E55" s="205"/>
      <c r="F55" s="202"/>
    </row>
    <row r="56" spans="1:6" s="232" customFormat="1" ht="37.5" hidden="1">
      <c r="A56" s="260"/>
      <c r="B56" s="261" t="s">
        <v>574</v>
      </c>
      <c r="C56" s="255"/>
      <c r="D56" s="202"/>
      <c r="E56" s="205"/>
      <c r="F56" s="202"/>
    </row>
    <row r="57" spans="1:6" s="232" customFormat="1" ht="40.5" hidden="1" customHeight="1">
      <c r="A57" s="260"/>
      <c r="B57" s="261" t="s">
        <v>575</v>
      </c>
      <c r="C57" s="255"/>
      <c r="D57" s="202"/>
      <c r="E57" s="205"/>
      <c r="F57" s="202"/>
    </row>
    <row r="58" spans="1:6" s="232" customFormat="1" ht="18.75" hidden="1">
      <c r="A58" s="260"/>
      <c r="B58" s="261" t="s">
        <v>576</v>
      </c>
      <c r="C58" s="255"/>
      <c r="D58" s="202"/>
      <c r="E58" s="205"/>
      <c r="F58" s="202"/>
    </row>
    <row r="59" spans="1:6" s="232" customFormat="1" ht="18.75">
      <c r="A59" s="260"/>
      <c r="B59" s="261" t="s">
        <v>577</v>
      </c>
      <c r="C59" s="255"/>
      <c r="D59" s="202"/>
      <c r="E59" s="205">
        <v>1</v>
      </c>
      <c r="F59" s="202">
        <v>17000</v>
      </c>
    </row>
    <row r="60" spans="1:6" s="232" customFormat="1" ht="18.75">
      <c r="A60" s="260"/>
      <c r="B60" s="261" t="s">
        <v>578</v>
      </c>
      <c r="C60" s="255"/>
      <c r="D60" s="202"/>
      <c r="E60" s="205"/>
      <c r="F60" s="202"/>
    </row>
    <row r="61" spans="1:6" s="232" customFormat="1" ht="18.75">
      <c r="A61" s="260"/>
      <c r="B61" s="261" t="s">
        <v>579</v>
      </c>
      <c r="C61" s="255"/>
      <c r="D61" s="202"/>
      <c r="E61" s="205">
        <v>1</v>
      </c>
      <c r="F61" s="202">
        <v>406.3</v>
      </c>
    </row>
    <row r="62" spans="1:6" s="232" customFormat="1" ht="18.75">
      <c r="A62" s="260"/>
      <c r="B62" s="261" t="s">
        <v>580</v>
      </c>
      <c r="C62" s="255"/>
      <c r="D62" s="202"/>
      <c r="E62" s="205">
        <v>1</v>
      </c>
      <c r="F62" s="202">
        <v>2201</v>
      </c>
    </row>
    <row r="63" spans="1:6" s="232" customFormat="1" ht="37.5">
      <c r="A63" s="260"/>
      <c r="B63" s="261" t="s">
        <v>1043</v>
      </c>
      <c r="C63" s="255"/>
      <c r="D63" s="202"/>
      <c r="E63" s="205">
        <v>1</v>
      </c>
      <c r="F63" s="202">
        <v>526</v>
      </c>
    </row>
    <row r="64" spans="1:6" s="232" customFormat="1" ht="56.25">
      <c r="A64" s="260"/>
      <c r="B64" s="261" t="s">
        <v>788</v>
      </c>
      <c r="C64" s="255"/>
      <c r="D64" s="202"/>
      <c r="E64" s="205">
        <v>1</v>
      </c>
      <c r="F64" s="202">
        <v>5000</v>
      </c>
    </row>
    <row r="65" spans="1:9" s="232" customFormat="1" ht="18.75">
      <c r="A65" s="260"/>
      <c r="B65" s="261" t="s">
        <v>1044</v>
      </c>
      <c r="C65" s="255"/>
      <c r="D65" s="202"/>
      <c r="E65" s="205">
        <v>1</v>
      </c>
      <c r="F65" s="202">
        <v>6400</v>
      </c>
    </row>
    <row r="66" spans="1:9" s="232" customFormat="1" ht="37.5">
      <c r="A66" s="260"/>
      <c r="B66" s="261" t="s">
        <v>1013</v>
      </c>
      <c r="C66" s="255"/>
      <c r="D66" s="202"/>
      <c r="E66" s="205">
        <v>2</v>
      </c>
      <c r="F66" s="202">
        <v>3600</v>
      </c>
    </row>
    <row r="67" spans="1:9" s="232" customFormat="1" ht="18.75" hidden="1">
      <c r="A67" s="260"/>
      <c r="B67" s="261" t="s">
        <v>584</v>
      </c>
      <c r="C67" s="255"/>
      <c r="D67" s="202"/>
      <c r="E67" s="205"/>
      <c r="F67" s="202"/>
    </row>
    <row r="68" spans="1:9" s="232" customFormat="1" ht="18.75" hidden="1">
      <c r="A68" s="260"/>
      <c r="B68" s="261" t="s">
        <v>585</v>
      </c>
      <c r="C68" s="255"/>
      <c r="D68" s="202"/>
      <c r="E68" s="205"/>
      <c r="F68" s="202"/>
    </row>
    <row r="69" spans="1:9" s="232" customFormat="1" ht="18.75" hidden="1">
      <c r="A69" s="260"/>
      <c r="B69" s="261" t="s">
        <v>586</v>
      </c>
      <c r="C69" s="255"/>
      <c r="D69" s="202"/>
      <c r="E69" s="205"/>
      <c r="F69" s="202"/>
    </row>
    <row r="70" spans="1:9" s="232" customFormat="1" ht="18.75" hidden="1">
      <c r="A70" s="260"/>
      <c r="B70" s="245" t="s">
        <v>1014</v>
      </c>
      <c r="C70" s="255"/>
      <c r="D70" s="202"/>
      <c r="E70" s="205"/>
      <c r="F70" s="202"/>
    </row>
    <row r="71" spans="1:9" s="232" customFormat="1" ht="18.75">
      <c r="A71" s="260"/>
      <c r="B71" s="245" t="s">
        <v>1184</v>
      </c>
      <c r="C71" s="255"/>
      <c r="D71" s="202"/>
      <c r="E71" s="205">
        <v>1</v>
      </c>
      <c r="F71" s="202">
        <v>16156.1</v>
      </c>
    </row>
    <row r="72" spans="1:9" s="232" customFormat="1" ht="18.75" hidden="1">
      <c r="A72" s="260"/>
      <c r="B72" s="245"/>
      <c r="C72" s="255"/>
      <c r="D72" s="202"/>
      <c r="E72" s="205"/>
      <c r="F72" s="202"/>
    </row>
    <row r="73" spans="1:9" s="232" customFormat="1" ht="18.75" hidden="1">
      <c r="A73" s="260"/>
      <c r="B73" s="245"/>
      <c r="C73" s="255"/>
      <c r="D73" s="202"/>
      <c r="E73" s="205"/>
      <c r="F73" s="202"/>
    </row>
    <row r="74" spans="1:9" s="232" customFormat="1" ht="18.75" hidden="1">
      <c r="A74" s="260"/>
      <c r="B74" s="245"/>
      <c r="C74" s="255"/>
      <c r="D74" s="202"/>
      <c r="E74" s="205"/>
      <c r="F74" s="202"/>
    </row>
    <row r="75" spans="1:9" s="232" customFormat="1" ht="18.75" hidden="1">
      <c r="A75" s="260"/>
      <c r="B75" s="245"/>
      <c r="C75" s="255"/>
      <c r="D75" s="202"/>
      <c r="E75" s="205"/>
      <c r="F75" s="202"/>
    </row>
    <row r="76" spans="1:9" s="232" customFormat="1" ht="18.75">
      <c r="A76" s="260"/>
      <c r="B76" s="245"/>
      <c r="C76" s="255"/>
      <c r="D76" s="202"/>
      <c r="E76" s="205"/>
      <c r="F76" s="202"/>
    </row>
    <row r="77" spans="1:9" s="232" customFormat="1" ht="18.75">
      <c r="A77" s="260"/>
      <c r="B77" s="245"/>
      <c r="C77" s="255"/>
      <c r="D77" s="202"/>
      <c r="E77" s="205"/>
      <c r="F77" s="202"/>
    </row>
    <row r="78" spans="1:9" s="232" customFormat="1" ht="21" customHeight="1">
      <c r="A78" s="263"/>
      <c r="B78" s="233" t="s">
        <v>295</v>
      </c>
      <c r="C78" s="195" t="s">
        <v>305</v>
      </c>
      <c r="D78" s="253">
        <f>D25+D21+D17+D12</f>
        <v>0</v>
      </c>
      <c r="E78" s="244" t="s">
        <v>305</v>
      </c>
      <c r="F78" s="253">
        <f>F12+F17+F21+F25</f>
        <v>116398.3</v>
      </c>
    </row>
    <row r="80" spans="1:9" s="180" customFormat="1" ht="18.75">
      <c r="A80" s="178"/>
      <c r="B80" s="178"/>
      <c r="C80" s="178"/>
      <c r="D80" s="178"/>
      <c r="E80" s="178"/>
      <c r="F80" s="178"/>
      <c r="G80" s="178"/>
      <c r="H80" s="178"/>
      <c r="I80" s="178"/>
    </row>
    <row r="81" spans="1:9" s="35" customFormat="1" ht="23.25" customHeight="1">
      <c r="A81" s="34" t="s">
        <v>667</v>
      </c>
      <c r="D81" s="115"/>
      <c r="F81" s="115" t="s">
        <v>1135</v>
      </c>
    </row>
    <row r="82" spans="1:9" s="66" customFormat="1" ht="12.75">
      <c r="D82" s="67" t="s">
        <v>131</v>
      </c>
      <c r="F82" s="67" t="s">
        <v>132</v>
      </c>
    </row>
    <row r="83" spans="1:9" s="63" customFormat="1" ht="15.75"/>
    <row r="84" spans="1:9" s="35" customFormat="1" ht="23.25" customHeight="1">
      <c r="A84" s="34" t="s">
        <v>133</v>
      </c>
      <c r="D84" s="115"/>
      <c r="F84" s="115" t="s">
        <v>1136</v>
      </c>
    </row>
    <row r="85" spans="1:9" s="66" customFormat="1" ht="12.75">
      <c r="D85" s="67" t="s">
        <v>131</v>
      </c>
      <c r="F85" s="67" t="s">
        <v>132</v>
      </c>
    </row>
    <row r="86" spans="1:9" s="180" customFormat="1" ht="18.75">
      <c r="A86" s="1"/>
      <c r="B86" s="1"/>
      <c r="C86" s="1"/>
      <c r="D86" s="1"/>
      <c r="E86" s="1"/>
      <c r="F86" s="1"/>
      <c r="G86" s="178"/>
      <c r="H86" s="178"/>
      <c r="I86" s="178"/>
    </row>
    <row r="87" spans="1:9" s="180" customFormat="1" ht="18.75">
      <c r="A87" s="178"/>
      <c r="B87" s="227"/>
      <c r="C87" s="178"/>
      <c r="D87" s="178"/>
      <c r="E87" s="178"/>
      <c r="F87" s="178"/>
      <c r="G87" s="178"/>
      <c r="H87" s="178"/>
      <c r="I87" s="178"/>
    </row>
    <row r="88" spans="1:9" s="180" customFormat="1" ht="18.75">
      <c r="A88" s="178"/>
      <c r="B88" s="227"/>
      <c r="C88" s="178"/>
      <c r="D88" s="178"/>
      <c r="E88" s="178"/>
      <c r="F88" s="178"/>
      <c r="G88" s="178"/>
      <c r="H88" s="178"/>
      <c r="I88" s="178"/>
    </row>
    <row r="89" spans="1:9" s="180" customFormat="1" ht="18.75">
      <c r="A89" s="178"/>
      <c r="B89" s="178"/>
      <c r="C89" s="178"/>
      <c r="D89" s="178"/>
      <c r="E89" s="178"/>
      <c r="F89" s="178"/>
      <c r="G89" s="178"/>
      <c r="H89" s="178"/>
      <c r="I89" s="178"/>
    </row>
    <row r="90" spans="1:9" s="180" customFormat="1" ht="18.75">
      <c r="A90" s="178"/>
      <c r="B90" s="178"/>
      <c r="C90" s="178"/>
      <c r="D90" s="178"/>
      <c r="E90" s="178"/>
      <c r="F90" s="178"/>
      <c r="G90" s="178"/>
      <c r="H90" s="178"/>
      <c r="I90" s="178"/>
    </row>
    <row r="91" spans="1:9" s="180" customFormat="1" ht="18.75">
      <c r="A91" s="178"/>
      <c r="B91" s="178"/>
      <c r="C91" s="178"/>
      <c r="D91" s="178"/>
      <c r="E91" s="178"/>
      <c r="F91" s="178"/>
      <c r="G91" s="178"/>
      <c r="H91" s="178"/>
      <c r="I91" s="178"/>
    </row>
    <row r="92" spans="1:9" s="180" customFormat="1" ht="18.75">
      <c r="A92" s="178"/>
      <c r="B92" s="178"/>
      <c r="C92" s="178"/>
      <c r="D92" s="178"/>
      <c r="E92" s="178"/>
      <c r="F92" s="178"/>
      <c r="G92" s="178"/>
      <c r="H92" s="178"/>
      <c r="I92" s="178"/>
    </row>
    <row r="93" spans="1:9" s="180" customFormat="1" ht="18.75">
      <c r="A93" s="178"/>
      <c r="B93" s="178"/>
      <c r="C93" s="178"/>
      <c r="D93" s="178"/>
      <c r="E93" s="178"/>
      <c r="F93" s="178"/>
      <c r="G93" s="178"/>
      <c r="H93" s="178"/>
      <c r="I93" s="178"/>
    </row>
    <row r="94" spans="1:9" s="180" customFormat="1" ht="18.75">
      <c r="A94" s="178"/>
      <c r="B94" s="178"/>
      <c r="C94" s="178"/>
      <c r="D94" s="178"/>
      <c r="E94" s="178"/>
      <c r="F94" s="178"/>
      <c r="G94" s="178"/>
      <c r="H94" s="178"/>
      <c r="I94" s="178"/>
    </row>
    <row r="95" spans="1:9" s="180" customFormat="1" ht="18.75">
      <c r="A95" s="178"/>
      <c r="B95" s="178"/>
      <c r="C95" s="178"/>
      <c r="D95" s="178"/>
      <c r="E95" s="178"/>
      <c r="F95" s="178"/>
      <c r="G95" s="178"/>
      <c r="H95" s="178"/>
      <c r="I95" s="178"/>
    </row>
    <row r="96" spans="1:9" s="180" customFormat="1" ht="18.75">
      <c r="A96" s="178"/>
      <c r="B96" s="178"/>
      <c r="C96" s="178"/>
      <c r="D96" s="178"/>
      <c r="E96" s="178"/>
      <c r="F96" s="178"/>
      <c r="G96" s="178"/>
      <c r="H96" s="178"/>
      <c r="I96" s="178"/>
    </row>
    <row r="97" spans="1:9" s="180" customFormat="1" ht="18.75">
      <c r="A97" s="178"/>
      <c r="B97" s="178"/>
      <c r="C97" s="178"/>
      <c r="D97" s="178"/>
      <c r="E97" s="178"/>
      <c r="F97" s="178"/>
      <c r="G97" s="178"/>
      <c r="H97" s="178"/>
      <c r="I97" s="178"/>
    </row>
    <row r="98" spans="1:9" s="180" customFormat="1" ht="18.75">
      <c r="A98" s="178"/>
      <c r="B98" s="178"/>
      <c r="C98" s="178"/>
      <c r="D98" s="178"/>
      <c r="E98" s="178"/>
      <c r="F98" s="178"/>
      <c r="G98" s="178"/>
      <c r="H98" s="178"/>
      <c r="I98" s="178"/>
    </row>
    <row r="99" spans="1:9" s="180" customFormat="1" ht="18.75">
      <c r="A99" s="178"/>
      <c r="B99" s="178"/>
      <c r="C99" s="178"/>
      <c r="D99" s="178"/>
      <c r="E99" s="178"/>
      <c r="F99" s="178"/>
      <c r="G99" s="178"/>
      <c r="H99" s="178"/>
      <c r="I99" s="178"/>
    </row>
    <row r="100" spans="1:9" s="180" customFormat="1" ht="18.75">
      <c r="A100" s="178"/>
      <c r="B100" s="178"/>
      <c r="C100" s="178"/>
      <c r="D100" s="178"/>
      <c r="E100" s="178"/>
      <c r="F100" s="178"/>
      <c r="G100" s="178"/>
      <c r="H100" s="178"/>
      <c r="I100" s="178"/>
    </row>
    <row r="101" spans="1:9" s="180" customFormat="1" ht="18.75">
      <c r="A101" s="178"/>
      <c r="B101" s="178"/>
      <c r="C101" s="178"/>
      <c r="D101" s="178"/>
      <c r="E101" s="178"/>
      <c r="F101" s="178"/>
      <c r="G101" s="178"/>
      <c r="H101" s="178"/>
      <c r="I101" s="178"/>
    </row>
    <row r="102" spans="1:9" s="180" customFormat="1" ht="18.75">
      <c r="A102" s="178"/>
      <c r="B102" s="178"/>
      <c r="C102" s="178"/>
      <c r="D102" s="178"/>
      <c r="E102" s="178"/>
      <c r="F102" s="178"/>
      <c r="G102" s="178"/>
      <c r="H102" s="178"/>
      <c r="I102" s="178"/>
    </row>
    <row r="103" spans="1:9" s="180" customFormat="1" ht="18.75">
      <c r="A103" s="178"/>
      <c r="B103" s="178"/>
      <c r="C103" s="178"/>
      <c r="D103" s="178"/>
      <c r="E103" s="178"/>
      <c r="F103" s="178"/>
      <c r="G103" s="178"/>
      <c r="H103" s="178"/>
      <c r="I103" s="178"/>
    </row>
    <row r="104" spans="1:9" s="180" customFormat="1" ht="18.75">
      <c r="A104" s="178"/>
      <c r="B104" s="178"/>
      <c r="C104" s="178"/>
      <c r="D104" s="178"/>
      <c r="E104" s="178"/>
      <c r="F104" s="178"/>
      <c r="G104" s="178"/>
      <c r="H104" s="178"/>
      <c r="I104" s="178"/>
    </row>
    <row r="105" spans="1:9" s="180" customFormat="1" ht="18.75">
      <c r="A105" s="178"/>
      <c r="B105" s="178"/>
      <c r="C105" s="178"/>
      <c r="D105" s="178"/>
      <c r="E105" s="178"/>
      <c r="F105" s="178"/>
      <c r="G105" s="178"/>
      <c r="H105" s="178"/>
      <c r="I105" s="178"/>
    </row>
    <row r="106" spans="1:9" s="180" customFormat="1" ht="18.75">
      <c r="A106" s="178"/>
      <c r="B106" s="178"/>
      <c r="C106" s="178"/>
      <c r="D106" s="178"/>
      <c r="E106" s="178"/>
      <c r="F106" s="178"/>
      <c r="G106" s="178"/>
      <c r="H106" s="178"/>
      <c r="I106" s="178"/>
    </row>
    <row r="107" spans="1:9" s="180" customFormat="1" ht="18.75">
      <c r="A107" s="178"/>
      <c r="B107" s="178"/>
      <c r="C107" s="178"/>
      <c r="D107" s="178"/>
      <c r="E107" s="178"/>
      <c r="F107" s="178"/>
      <c r="G107" s="178"/>
      <c r="H107" s="178"/>
      <c r="I107" s="178"/>
    </row>
    <row r="108" spans="1:9" s="180" customFormat="1" ht="18.75">
      <c r="A108" s="178"/>
      <c r="B108" s="178"/>
      <c r="C108" s="178"/>
      <c r="D108" s="178"/>
      <c r="E108" s="178"/>
      <c r="F108" s="178"/>
      <c r="G108" s="178"/>
      <c r="H108" s="178"/>
      <c r="I108" s="178"/>
    </row>
    <row r="109" spans="1:9" s="180" customFormat="1" ht="18.75">
      <c r="A109" s="178"/>
      <c r="B109" s="178"/>
      <c r="C109" s="178"/>
      <c r="D109" s="178"/>
      <c r="E109" s="178"/>
      <c r="F109" s="178"/>
      <c r="G109" s="178"/>
      <c r="H109" s="178"/>
      <c r="I109" s="178"/>
    </row>
    <row r="110" spans="1:9" s="180" customFormat="1" ht="18.75">
      <c r="A110" s="178"/>
      <c r="B110" s="178"/>
      <c r="C110" s="178"/>
      <c r="D110" s="178"/>
      <c r="E110" s="178"/>
      <c r="F110" s="178"/>
      <c r="G110" s="178"/>
      <c r="H110" s="178"/>
      <c r="I110" s="178"/>
    </row>
    <row r="111" spans="1:9" s="180" customFormat="1" ht="18.75">
      <c r="A111" s="178"/>
      <c r="B111" s="178"/>
      <c r="C111" s="178"/>
      <c r="D111" s="178"/>
      <c r="E111" s="178"/>
      <c r="F111" s="178"/>
      <c r="G111" s="178"/>
      <c r="H111" s="178"/>
      <c r="I111" s="178"/>
    </row>
    <row r="112" spans="1:9" s="180" customFormat="1" ht="18.75">
      <c r="A112" s="178"/>
      <c r="B112" s="178"/>
      <c r="C112" s="178"/>
      <c r="D112" s="178"/>
      <c r="E112" s="178"/>
      <c r="F112" s="178"/>
      <c r="G112" s="178"/>
      <c r="H112" s="178"/>
      <c r="I112" s="178"/>
    </row>
    <row r="113" spans="1:9" s="180" customFormat="1" ht="18.75">
      <c r="A113" s="178"/>
      <c r="B113" s="178"/>
      <c r="C113" s="178"/>
      <c r="D113" s="178"/>
      <c r="E113" s="178"/>
      <c r="F113" s="178"/>
      <c r="G113" s="178"/>
      <c r="H113" s="178"/>
      <c r="I113" s="178"/>
    </row>
    <row r="114" spans="1:9" s="180" customFormat="1" ht="18.75">
      <c r="A114" s="178"/>
      <c r="B114" s="178"/>
      <c r="C114" s="178"/>
      <c r="D114" s="178"/>
      <c r="E114" s="178"/>
      <c r="F114" s="178"/>
      <c r="G114" s="178"/>
      <c r="H114" s="178"/>
      <c r="I114" s="178"/>
    </row>
    <row r="115" spans="1:9" s="180" customFormat="1" ht="18.75">
      <c r="A115" s="178"/>
      <c r="B115" s="178"/>
      <c r="C115" s="178"/>
      <c r="D115" s="178"/>
      <c r="E115" s="178"/>
      <c r="F115" s="178"/>
      <c r="G115" s="178"/>
      <c r="H115" s="178"/>
      <c r="I115" s="178"/>
    </row>
    <row r="116" spans="1:9" s="180" customFormat="1" ht="18.75">
      <c r="A116" s="178"/>
      <c r="B116" s="178"/>
      <c r="C116" s="178"/>
      <c r="D116" s="178"/>
      <c r="E116" s="178"/>
      <c r="F116" s="178"/>
      <c r="G116" s="178"/>
      <c r="H116" s="178"/>
      <c r="I116" s="178"/>
    </row>
    <row r="117" spans="1:9" s="180" customFormat="1" ht="18.75">
      <c r="A117" s="178"/>
      <c r="B117" s="178"/>
      <c r="C117" s="178"/>
      <c r="D117" s="178"/>
      <c r="E117" s="178"/>
      <c r="F117" s="178"/>
      <c r="G117" s="178"/>
      <c r="H117" s="178"/>
      <c r="I117" s="178"/>
    </row>
    <row r="118" spans="1:9" s="180" customFormat="1" ht="18.75">
      <c r="A118" s="178"/>
      <c r="B118" s="178"/>
      <c r="C118" s="178"/>
      <c r="D118" s="178"/>
      <c r="E118" s="178"/>
      <c r="F118" s="178"/>
      <c r="G118" s="178"/>
      <c r="H118" s="178"/>
      <c r="I118" s="178"/>
    </row>
    <row r="119" spans="1:9" s="180" customFormat="1" ht="18.75">
      <c r="A119" s="178"/>
      <c r="B119" s="178"/>
      <c r="C119" s="178"/>
      <c r="D119" s="178"/>
      <c r="E119" s="178"/>
      <c r="F119" s="178"/>
      <c r="G119" s="178"/>
      <c r="H119" s="178"/>
      <c r="I119" s="178"/>
    </row>
    <row r="120" spans="1:9" s="180" customFormat="1" ht="18.75">
      <c r="A120" s="178"/>
      <c r="B120" s="178"/>
      <c r="C120" s="178"/>
      <c r="D120" s="178"/>
      <c r="E120" s="178"/>
      <c r="F120" s="178"/>
      <c r="G120" s="178"/>
      <c r="H120" s="178"/>
      <c r="I120" s="178"/>
    </row>
    <row r="121" spans="1:9" s="180" customFormat="1" ht="18.75">
      <c r="A121" s="178"/>
      <c r="B121" s="178"/>
      <c r="C121" s="178"/>
      <c r="D121" s="178"/>
      <c r="E121" s="178"/>
      <c r="F121" s="178"/>
      <c r="G121" s="178"/>
      <c r="H121" s="178"/>
      <c r="I121" s="178"/>
    </row>
    <row r="122" spans="1:9" s="180" customFormat="1" ht="18.75">
      <c r="A122" s="178"/>
      <c r="B122" s="178"/>
      <c r="C122" s="178"/>
      <c r="D122" s="178"/>
      <c r="E122" s="178"/>
      <c r="F122" s="178"/>
      <c r="G122" s="178"/>
      <c r="H122" s="178"/>
      <c r="I122" s="178"/>
    </row>
    <row r="123" spans="1:9" s="180" customFormat="1" ht="18.75">
      <c r="A123" s="178"/>
      <c r="B123" s="178"/>
      <c r="C123" s="178"/>
      <c r="D123" s="178"/>
      <c r="E123" s="178"/>
      <c r="F123" s="178"/>
      <c r="G123" s="178"/>
      <c r="H123" s="178"/>
      <c r="I123" s="178"/>
    </row>
    <row r="124" spans="1:9" s="180" customFormat="1" ht="18.75">
      <c r="A124" s="178"/>
      <c r="B124" s="178"/>
      <c r="C124" s="178"/>
      <c r="D124" s="178"/>
      <c r="E124" s="178"/>
      <c r="F124" s="178"/>
      <c r="G124" s="178"/>
      <c r="H124" s="178"/>
      <c r="I124" s="178"/>
    </row>
    <row r="125" spans="1:9" s="180" customFormat="1" ht="18.75">
      <c r="A125" s="178"/>
      <c r="B125" s="178"/>
      <c r="C125" s="178"/>
      <c r="D125" s="178"/>
      <c r="E125" s="178"/>
      <c r="F125" s="178"/>
      <c r="G125" s="178"/>
      <c r="H125" s="178"/>
      <c r="I125" s="178"/>
    </row>
    <row r="126" spans="1:9" s="180" customFormat="1" ht="18.75">
      <c r="A126" s="178"/>
      <c r="B126" s="178"/>
      <c r="C126" s="178"/>
      <c r="D126" s="178"/>
      <c r="E126" s="178"/>
      <c r="F126" s="178"/>
      <c r="G126" s="178"/>
      <c r="H126" s="178"/>
      <c r="I126" s="178"/>
    </row>
    <row r="127" spans="1:9" s="180" customFormat="1" ht="18.75">
      <c r="A127" s="178"/>
      <c r="B127" s="178"/>
      <c r="C127" s="178"/>
      <c r="D127" s="178"/>
      <c r="E127" s="178"/>
      <c r="F127" s="178"/>
      <c r="G127" s="178"/>
      <c r="H127" s="178"/>
      <c r="I127" s="178"/>
    </row>
    <row r="128" spans="1:9" s="180" customFormat="1" ht="18.75">
      <c r="A128" s="178"/>
      <c r="B128" s="178"/>
      <c r="C128" s="178"/>
      <c r="D128" s="178"/>
      <c r="E128" s="178"/>
      <c r="F128" s="178"/>
      <c r="G128" s="178"/>
      <c r="H128" s="178"/>
      <c r="I128" s="178"/>
    </row>
    <row r="129" spans="1:9" s="180" customFormat="1" ht="18.75">
      <c r="A129" s="178"/>
      <c r="B129" s="178"/>
      <c r="C129" s="178"/>
      <c r="D129" s="178"/>
      <c r="E129" s="178"/>
      <c r="F129" s="178"/>
      <c r="G129" s="178"/>
      <c r="H129" s="178"/>
      <c r="I129" s="178"/>
    </row>
    <row r="130" spans="1:9" s="180" customFormat="1" ht="18.75">
      <c r="A130" s="178"/>
      <c r="B130" s="178"/>
      <c r="C130" s="178"/>
      <c r="D130" s="178"/>
      <c r="E130" s="178"/>
      <c r="F130" s="178"/>
      <c r="G130" s="178"/>
      <c r="H130" s="178"/>
      <c r="I130" s="178"/>
    </row>
    <row r="131" spans="1:9" s="180" customFormat="1" ht="18.75">
      <c r="A131" s="178"/>
      <c r="B131" s="178"/>
      <c r="C131" s="178"/>
      <c r="D131" s="178"/>
      <c r="E131" s="178"/>
      <c r="F131" s="178"/>
      <c r="G131" s="178"/>
      <c r="H131" s="178"/>
      <c r="I131" s="178"/>
    </row>
    <row r="132" spans="1:9" s="180" customFormat="1" ht="18.75">
      <c r="A132" s="178"/>
      <c r="B132" s="178"/>
      <c r="C132" s="178"/>
      <c r="D132" s="178"/>
      <c r="E132" s="178"/>
      <c r="F132" s="178"/>
      <c r="G132" s="178"/>
      <c r="H132" s="178"/>
      <c r="I132" s="178"/>
    </row>
    <row r="133" spans="1:9" s="180" customFormat="1" ht="18.75">
      <c r="A133" s="178"/>
      <c r="B133" s="178"/>
      <c r="C133" s="178"/>
      <c r="D133" s="178"/>
      <c r="E133" s="178"/>
      <c r="F133" s="178"/>
      <c r="G133" s="178"/>
      <c r="H133" s="178"/>
      <c r="I133" s="178"/>
    </row>
    <row r="134" spans="1:9" s="180" customFormat="1" ht="18.75">
      <c r="A134" s="178"/>
      <c r="B134" s="178"/>
      <c r="C134" s="178"/>
      <c r="D134" s="178"/>
      <c r="E134" s="178"/>
      <c r="F134" s="178"/>
      <c r="G134" s="178"/>
      <c r="H134" s="178"/>
      <c r="I134" s="178"/>
    </row>
    <row r="135" spans="1:9" s="180" customFormat="1" ht="18.75">
      <c r="A135" s="178"/>
      <c r="B135" s="178"/>
      <c r="C135" s="178"/>
      <c r="D135" s="178"/>
      <c r="E135" s="178"/>
      <c r="F135" s="178"/>
      <c r="G135" s="178"/>
      <c r="H135" s="178"/>
      <c r="I135" s="178"/>
    </row>
    <row r="136" spans="1:9" s="180" customFormat="1" ht="18.75">
      <c r="A136" s="178"/>
      <c r="B136" s="178"/>
      <c r="C136" s="178"/>
      <c r="D136" s="178"/>
      <c r="E136" s="178"/>
      <c r="F136" s="178"/>
      <c r="G136" s="178"/>
      <c r="H136" s="178"/>
      <c r="I136" s="178"/>
    </row>
    <row r="137" spans="1:9" s="180" customFormat="1" ht="18.75">
      <c r="A137" s="178"/>
      <c r="B137" s="178"/>
      <c r="C137" s="178"/>
      <c r="D137" s="178"/>
      <c r="E137" s="178"/>
      <c r="F137" s="178"/>
      <c r="G137" s="178"/>
      <c r="H137" s="178"/>
      <c r="I137" s="178"/>
    </row>
    <row r="138" spans="1:9" s="180" customFormat="1" ht="18.75">
      <c r="A138" s="178"/>
      <c r="B138" s="178"/>
      <c r="C138" s="178"/>
      <c r="D138" s="178"/>
      <c r="E138" s="178"/>
      <c r="F138" s="178"/>
      <c r="G138" s="178"/>
      <c r="H138" s="178"/>
      <c r="I138" s="178"/>
    </row>
    <row r="139" spans="1:9" s="180" customFormat="1" ht="18.75">
      <c r="A139" s="178"/>
      <c r="B139" s="178"/>
      <c r="C139" s="178"/>
      <c r="D139" s="178"/>
      <c r="E139" s="178"/>
      <c r="F139" s="178"/>
      <c r="G139" s="178"/>
      <c r="H139" s="178"/>
      <c r="I139" s="178"/>
    </row>
    <row r="140" spans="1:9" s="180" customFormat="1" ht="18.75">
      <c r="A140" s="178"/>
      <c r="B140" s="178"/>
      <c r="C140" s="178"/>
      <c r="D140" s="178"/>
      <c r="E140" s="178"/>
      <c r="F140" s="178"/>
      <c r="G140" s="178"/>
      <c r="H140" s="178"/>
      <c r="I140" s="178"/>
    </row>
    <row r="141" spans="1:9" s="180" customFormat="1" ht="18.75">
      <c r="A141" s="178"/>
      <c r="B141" s="178"/>
      <c r="C141" s="178"/>
      <c r="D141" s="178"/>
      <c r="E141" s="178"/>
      <c r="F141" s="178"/>
      <c r="G141" s="178"/>
      <c r="H141" s="178"/>
      <c r="I141" s="178"/>
    </row>
    <row r="142" spans="1:9" s="180" customFormat="1" ht="18.75">
      <c r="A142" s="178"/>
      <c r="B142" s="178"/>
      <c r="C142" s="178"/>
      <c r="D142" s="178"/>
      <c r="E142" s="178"/>
      <c r="F142" s="178"/>
      <c r="G142" s="178"/>
      <c r="H142" s="178"/>
      <c r="I142" s="178"/>
    </row>
    <row r="143" spans="1:9" s="180" customFormat="1" ht="18.75">
      <c r="A143" s="178"/>
      <c r="B143" s="178"/>
      <c r="C143" s="178"/>
      <c r="D143" s="178"/>
      <c r="E143" s="178"/>
      <c r="F143" s="178"/>
      <c r="G143" s="178"/>
      <c r="H143" s="178"/>
      <c r="I143" s="178"/>
    </row>
    <row r="144" spans="1:9" s="180" customFormat="1" ht="18.75">
      <c r="A144" s="178"/>
      <c r="B144" s="178"/>
      <c r="C144" s="178"/>
      <c r="D144" s="178"/>
      <c r="E144" s="178"/>
      <c r="F144" s="178"/>
      <c r="G144" s="178"/>
      <c r="H144" s="178"/>
      <c r="I144" s="178"/>
    </row>
    <row r="145" spans="1:9" s="180" customFormat="1" ht="18.75">
      <c r="A145" s="178"/>
      <c r="B145" s="178"/>
      <c r="C145" s="178"/>
      <c r="D145" s="178"/>
      <c r="E145" s="178"/>
      <c r="F145" s="178"/>
      <c r="G145" s="178"/>
      <c r="H145" s="178"/>
      <c r="I145" s="178"/>
    </row>
    <row r="146" spans="1:9" s="180" customFormat="1" ht="18.75">
      <c r="A146" s="178"/>
      <c r="B146" s="178"/>
      <c r="C146" s="178"/>
      <c r="D146" s="178"/>
      <c r="E146" s="178"/>
      <c r="F146" s="178"/>
      <c r="G146" s="178"/>
      <c r="H146" s="178"/>
      <c r="I146" s="178"/>
    </row>
    <row r="147" spans="1:9" s="180" customFormat="1" ht="18.75">
      <c r="A147" s="178"/>
      <c r="B147" s="178"/>
      <c r="C147" s="178"/>
      <c r="D147" s="178"/>
      <c r="E147" s="178"/>
      <c r="F147" s="178"/>
      <c r="G147" s="178"/>
      <c r="H147" s="178"/>
      <c r="I147" s="178"/>
    </row>
    <row r="148" spans="1:9" s="180" customFormat="1" ht="18.75">
      <c r="A148" s="178"/>
      <c r="B148" s="178"/>
      <c r="C148" s="178"/>
      <c r="D148" s="178"/>
      <c r="E148" s="178"/>
      <c r="F148" s="178"/>
      <c r="G148" s="178"/>
      <c r="H148" s="178"/>
      <c r="I148" s="178"/>
    </row>
    <row r="149" spans="1:9" s="180" customFormat="1" ht="18.75">
      <c r="A149" s="178"/>
      <c r="B149" s="178"/>
      <c r="C149" s="178"/>
      <c r="D149" s="178"/>
      <c r="E149" s="178"/>
      <c r="F149" s="178"/>
      <c r="G149" s="178"/>
      <c r="H149" s="178"/>
      <c r="I149" s="178"/>
    </row>
    <row r="150" spans="1:9" s="180" customFormat="1" ht="18.75">
      <c r="A150" s="178"/>
      <c r="B150" s="178"/>
      <c r="C150" s="178"/>
      <c r="D150" s="178"/>
      <c r="E150" s="178"/>
      <c r="F150" s="178"/>
      <c r="G150" s="178"/>
      <c r="H150" s="178"/>
      <c r="I150" s="178"/>
    </row>
    <row r="151" spans="1:9" s="180" customFormat="1" ht="18.75">
      <c r="A151" s="178"/>
      <c r="B151" s="178"/>
      <c r="C151" s="178"/>
      <c r="D151" s="178"/>
      <c r="E151" s="178"/>
      <c r="F151" s="178"/>
      <c r="G151" s="178"/>
      <c r="H151" s="178"/>
      <c r="I151" s="178"/>
    </row>
    <row r="152" spans="1:9" s="180" customFormat="1" ht="18.75">
      <c r="A152" s="178"/>
      <c r="B152" s="178"/>
      <c r="C152" s="178"/>
      <c r="D152" s="178"/>
      <c r="E152" s="178"/>
      <c r="F152" s="178"/>
      <c r="G152" s="178"/>
      <c r="H152" s="178"/>
      <c r="I152" s="178"/>
    </row>
    <row r="153" spans="1:9" s="180" customFormat="1" ht="18.75">
      <c r="A153" s="178"/>
      <c r="B153" s="178"/>
      <c r="C153" s="178"/>
      <c r="D153" s="178"/>
      <c r="E153" s="178"/>
      <c r="F153" s="178"/>
      <c r="G153" s="178"/>
      <c r="H153" s="178"/>
      <c r="I153" s="178"/>
    </row>
    <row r="154" spans="1:9" s="180" customFormat="1" ht="18.75">
      <c r="A154" s="178"/>
      <c r="B154" s="178"/>
      <c r="C154" s="178"/>
      <c r="D154" s="178"/>
      <c r="E154" s="178"/>
      <c r="F154" s="178"/>
      <c r="G154" s="178"/>
      <c r="H154" s="178"/>
      <c r="I154" s="178"/>
    </row>
    <row r="155" spans="1:9" s="180" customFormat="1" ht="18.75">
      <c r="A155" s="178"/>
      <c r="B155" s="178"/>
      <c r="C155" s="178"/>
      <c r="D155" s="178"/>
      <c r="E155" s="178"/>
      <c r="F155" s="178"/>
      <c r="G155" s="178"/>
      <c r="H155" s="178"/>
      <c r="I155" s="178"/>
    </row>
    <row r="156" spans="1:9" s="180" customFormat="1" ht="18.75">
      <c r="A156" s="178"/>
      <c r="B156" s="178"/>
      <c r="C156" s="178"/>
      <c r="D156" s="178"/>
      <c r="E156" s="178"/>
      <c r="F156" s="178"/>
      <c r="G156" s="178"/>
      <c r="H156" s="178"/>
      <c r="I156" s="178"/>
    </row>
    <row r="157" spans="1:9" s="180" customFormat="1" ht="18.75">
      <c r="A157" s="178"/>
      <c r="B157" s="178"/>
      <c r="C157" s="178"/>
      <c r="D157" s="178"/>
      <c r="E157" s="178"/>
      <c r="F157" s="178"/>
      <c r="G157" s="178"/>
      <c r="H157" s="178"/>
      <c r="I157" s="178"/>
    </row>
    <row r="158" spans="1:9" s="180" customFormat="1" ht="18.75">
      <c r="A158" s="178"/>
      <c r="B158" s="178"/>
      <c r="C158" s="178"/>
      <c r="D158" s="178"/>
      <c r="E158" s="178"/>
      <c r="F158" s="178"/>
      <c r="G158" s="178"/>
      <c r="H158" s="178"/>
      <c r="I158" s="178"/>
    </row>
    <row r="159" spans="1:9" s="180" customFormat="1" ht="18.75">
      <c r="A159" s="178"/>
      <c r="B159" s="178"/>
      <c r="C159" s="178"/>
      <c r="D159" s="178"/>
      <c r="E159" s="178"/>
      <c r="F159" s="178"/>
      <c r="G159" s="178"/>
      <c r="H159" s="178"/>
      <c r="I159" s="178"/>
    </row>
    <row r="160" spans="1:9" s="180" customFormat="1" ht="18.75">
      <c r="A160" s="178"/>
      <c r="B160" s="178"/>
      <c r="C160" s="178"/>
      <c r="D160" s="178"/>
      <c r="E160" s="178"/>
      <c r="F160" s="178"/>
      <c r="G160" s="178"/>
      <c r="H160" s="178"/>
      <c r="I160" s="178"/>
    </row>
    <row r="161" spans="1:9" s="180" customFormat="1" ht="18.75">
      <c r="A161" s="178"/>
      <c r="B161" s="178"/>
      <c r="C161" s="178"/>
      <c r="D161" s="178"/>
      <c r="E161" s="178"/>
      <c r="F161" s="178"/>
      <c r="G161" s="178"/>
      <c r="H161" s="178"/>
      <c r="I161" s="178"/>
    </row>
    <row r="162" spans="1:9" s="180" customFormat="1" ht="18.75">
      <c r="A162" s="178"/>
      <c r="B162" s="178"/>
      <c r="C162" s="178"/>
      <c r="D162" s="178"/>
      <c r="E162" s="178"/>
      <c r="F162" s="178"/>
      <c r="G162" s="178"/>
      <c r="H162" s="178"/>
      <c r="I162" s="178"/>
    </row>
    <row r="163" spans="1:9" s="180" customFormat="1" ht="18.75">
      <c r="A163" s="178"/>
      <c r="B163" s="178"/>
      <c r="C163" s="178"/>
      <c r="D163" s="178"/>
      <c r="E163" s="178"/>
      <c r="F163" s="178"/>
      <c r="G163" s="178"/>
      <c r="H163" s="178"/>
      <c r="I163" s="178"/>
    </row>
    <row r="164" spans="1:9" s="180" customFormat="1" ht="18.75">
      <c r="A164" s="178"/>
      <c r="B164" s="178"/>
      <c r="C164" s="178"/>
      <c r="D164" s="178"/>
      <c r="E164" s="178"/>
      <c r="F164" s="178"/>
      <c r="G164" s="178"/>
      <c r="H164" s="178"/>
      <c r="I164" s="178"/>
    </row>
    <row r="165" spans="1:9" s="180" customFormat="1" ht="18.75">
      <c r="A165" s="178"/>
      <c r="B165" s="178"/>
      <c r="C165" s="178"/>
      <c r="D165" s="178"/>
      <c r="E165" s="178"/>
      <c r="F165" s="178"/>
      <c r="G165" s="178"/>
      <c r="H165" s="178"/>
      <c r="I165" s="178"/>
    </row>
    <row r="166" spans="1:9" s="180" customFormat="1" ht="18.75">
      <c r="A166" s="178"/>
      <c r="B166" s="178"/>
      <c r="C166" s="178"/>
      <c r="D166" s="178"/>
      <c r="E166" s="178"/>
      <c r="F166" s="178"/>
      <c r="G166" s="178"/>
      <c r="H166" s="178"/>
      <c r="I166" s="178"/>
    </row>
    <row r="167" spans="1:9" s="180" customFormat="1" ht="18.75">
      <c r="A167" s="178"/>
      <c r="B167" s="178"/>
      <c r="C167" s="178"/>
      <c r="D167" s="178"/>
      <c r="E167" s="178"/>
      <c r="F167" s="178"/>
      <c r="G167" s="178"/>
      <c r="H167" s="178"/>
      <c r="I167" s="178"/>
    </row>
    <row r="168" spans="1:9" s="180" customFormat="1" ht="18.75">
      <c r="A168" s="178"/>
      <c r="B168" s="178"/>
      <c r="C168" s="178"/>
      <c r="D168" s="178"/>
      <c r="E168" s="178"/>
      <c r="F168" s="178"/>
      <c r="G168" s="178"/>
      <c r="H168" s="178"/>
      <c r="I168" s="178"/>
    </row>
    <row r="169" spans="1:9" s="180" customFormat="1" ht="18.75">
      <c r="A169" s="178"/>
      <c r="B169" s="178"/>
      <c r="C169" s="178"/>
      <c r="D169" s="178"/>
      <c r="E169" s="178"/>
      <c r="F169" s="178"/>
      <c r="G169" s="178"/>
      <c r="H169" s="178"/>
      <c r="I169" s="178"/>
    </row>
    <row r="170" spans="1:9" s="180" customFormat="1" ht="18.75">
      <c r="A170" s="178"/>
      <c r="B170" s="178"/>
      <c r="C170" s="178"/>
      <c r="D170" s="178"/>
      <c r="E170" s="178"/>
      <c r="F170" s="178"/>
      <c r="G170" s="178"/>
      <c r="H170" s="178"/>
      <c r="I170" s="178"/>
    </row>
    <row r="171" spans="1:9" s="180" customFormat="1" ht="18.75">
      <c r="A171" s="178"/>
      <c r="B171" s="178"/>
      <c r="C171" s="178"/>
      <c r="D171" s="178"/>
      <c r="E171" s="178"/>
      <c r="F171" s="178"/>
      <c r="G171" s="178"/>
      <c r="H171" s="178"/>
      <c r="I171" s="178"/>
    </row>
    <row r="172" spans="1:9" s="180" customFormat="1" ht="18.75">
      <c r="A172" s="178"/>
      <c r="B172" s="178"/>
      <c r="C172" s="178"/>
      <c r="D172" s="178"/>
      <c r="E172" s="178"/>
      <c r="F172" s="178"/>
      <c r="G172" s="178"/>
      <c r="H172" s="178"/>
      <c r="I172" s="178"/>
    </row>
    <row r="173" spans="1:9" s="180" customFormat="1" ht="18.75">
      <c r="A173" s="178"/>
      <c r="B173" s="178"/>
      <c r="C173" s="178"/>
      <c r="D173" s="178"/>
      <c r="E173" s="178"/>
      <c r="F173" s="178"/>
      <c r="G173" s="178"/>
      <c r="H173" s="178"/>
      <c r="I173" s="178"/>
    </row>
    <row r="174" spans="1:9" s="180" customFormat="1" ht="18.75">
      <c r="A174" s="178"/>
      <c r="B174" s="178"/>
      <c r="C174" s="178"/>
      <c r="D174" s="178"/>
      <c r="E174" s="178"/>
      <c r="F174" s="178"/>
      <c r="G174" s="178"/>
      <c r="H174" s="178"/>
      <c r="I174" s="178"/>
    </row>
    <row r="175" spans="1:9" s="180" customFormat="1" ht="18.75">
      <c r="A175" s="178"/>
      <c r="B175" s="178"/>
      <c r="C175" s="178"/>
      <c r="D175" s="178"/>
      <c r="E175" s="178"/>
      <c r="F175" s="178"/>
      <c r="G175" s="178"/>
      <c r="H175" s="178"/>
      <c r="I175" s="178"/>
    </row>
    <row r="176" spans="1:9" s="180" customFormat="1" ht="18.75">
      <c r="A176" s="178"/>
      <c r="B176" s="178"/>
      <c r="C176" s="178"/>
      <c r="D176" s="178"/>
      <c r="E176" s="178"/>
      <c r="F176" s="178"/>
      <c r="G176" s="178"/>
      <c r="H176" s="178"/>
      <c r="I176" s="178"/>
    </row>
    <row r="177" spans="1:9" s="180" customFormat="1" ht="18.75">
      <c r="A177" s="178"/>
      <c r="B177" s="178"/>
      <c r="C177" s="178"/>
      <c r="D177" s="178"/>
      <c r="E177" s="178"/>
      <c r="F177" s="178"/>
      <c r="G177" s="178"/>
      <c r="H177" s="178"/>
      <c r="I177" s="178"/>
    </row>
    <row r="178" spans="1:9" s="180" customFormat="1" ht="18.75">
      <c r="A178" s="178"/>
      <c r="B178" s="178"/>
      <c r="C178" s="178"/>
      <c r="D178" s="178"/>
      <c r="E178" s="178"/>
      <c r="F178" s="178"/>
      <c r="G178" s="178"/>
      <c r="H178" s="178"/>
      <c r="I178" s="178"/>
    </row>
    <row r="179" spans="1:9" s="180" customFormat="1" ht="18.75">
      <c r="A179" s="178"/>
      <c r="B179" s="178"/>
      <c r="C179" s="178"/>
      <c r="D179" s="178"/>
      <c r="E179" s="178"/>
      <c r="F179" s="178"/>
      <c r="G179" s="178"/>
      <c r="H179" s="178"/>
      <c r="I179" s="178"/>
    </row>
    <row r="180" spans="1:9" s="180" customFormat="1" ht="18.75">
      <c r="A180" s="178"/>
      <c r="B180" s="178"/>
      <c r="C180" s="178"/>
      <c r="D180" s="178"/>
      <c r="E180" s="178"/>
      <c r="F180" s="178"/>
      <c r="G180" s="178"/>
      <c r="H180" s="178"/>
      <c r="I180" s="178"/>
    </row>
    <row r="181" spans="1:9" s="180" customFormat="1" ht="18.75">
      <c r="A181" s="178"/>
      <c r="B181" s="178"/>
      <c r="C181" s="178"/>
      <c r="D181" s="178"/>
      <c r="E181" s="178"/>
      <c r="F181" s="178"/>
      <c r="G181" s="178"/>
      <c r="H181" s="178"/>
      <c r="I181" s="178"/>
    </row>
    <row r="182" spans="1:9" s="180" customFormat="1" ht="18.75">
      <c r="A182" s="178"/>
      <c r="B182" s="178"/>
      <c r="C182" s="178"/>
      <c r="D182" s="178"/>
      <c r="E182" s="178"/>
      <c r="F182" s="178"/>
      <c r="G182" s="178"/>
      <c r="H182" s="178"/>
      <c r="I182" s="178"/>
    </row>
    <row r="183" spans="1:9" s="180" customFormat="1" ht="18.75">
      <c r="A183" s="178"/>
      <c r="B183" s="178"/>
      <c r="C183" s="178"/>
      <c r="D183" s="178"/>
      <c r="E183" s="178"/>
      <c r="F183" s="178"/>
      <c r="G183" s="178"/>
      <c r="H183" s="178"/>
      <c r="I183" s="178"/>
    </row>
    <row r="184" spans="1:9" s="180" customFormat="1" ht="18.75">
      <c r="A184" s="178"/>
      <c r="B184" s="178"/>
      <c r="C184" s="178"/>
      <c r="D184" s="178"/>
      <c r="E184" s="178"/>
      <c r="F184" s="178"/>
      <c r="G184" s="178"/>
      <c r="H184" s="178"/>
      <c r="I184" s="178"/>
    </row>
    <row r="185" spans="1:9" s="180" customFormat="1" ht="18.75">
      <c r="A185" s="178"/>
      <c r="B185" s="178"/>
      <c r="C185" s="178"/>
      <c r="D185" s="178"/>
      <c r="E185" s="178"/>
      <c r="F185" s="178"/>
      <c r="G185" s="178"/>
      <c r="H185" s="178"/>
      <c r="I185" s="178"/>
    </row>
    <row r="186" spans="1:9" s="180" customFormat="1" ht="18.75">
      <c r="A186" s="178"/>
      <c r="B186" s="178"/>
      <c r="C186" s="178"/>
      <c r="D186" s="178"/>
      <c r="E186" s="178"/>
      <c r="F186" s="178"/>
      <c r="G186" s="178"/>
      <c r="H186" s="178"/>
      <c r="I186" s="178"/>
    </row>
    <row r="187" spans="1:9" s="180" customFormat="1" ht="18.75">
      <c r="A187" s="178"/>
      <c r="B187" s="178"/>
      <c r="C187" s="178"/>
      <c r="D187" s="178"/>
      <c r="E187" s="178"/>
      <c r="F187" s="178"/>
      <c r="G187" s="178"/>
      <c r="H187" s="178"/>
      <c r="I187" s="178"/>
    </row>
    <row r="188" spans="1:9" s="180" customFormat="1" ht="18.75">
      <c r="A188" s="178"/>
      <c r="B188" s="178"/>
      <c r="C188" s="178"/>
      <c r="D188" s="178"/>
      <c r="E188" s="178"/>
      <c r="F188" s="178"/>
      <c r="G188" s="178"/>
      <c r="H188" s="178"/>
      <c r="I188" s="178"/>
    </row>
    <row r="189" spans="1:9" s="180" customFormat="1" ht="18.75">
      <c r="A189" s="178"/>
      <c r="B189" s="178"/>
      <c r="C189" s="178"/>
      <c r="D189" s="178"/>
      <c r="E189" s="178"/>
      <c r="F189" s="178"/>
      <c r="G189" s="178"/>
      <c r="H189" s="178"/>
      <c r="I189" s="178"/>
    </row>
    <row r="190" spans="1:9" s="180" customFormat="1" ht="18.75">
      <c r="A190" s="178"/>
      <c r="B190" s="178"/>
      <c r="C190" s="178"/>
      <c r="D190" s="178"/>
      <c r="E190" s="178"/>
      <c r="F190" s="178"/>
      <c r="G190" s="178"/>
      <c r="H190" s="178"/>
      <c r="I190" s="178"/>
    </row>
    <row r="191" spans="1:9" s="180" customFormat="1" ht="18.75">
      <c r="A191" s="178"/>
      <c r="B191" s="178"/>
      <c r="C191" s="178"/>
      <c r="D191" s="178"/>
      <c r="E191" s="178"/>
      <c r="F191" s="178"/>
      <c r="G191" s="178"/>
      <c r="H191" s="178"/>
      <c r="I191" s="178"/>
    </row>
    <row r="192" spans="1:9" s="180" customFormat="1" ht="18.75">
      <c r="A192" s="178"/>
      <c r="B192" s="178"/>
      <c r="C192" s="178"/>
      <c r="D192" s="178"/>
      <c r="E192" s="178"/>
      <c r="F192" s="178"/>
      <c r="G192" s="178"/>
      <c r="H192" s="178"/>
      <c r="I192" s="178"/>
    </row>
    <row r="193" spans="1:9" s="180" customFormat="1" ht="18.75">
      <c r="A193" s="178"/>
      <c r="B193" s="178"/>
      <c r="C193" s="178"/>
      <c r="D193" s="178"/>
      <c r="E193" s="178"/>
      <c r="F193" s="178"/>
      <c r="G193" s="178"/>
      <c r="H193" s="178"/>
      <c r="I193" s="178"/>
    </row>
    <row r="194" spans="1:9" s="180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</row>
    <row r="195" spans="1:9" s="180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</row>
    <row r="196" spans="1:9" s="180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tabColor rgb="FFE4EDD3"/>
    <pageSetUpPr fitToPage="1"/>
  </sheetPr>
  <dimension ref="A1:I196"/>
  <sheetViews>
    <sheetView view="pageBreakPreview" topLeftCell="A10" zoomScale="70" zoomScaleSheetLayoutView="7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248" width="9.140625" style="178"/>
    <col min="249" max="249" width="8.140625" style="178" customWidth="1"/>
    <col min="250" max="250" width="85.140625" style="178" customWidth="1"/>
    <col min="251" max="251" width="27.85546875" style="178" customWidth="1"/>
    <col min="252" max="252" width="31.42578125" style="178" customWidth="1"/>
    <col min="253" max="253" width="28.140625" style="178" customWidth="1"/>
    <col min="254" max="254" width="31.140625" style="178" customWidth="1"/>
    <col min="255" max="257" width="16.7109375" style="178" customWidth="1"/>
    <col min="258" max="258" width="17.5703125" style="178" customWidth="1"/>
    <col min="259" max="504" width="9.140625" style="178"/>
    <col min="505" max="505" width="8.140625" style="178" customWidth="1"/>
    <col min="506" max="506" width="85.140625" style="178" customWidth="1"/>
    <col min="507" max="507" width="27.85546875" style="178" customWidth="1"/>
    <col min="508" max="508" width="31.42578125" style="178" customWidth="1"/>
    <col min="509" max="509" width="28.140625" style="178" customWidth="1"/>
    <col min="510" max="510" width="31.140625" style="178" customWidth="1"/>
    <col min="511" max="513" width="16.7109375" style="178" customWidth="1"/>
    <col min="514" max="514" width="17.5703125" style="178" customWidth="1"/>
    <col min="515" max="760" width="9.140625" style="178"/>
    <col min="761" max="761" width="8.140625" style="178" customWidth="1"/>
    <col min="762" max="762" width="85.140625" style="178" customWidth="1"/>
    <col min="763" max="763" width="27.85546875" style="178" customWidth="1"/>
    <col min="764" max="764" width="31.42578125" style="178" customWidth="1"/>
    <col min="765" max="765" width="28.140625" style="178" customWidth="1"/>
    <col min="766" max="766" width="31.140625" style="178" customWidth="1"/>
    <col min="767" max="769" width="16.7109375" style="178" customWidth="1"/>
    <col min="770" max="770" width="17.5703125" style="178" customWidth="1"/>
    <col min="771" max="1016" width="9.140625" style="178"/>
    <col min="1017" max="1017" width="8.140625" style="178" customWidth="1"/>
    <col min="1018" max="1018" width="85.140625" style="178" customWidth="1"/>
    <col min="1019" max="1019" width="27.85546875" style="178" customWidth="1"/>
    <col min="1020" max="1020" width="31.42578125" style="178" customWidth="1"/>
    <col min="1021" max="1021" width="28.140625" style="178" customWidth="1"/>
    <col min="1022" max="1022" width="31.140625" style="178" customWidth="1"/>
    <col min="1023" max="1025" width="16.7109375" style="178" customWidth="1"/>
    <col min="1026" max="1026" width="17.5703125" style="178" customWidth="1"/>
    <col min="1027" max="1272" width="9.140625" style="178"/>
    <col min="1273" max="1273" width="8.140625" style="178" customWidth="1"/>
    <col min="1274" max="1274" width="85.140625" style="178" customWidth="1"/>
    <col min="1275" max="1275" width="27.85546875" style="178" customWidth="1"/>
    <col min="1276" max="1276" width="31.42578125" style="178" customWidth="1"/>
    <col min="1277" max="1277" width="28.140625" style="178" customWidth="1"/>
    <col min="1278" max="1278" width="31.140625" style="178" customWidth="1"/>
    <col min="1279" max="1281" width="16.7109375" style="178" customWidth="1"/>
    <col min="1282" max="1282" width="17.5703125" style="178" customWidth="1"/>
    <col min="1283" max="1528" width="9.140625" style="178"/>
    <col min="1529" max="1529" width="8.140625" style="178" customWidth="1"/>
    <col min="1530" max="1530" width="85.140625" style="178" customWidth="1"/>
    <col min="1531" max="1531" width="27.85546875" style="178" customWidth="1"/>
    <col min="1532" max="1532" width="31.42578125" style="178" customWidth="1"/>
    <col min="1533" max="1533" width="28.140625" style="178" customWidth="1"/>
    <col min="1534" max="1534" width="31.140625" style="178" customWidth="1"/>
    <col min="1535" max="1537" width="16.7109375" style="178" customWidth="1"/>
    <col min="1538" max="1538" width="17.5703125" style="178" customWidth="1"/>
    <col min="1539" max="1784" width="9.140625" style="178"/>
    <col min="1785" max="1785" width="8.140625" style="178" customWidth="1"/>
    <col min="1786" max="1786" width="85.140625" style="178" customWidth="1"/>
    <col min="1787" max="1787" width="27.85546875" style="178" customWidth="1"/>
    <col min="1788" max="1788" width="31.42578125" style="178" customWidth="1"/>
    <col min="1789" max="1789" width="28.140625" style="178" customWidth="1"/>
    <col min="1790" max="1790" width="31.140625" style="178" customWidth="1"/>
    <col min="1791" max="1793" width="16.7109375" style="178" customWidth="1"/>
    <col min="1794" max="1794" width="17.5703125" style="178" customWidth="1"/>
    <col min="1795" max="2040" width="9.140625" style="178"/>
    <col min="2041" max="2041" width="8.140625" style="178" customWidth="1"/>
    <col min="2042" max="2042" width="85.140625" style="178" customWidth="1"/>
    <col min="2043" max="2043" width="27.85546875" style="178" customWidth="1"/>
    <col min="2044" max="2044" width="31.42578125" style="178" customWidth="1"/>
    <col min="2045" max="2045" width="28.140625" style="178" customWidth="1"/>
    <col min="2046" max="2046" width="31.140625" style="178" customWidth="1"/>
    <col min="2047" max="2049" width="16.7109375" style="178" customWidth="1"/>
    <col min="2050" max="2050" width="17.5703125" style="178" customWidth="1"/>
    <col min="2051" max="2296" width="9.140625" style="178"/>
    <col min="2297" max="2297" width="8.140625" style="178" customWidth="1"/>
    <col min="2298" max="2298" width="85.140625" style="178" customWidth="1"/>
    <col min="2299" max="2299" width="27.85546875" style="178" customWidth="1"/>
    <col min="2300" max="2300" width="31.42578125" style="178" customWidth="1"/>
    <col min="2301" max="2301" width="28.140625" style="178" customWidth="1"/>
    <col min="2302" max="2302" width="31.140625" style="178" customWidth="1"/>
    <col min="2303" max="2305" width="16.7109375" style="178" customWidth="1"/>
    <col min="2306" max="2306" width="17.5703125" style="178" customWidth="1"/>
    <col min="2307" max="2552" width="9.140625" style="178"/>
    <col min="2553" max="2553" width="8.140625" style="178" customWidth="1"/>
    <col min="2554" max="2554" width="85.140625" style="178" customWidth="1"/>
    <col min="2555" max="2555" width="27.85546875" style="178" customWidth="1"/>
    <col min="2556" max="2556" width="31.42578125" style="178" customWidth="1"/>
    <col min="2557" max="2557" width="28.140625" style="178" customWidth="1"/>
    <col min="2558" max="2558" width="31.140625" style="178" customWidth="1"/>
    <col min="2559" max="2561" width="16.7109375" style="178" customWidth="1"/>
    <col min="2562" max="2562" width="17.5703125" style="178" customWidth="1"/>
    <col min="2563" max="2808" width="9.140625" style="178"/>
    <col min="2809" max="2809" width="8.140625" style="178" customWidth="1"/>
    <col min="2810" max="2810" width="85.140625" style="178" customWidth="1"/>
    <col min="2811" max="2811" width="27.85546875" style="178" customWidth="1"/>
    <col min="2812" max="2812" width="31.42578125" style="178" customWidth="1"/>
    <col min="2813" max="2813" width="28.140625" style="178" customWidth="1"/>
    <col min="2814" max="2814" width="31.140625" style="178" customWidth="1"/>
    <col min="2815" max="2817" width="16.7109375" style="178" customWidth="1"/>
    <col min="2818" max="2818" width="17.5703125" style="178" customWidth="1"/>
    <col min="2819" max="3064" width="9.140625" style="178"/>
    <col min="3065" max="3065" width="8.140625" style="178" customWidth="1"/>
    <col min="3066" max="3066" width="85.140625" style="178" customWidth="1"/>
    <col min="3067" max="3067" width="27.85546875" style="178" customWidth="1"/>
    <col min="3068" max="3068" width="31.42578125" style="178" customWidth="1"/>
    <col min="3069" max="3069" width="28.140625" style="178" customWidth="1"/>
    <col min="3070" max="3070" width="31.140625" style="178" customWidth="1"/>
    <col min="3071" max="3073" width="16.7109375" style="178" customWidth="1"/>
    <col min="3074" max="3074" width="17.5703125" style="178" customWidth="1"/>
    <col min="3075" max="3320" width="9.140625" style="178"/>
    <col min="3321" max="3321" width="8.140625" style="178" customWidth="1"/>
    <col min="3322" max="3322" width="85.140625" style="178" customWidth="1"/>
    <col min="3323" max="3323" width="27.85546875" style="178" customWidth="1"/>
    <col min="3324" max="3324" width="31.42578125" style="178" customWidth="1"/>
    <col min="3325" max="3325" width="28.140625" style="178" customWidth="1"/>
    <col min="3326" max="3326" width="31.140625" style="178" customWidth="1"/>
    <col min="3327" max="3329" width="16.7109375" style="178" customWidth="1"/>
    <col min="3330" max="3330" width="17.5703125" style="178" customWidth="1"/>
    <col min="3331" max="3576" width="9.140625" style="178"/>
    <col min="3577" max="3577" width="8.140625" style="178" customWidth="1"/>
    <col min="3578" max="3578" width="85.140625" style="178" customWidth="1"/>
    <col min="3579" max="3579" width="27.85546875" style="178" customWidth="1"/>
    <col min="3580" max="3580" width="31.42578125" style="178" customWidth="1"/>
    <col min="3581" max="3581" width="28.140625" style="178" customWidth="1"/>
    <col min="3582" max="3582" width="31.140625" style="178" customWidth="1"/>
    <col min="3583" max="3585" width="16.7109375" style="178" customWidth="1"/>
    <col min="3586" max="3586" width="17.5703125" style="178" customWidth="1"/>
    <col min="3587" max="3832" width="9.140625" style="178"/>
    <col min="3833" max="3833" width="8.140625" style="178" customWidth="1"/>
    <col min="3834" max="3834" width="85.140625" style="178" customWidth="1"/>
    <col min="3835" max="3835" width="27.85546875" style="178" customWidth="1"/>
    <col min="3836" max="3836" width="31.42578125" style="178" customWidth="1"/>
    <col min="3837" max="3837" width="28.140625" style="178" customWidth="1"/>
    <col min="3838" max="3838" width="31.140625" style="178" customWidth="1"/>
    <col min="3839" max="3841" width="16.7109375" style="178" customWidth="1"/>
    <col min="3842" max="3842" width="17.5703125" style="178" customWidth="1"/>
    <col min="3843" max="4088" width="9.140625" style="178"/>
    <col min="4089" max="4089" width="8.140625" style="178" customWidth="1"/>
    <col min="4090" max="4090" width="85.140625" style="178" customWidth="1"/>
    <col min="4091" max="4091" width="27.85546875" style="178" customWidth="1"/>
    <col min="4092" max="4092" width="31.42578125" style="178" customWidth="1"/>
    <col min="4093" max="4093" width="28.140625" style="178" customWidth="1"/>
    <col min="4094" max="4094" width="31.140625" style="178" customWidth="1"/>
    <col min="4095" max="4097" width="16.7109375" style="178" customWidth="1"/>
    <col min="4098" max="4098" width="17.5703125" style="178" customWidth="1"/>
    <col min="4099" max="4344" width="9.140625" style="178"/>
    <col min="4345" max="4345" width="8.140625" style="178" customWidth="1"/>
    <col min="4346" max="4346" width="85.140625" style="178" customWidth="1"/>
    <col min="4347" max="4347" width="27.85546875" style="178" customWidth="1"/>
    <col min="4348" max="4348" width="31.42578125" style="178" customWidth="1"/>
    <col min="4349" max="4349" width="28.140625" style="178" customWidth="1"/>
    <col min="4350" max="4350" width="31.140625" style="178" customWidth="1"/>
    <col min="4351" max="4353" width="16.7109375" style="178" customWidth="1"/>
    <col min="4354" max="4354" width="17.5703125" style="178" customWidth="1"/>
    <col min="4355" max="4600" width="9.140625" style="178"/>
    <col min="4601" max="4601" width="8.140625" style="178" customWidth="1"/>
    <col min="4602" max="4602" width="85.140625" style="178" customWidth="1"/>
    <col min="4603" max="4603" width="27.85546875" style="178" customWidth="1"/>
    <col min="4604" max="4604" width="31.42578125" style="178" customWidth="1"/>
    <col min="4605" max="4605" width="28.140625" style="178" customWidth="1"/>
    <col min="4606" max="4606" width="31.140625" style="178" customWidth="1"/>
    <col min="4607" max="4609" width="16.7109375" style="178" customWidth="1"/>
    <col min="4610" max="4610" width="17.5703125" style="178" customWidth="1"/>
    <col min="4611" max="4856" width="9.140625" style="178"/>
    <col min="4857" max="4857" width="8.140625" style="178" customWidth="1"/>
    <col min="4858" max="4858" width="85.140625" style="178" customWidth="1"/>
    <col min="4859" max="4859" width="27.85546875" style="178" customWidth="1"/>
    <col min="4860" max="4860" width="31.42578125" style="178" customWidth="1"/>
    <col min="4861" max="4861" width="28.140625" style="178" customWidth="1"/>
    <col min="4862" max="4862" width="31.140625" style="178" customWidth="1"/>
    <col min="4863" max="4865" width="16.7109375" style="178" customWidth="1"/>
    <col min="4866" max="4866" width="17.5703125" style="178" customWidth="1"/>
    <col min="4867" max="5112" width="9.140625" style="178"/>
    <col min="5113" max="5113" width="8.140625" style="178" customWidth="1"/>
    <col min="5114" max="5114" width="85.140625" style="178" customWidth="1"/>
    <col min="5115" max="5115" width="27.85546875" style="178" customWidth="1"/>
    <col min="5116" max="5116" width="31.42578125" style="178" customWidth="1"/>
    <col min="5117" max="5117" width="28.140625" style="178" customWidth="1"/>
    <col min="5118" max="5118" width="31.140625" style="178" customWidth="1"/>
    <col min="5119" max="5121" width="16.7109375" style="178" customWidth="1"/>
    <col min="5122" max="5122" width="17.5703125" style="178" customWidth="1"/>
    <col min="5123" max="5368" width="9.140625" style="178"/>
    <col min="5369" max="5369" width="8.140625" style="178" customWidth="1"/>
    <col min="5370" max="5370" width="85.140625" style="178" customWidth="1"/>
    <col min="5371" max="5371" width="27.85546875" style="178" customWidth="1"/>
    <col min="5372" max="5372" width="31.42578125" style="178" customWidth="1"/>
    <col min="5373" max="5373" width="28.140625" style="178" customWidth="1"/>
    <col min="5374" max="5374" width="31.140625" style="178" customWidth="1"/>
    <col min="5375" max="5377" width="16.7109375" style="178" customWidth="1"/>
    <col min="5378" max="5378" width="17.5703125" style="178" customWidth="1"/>
    <col min="5379" max="5624" width="9.140625" style="178"/>
    <col min="5625" max="5625" width="8.140625" style="178" customWidth="1"/>
    <col min="5626" max="5626" width="85.140625" style="178" customWidth="1"/>
    <col min="5627" max="5627" width="27.85546875" style="178" customWidth="1"/>
    <col min="5628" max="5628" width="31.42578125" style="178" customWidth="1"/>
    <col min="5629" max="5629" width="28.140625" style="178" customWidth="1"/>
    <col min="5630" max="5630" width="31.140625" style="178" customWidth="1"/>
    <col min="5631" max="5633" width="16.7109375" style="178" customWidth="1"/>
    <col min="5634" max="5634" width="17.5703125" style="178" customWidth="1"/>
    <col min="5635" max="5880" width="9.140625" style="178"/>
    <col min="5881" max="5881" width="8.140625" style="178" customWidth="1"/>
    <col min="5882" max="5882" width="85.140625" style="178" customWidth="1"/>
    <col min="5883" max="5883" width="27.85546875" style="178" customWidth="1"/>
    <col min="5884" max="5884" width="31.42578125" style="178" customWidth="1"/>
    <col min="5885" max="5885" width="28.140625" style="178" customWidth="1"/>
    <col min="5886" max="5886" width="31.140625" style="178" customWidth="1"/>
    <col min="5887" max="5889" width="16.7109375" style="178" customWidth="1"/>
    <col min="5890" max="5890" width="17.5703125" style="178" customWidth="1"/>
    <col min="5891" max="6136" width="9.140625" style="178"/>
    <col min="6137" max="6137" width="8.140625" style="178" customWidth="1"/>
    <col min="6138" max="6138" width="85.140625" style="178" customWidth="1"/>
    <col min="6139" max="6139" width="27.85546875" style="178" customWidth="1"/>
    <col min="6140" max="6140" width="31.42578125" style="178" customWidth="1"/>
    <col min="6141" max="6141" width="28.140625" style="178" customWidth="1"/>
    <col min="6142" max="6142" width="31.140625" style="178" customWidth="1"/>
    <col min="6143" max="6145" width="16.7109375" style="178" customWidth="1"/>
    <col min="6146" max="6146" width="17.5703125" style="178" customWidth="1"/>
    <col min="6147" max="6392" width="9.140625" style="178"/>
    <col min="6393" max="6393" width="8.140625" style="178" customWidth="1"/>
    <col min="6394" max="6394" width="85.140625" style="178" customWidth="1"/>
    <col min="6395" max="6395" width="27.85546875" style="178" customWidth="1"/>
    <col min="6396" max="6396" width="31.42578125" style="178" customWidth="1"/>
    <col min="6397" max="6397" width="28.140625" style="178" customWidth="1"/>
    <col min="6398" max="6398" width="31.140625" style="178" customWidth="1"/>
    <col min="6399" max="6401" width="16.7109375" style="178" customWidth="1"/>
    <col min="6402" max="6402" width="17.5703125" style="178" customWidth="1"/>
    <col min="6403" max="6648" width="9.140625" style="178"/>
    <col min="6649" max="6649" width="8.140625" style="178" customWidth="1"/>
    <col min="6650" max="6650" width="85.140625" style="178" customWidth="1"/>
    <col min="6651" max="6651" width="27.85546875" style="178" customWidth="1"/>
    <col min="6652" max="6652" width="31.42578125" style="178" customWidth="1"/>
    <col min="6653" max="6653" width="28.140625" style="178" customWidth="1"/>
    <col min="6654" max="6654" width="31.140625" style="178" customWidth="1"/>
    <col min="6655" max="6657" width="16.7109375" style="178" customWidth="1"/>
    <col min="6658" max="6658" width="17.5703125" style="178" customWidth="1"/>
    <col min="6659" max="6904" width="9.140625" style="178"/>
    <col min="6905" max="6905" width="8.140625" style="178" customWidth="1"/>
    <col min="6906" max="6906" width="85.140625" style="178" customWidth="1"/>
    <col min="6907" max="6907" width="27.85546875" style="178" customWidth="1"/>
    <col min="6908" max="6908" width="31.42578125" style="178" customWidth="1"/>
    <col min="6909" max="6909" width="28.140625" style="178" customWidth="1"/>
    <col min="6910" max="6910" width="31.140625" style="178" customWidth="1"/>
    <col min="6911" max="6913" width="16.7109375" style="178" customWidth="1"/>
    <col min="6914" max="6914" width="17.5703125" style="178" customWidth="1"/>
    <col min="6915" max="7160" width="9.140625" style="178"/>
    <col min="7161" max="7161" width="8.140625" style="178" customWidth="1"/>
    <col min="7162" max="7162" width="85.140625" style="178" customWidth="1"/>
    <col min="7163" max="7163" width="27.85546875" style="178" customWidth="1"/>
    <col min="7164" max="7164" width="31.42578125" style="178" customWidth="1"/>
    <col min="7165" max="7165" width="28.140625" style="178" customWidth="1"/>
    <col min="7166" max="7166" width="31.140625" style="178" customWidth="1"/>
    <col min="7167" max="7169" width="16.7109375" style="178" customWidth="1"/>
    <col min="7170" max="7170" width="17.5703125" style="178" customWidth="1"/>
    <col min="7171" max="7416" width="9.140625" style="178"/>
    <col min="7417" max="7417" width="8.140625" style="178" customWidth="1"/>
    <col min="7418" max="7418" width="85.140625" style="178" customWidth="1"/>
    <col min="7419" max="7419" width="27.85546875" style="178" customWidth="1"/>
    <col min="7420" max="7420" width="31.42578125" style="178" customWidth="1"/>
    <col min="7421" max="7421" width="28.140625" style="178" customWidth="1"/>
    <col min="7422" max="7422" width="31.140625" style="178" customWidth="1"/>
    <col min="7423" max="7425" width="16.7109375" style="178" customWidth="1"/>
    <col min="7426" max="7426" width="17.5703125" style="178" customWidth="1"/>
    <col min="7427" max="7672" width="9.140625" style="178"/>
    <col min="7673" max="7673" width="8.140625" style="178" customWidth="1"/>
    <col min="7674" max="7674" width="85.140625" style="178" customWidth="1"/>
    <col min="7675" max="7675" width="27.85546875" style="178" customWidth="1"/>
    <col min="7676" max="7676" width="31.42578125" style="178" customWidth="1"/>
    <col min="7677" max="7677" width="28.140625" style="178" customWidth="1"/>
    <col min="7678" max="7678" width="31.140625" style="178" customWidth="1"/>
    <col min="7679" max="7681" width="16.7109375" style="178" customWidth="1"/>
    <col min="7682" max="7682" width="17.5703125" style="178" customWidth="1"/>
    <col min="7683" max="7928" width="9.140625" style="178"/>
    <col min="7929" max="7929" width="8.140625" style="178" customWidth="1"/>
    <col min="7930" max="7930" width="85.140625" style="178" customWidth="1"/>
    <col min="7931" max="7931" width="27.85546875" style="178" customWidth="1"/>
    <col min="7932" max="7932" width="31.42578125" style="178" customWidth="1"/>
    <col min="7933" max="7933" width="28.140625" style="178" customWidth="1"/>
    <col min="7934" max="7934" width="31.140625" style="178" customWidth="1"/>
    <col min="7935" max="7937" width="16.7109375" style="178" customWidth="1"/>
    <col min="7938" max="7938" width="17.5703125" style="178" customWidth="1"/>
    <col min="7939" max="8184" width="9.140625" style="178"/>
    <col min="8185" max="8185" width="8.140625" style="178" customWidth="1"/>
    <col min="8186" max="8186" width="85.140625" style="178" customWidth="1"/>
    <col min="8187" max="8187" width="27.85546875" style="178" customWidth="1"/>
    <col min="8188" max="8188" width="31.42578125" style="178" customWidth="1"/>
    <col min="8189" max="8189" width="28.140625" style="178" customWidth="1"/>
    <col min="8190" max="8190" width="31.140625" style="178" customWidth="1"/>
    <col min="8191" max="8193" width="16.7109375" style="178" customWidth="1"/>
    <col min="8194" max="8194" width="17.5703125" style="178" customWidth="1"/>
    <col min="8195" max="8440" width="9.140625" style="178"/>
    <col min="8441" max="8441" width="8.140625" style="178" customWidth="1"/>
    <col min="8442" max="8442" width="85.140625" style="178" customWidth="1"/>
    <col min="8443" max="8443" width="27.85546875" style="178" customWidth="1"/>
    <col min="8444" max="8444" width="31.42578125" style="178" customWidth="1"/>
    <col min="8445" max="8445" width="28.140625" style="178" customWidth="1"/>
    <col min="8446" max="8446" width="31.140625" style="178" customWidth="1"/>
    <col min="8447" max="8449" width="16.7109375" style="178" customWidth="1"/>
    <col min="8450" max="8450" width="17.5703125" style="178" customWidth="1"/>
    <col min="8451" max="8696" width="9.140625" style="178"/>
    <col min="8697" max="8697" width="8.140625" style="178" customWidth="1"/>
    <col min="8698" max="8698" width="85.140625" style="178" customWidth="1"/>
    <col min="8699" max="8699" width="27.85546875" style="178" customWidth="1"/>
    <col min="8700" max="8700" width="31.42578125" style="178" customWidth="1"/>
    <col min="8701" max="8701" width="28.140625" style="178" customWidth="1"/>
    <col min="8702" max="8702" width="31.140625" style="178" customWidth="1"/>
    <col min="8703" max="8705" width="16.7109375" style="178" customWidth="1"/>
    <col min="8706" max="8706" width="17.5703125" style="178" customWidth="1"/>
    <col min="8707" max="8952" width="9.140625" style="178"/>
    <col min="8953" max="8953" width="8.140625" style="178" customWidth="1"/>
    <col min="8954" max="8954" width="85.140625" style="178" customWidth="1"/>
    <col min="8955" max="8955" width="27.85546875" style="178" customWidth="1"/>
    <col min="8956" max="8956" width="31.42578125" style="178" customWidth="1"/>
    <col min="8957" max="8957" width="28.140625" style="178" customWidth="1"/>
    <col min="8958" max="8958" width="31.140625" style="178" customWidth="1"/>
    <col min="8959" max="8961" width="16.7109375" style="178" customWidth="1"/>
    <col min="8962" max="8962" width="17.5703125" style="178" customWidth="1"/>
    <col min="8963" max="9208" width="9.140625" style="178"/>
    <col min="9209" max="9209" width="8.140625" style="178" customWidth="1"/>
    <col min="9210" max="9210" width="85.140625" style="178" customWidth="1"/>
    <col min="9211" max="9211" width="27.85546875" style="178" customWidth="1"/>
    <col min="9212" max="9212" width="31.42578125" style="178" customWidth="1"/>
    <col min="9213" max="9213" width="28.140625" style="178" customWidth="1"/>
    <col min="9214" max="9214" width="31.140625" style="178" customWidth="1"/>
    <col min="9215" max="9217" width="16.7109375" style="178" customWidth="1"/>
    <col min="9218" max="9218" width="17.5703125" style="178" customWidth="1"/>
    <col min="9219" max="9464" width="9.140625" style="178"/>
    <col min="9465" max="9465" width="8.140625" style="178" customWidth="1"/>
    <col min="9466" max="9466" width="85.140625" style="178" customWidth="1"/>
    <col min="9467" max="9467" width="27.85546875" style="178" customWidth="1"/>
    <col min="9468" max="9468" width="31.42578125" style="178" customWidth="1"/>
    <col min="9469" max="9469" width="28.140625" style="178" customWidth="1"/>
    <col min="9470" max="9470" width="31.140625" style="178" customWidth="1"/>
    <col min="9471" max="9473" width="16.7109375" style="178" customWidth="1"/>
    <col min="9474" max="9474" width="17.5703125" style="178" customWidth="1"/>
    <col min="9475" max="9720" width="9.140625" style="178"/>
    <col min="9721" max="9721" width="8.140625" style="178" customWidth="1"/>
    <col min="9722" max="9722" width="85.140625" style="178" customWidth="1"/>
    <col min="9723" max="9723" width="27.85546875" style="178" customWidth="1"/>
    <col min="9724" max="9724" width="31.42578125" style="178" customWidth="1"/>
    <col min="9725" max="9725" width="28.140625" style="178" customWidth="1"/>
    <col min="9726" max="9726" width="31.140625" style="178" customWidth="1"/>
    <col min="9727" max="9729" width="16.7109375" style="178" customWidth="1"/>
    <col min="9730" max="9730" width="17.5703125" style="178" customWidth="1"/>
    <col min="9731" max="9976" width="9.140625" style="178"/>
    <col min="9977" max="9977" width="8.140625" style="178" customWidth="1"/>
    <col min="9978" max="9978" width="85.140625" style="178" customWidth="1"/>
    <col min="9979" max="9979" width="27.85546875" style="178" customWidth="1"/>
    <col min="9980" max="9980" width="31.42578125" style="178" customWidth="1"/>
    <col min="9981" max="9981" width="28.140625" style="178" customWidth="1"/>
    <col min="9982" max="9982" width="31.140625" style="178" customWidth="1"/>
    <col min="9983" max="9985" width="16.7109375" style="178" customWidth="1"/>
    <col min="9986" max="9986" width="17.5703125" style="178" customWidth="1"/>
    <col min="9987" max="10232" width="9.140625" style="178"/>
    <col min="10233" max="10233" width="8.140625" style="178" customWidth="1"/>
    <col min="10234" max="10234" width="85.140625" style="178" customWidth="1"/>
    <col min="10235" max="10235" width="27.85546875" style="178" customWidth="1"/>
    <col min="10236" max="10236" width="31.42578125" style="178" customWidth="1"/>
    <col min="10237" max="10237" width="28.140625" style="178" customWidth="1"/>
    <col min="10238" max="10238" width="31.140625" style="178" customWidth="1"/>
    <col min="10239" max="10241" width="16.7109375" style="178" customWidth="1"/>
    <col min="10242" max="10242" width="17.5703125" style="178" customWidth="1"/>
    <col min="10243" max="10488" width="9.140625" style="178"/>
    <col min="10489" max="10489" width="8.140625" style="178" customWidth="1"/>
    <col min="10490" max="10490" width="85.140625" style="178" customWidth="1"/>
    <col min="10491" max="10491" width="27.85546875" style="178" customWidth="1"/>
    <col min="10492" max="10492" width="31.42578125" style="178" customWidth="1"/>
    <col min="10493" max="10493" width="28.140625" style="178" customWidth="1"/>
    <col min="10494" max="10494" width="31.140625" style="178" customWidth="1"/>
    <col min="10495" max="10497" width="16.7109375" style="178" customWidth="1"/>
    <col min="10498" max="10498" width="17.5703125" style="178" customWidth="1"/>
    <col min="10499" max="10744" width="9.140625" style="178"/>
    <col min="10745" max="10745" width="8.140625" style="178" customWidth="1"/>
    <col min="10746" max="10746" width="85.140625" style="178" customWidth="1"/>
    <col min="10747" max="10747" width="27.85546875" style="178" customWidth="1"/>
    <col min="10748" max="10748" width="31.42578125" style="178" customWidth="1"/>
    <col min="10749" max="10749" width="28.140625" style="178" customWidth="1"/>
    <col min="10750" max="10750" width="31.140625" style="178" customWidth="1"/>
    <col min="10751" max="10753" width="16.7109375" style="178" customWidth="1"/>
    <col min="10754" max="10754" width="17.5703125" style="178" customWidth="1"/>
    <col min="10755" max="11000" width="9.140625" style="178"/>
    <col min="11001" max="11001" width="8.140625" style="178" customWidth="1"/>
    <col min="11002" max="11002" width="85.140625" style="178" customWidth="1"/>
    <col min="11003" max="11003" width="27.85546875" style="178" customWidth="1"/>
    <col min="11004" max="11004" width="31.42578125" style="178" customWidth="1"/>
    <col min="11005" max="11005" width="28.140625" style="178" customWidth="1"/>
    <col min="11006" max="11006" width="31.140625" style="178" customWidth="1"/>
    <col min="11007" max="11009" width="16.7109375" style="178" customWidth="1"/>
    <col min="11010" max="11010" width="17.5703125" style="178" customWidth="1"/>
    <col min="11011" max="11256" width="9.140625" style="178"/>
    <col min="11257" max="11257" width="8.140625" style="178" customWidth="1"/>
    <col min="11258" max="11258" width="85.140625" style="178" customWidth="1"/>
    <col min="11259" max="11259" width="27.85546875" style="178" customWidth="1"/>
    <col min="11260" max="11260" width="31.42578125" style="178" customWidth="1"/>
    <col min="11261" max="11261" width="28.140625" style="178" customWidth="1"/>
    <col min="11262" max="11262" width="31.140625" style="178" customWidth="1"/>
    <col min="11263" max="11265" width="16.7109375" style="178" customWidth="1"/>
    <col min="11266" max="11266" width="17.5703125" style="178" customWidth="1"/>
    <col min="11267" max="11512" width="9.140625" style="178"/>
    <col min="11513" max="11513" width="8.140625" style="178" customWidth="1"/>
    <col min="11514" max="11514" width="85.140625" style="178" customWidth="1"/>
    <col min="11515" max="11515" width="27.85546875" style="178" customWidth="1"/>
    <col min="11516" max="11516" width="31.42578125" style="178" customWidth="1"/>
    <col min="11517" max="11517" width="28.140625" style="178" customWidth="1"/>
    <col min="11518" max="11518" width="31.140625" style="178" customWidth="1"/>
    <col min="11519" max="11521" width="16.7109375" style="178" customWidth="1"/>
    <col min="11522" max="11522" width="17.5703125" style="178" customWidth="1"/>
    <col min="11523" max="11768" width="9.140625" style="178"/>
    <col min="11769" max="11769" width="8.140625" style="178" customWidth="1"/>
    <col min="11770" max="11770" width="85.140625" style="178" customWidth="1"/>
    <col min="11771" max="11771" width="27.85546875" style="178" customWidth="1"/>
    <col min="11772" max="11772" width="31.42578125" style="178" customWidth="1"/>
    <col min="11773" max="11773" width="28.140625" style="178" customWidth="1"/>
    <col min="11774" max="11774" width="31.140625" style="178" customWidth="1"/>
    <col min="11775" max="11777" width="16.7109375" style="178" customWidth="1"/>
    <col min="11778" max="11778" width="17.5703125" style="178" customWidth="1"/>
    <col min="11779" max="12024" width="9.140625" style="178"/>
    <col min="12025" max="12025" width="8.140625" style="178" customWidth="1"/>
    <col min="12026" max="12026" width="85.140625" style="178" customWidth="1"/>
    <col min="12027" max="12027" width="27.85546875" style="178" customWidth="1"/>
    <col min="12028" max="12028" width="31.42578125" style="178" customWidth="1"/>
    <col min="12029" max="12029" width="28.140625" style="178" customWidth="1"/>
    <col min="12030" max="12030" width="31.140625" style="178" customWidth="1"/>
    <col min="12031" max="12033" width="16.7109375" style="178" customWidth="1"/>
    <col min="12034" max="12034" width="17.5703125" style="178" customWidth="1"/>
    <col min="12035" max="12280" width="9.140625" style="178"/>
    <col min="12281" max="12281" width="8.140625" style="178" customWidth="1"/>
    <col min="12282" max="12282" width="85.140625" style="178" customWidth="1"/>
    <col min="12283" max="12283" width="27.85546875" style="178" customWidth="1"/>
    <col min="12284" max="12284" width="31.42578125" style="178" customWidth="1"/>
    <col min="12285" max="12285" width="28.140625" style="178" customWidth="1"/>
    <col min="12286" max="12286" width="31.140625" style="178" customWidth="1"/>
    <col min="12287" max="12289" width="16.7109375" style="178" customWidth="1"/>
    <col min="12290" max="12290" width="17.5703125" style="178" customWidth="1"/>
    <col min="12291" max="12536" width="9.140625" style="178"/>
    <col min="12537" max="12537" width="8.140625" style="178" customWidth="1"/>
    <col min="12538" max="12538" width="85.140625" style="178" customWidth="1"/>
    <col min="12539" max="12539" width="27.85546875" style="178" customWidth="1"/>
    <col min="12540" max="12540" width="31.42578125" style="178" customWidth="1"/>
    <col min="12541" max="12541" width="28.140625" style="178" customWidth="1"/>
    <col min="12542" max="12542" width="31.140625" style="178" customWidth="1"/>
    <col min="12543" max="12545" width="16.7109375" style="178" customWidth="1"/>
    <col min="12546" max="12546" width="17.5703125" style="178" customWidth="1"/>
    <col min="12547" max="12792" width="9.140625" style="178"/>
    <col min="12793" max="12793" width="8.140625" style="178" customWidth="1"/>
    <col min="12794" max="12794" width="85.140625" style="178" customWidth="1"/>
    <col min="12795" max="12795" width="27.85546875" style="178" customWidth="1"/>
    <col min="12796" max="12796" width="31.42578125" style="178" customWidth="1"/>
    <col min="12797" max="12797" width="28.140625" style="178" customWidth="1"/>
    <col min="12798" max="12798" width="31.140625" style="178" customWidth="1"/>
    <col min="12799" max="12801" width="16.7109375" style="178" customWidth="1"/>
    <col min="12802" max="12802" width="17.5703125" style="178" customWidth="1"/>
    <col min="12803" max="13048" width="9.140625" style="178"/>
    <col min="13049" max="13049" width="8.140625" style="178" customWidth="1"/>
    <col min="13050" max="13050" width="85.140625" style="178" customWidth="1"/>
    <col min="13051" max="13051" width="27.85546875" style="178" customWidth="1"/>
    <col min="13052" max="13052" width="31.42578125" style="178" customWidth="1"/>
    <col min="13053" max="13053" width="28.140625" style="178" customWidth="1"/>
    <col min="13054" max="13054" width="31.140625" style="178" customWidth="1"/>
    <col min="13055" max="13057" width="16.7109375" style="178" customWidth="1"/>
    <col min="13058" max="13058" width="17.5703125" style="178" customWidth="1"/>
    <col min="13059" max="13304" width="9.140625" style="178"/>
    <col min="13305" max="13305" width="8.140625" style="178" customWidth="1"/>
    <col min="13306" max="13306" width="85.140625" style="178" customWidth="1"/>
    <col min="13307" max="13307" width="27.85546875" style="178" customWidth="1"/>
    <col min="13308" max="13308" width="31.42578125" style="178" customWidth="1"/>
    <col min="13309" max="13309" width="28.140625" style="178" customWidth="1"/>
    <col min="13310" max="13310" width="31.140625" style="178" customWidth="1"/>
    <col min="13311" max="13313" width="16.7109375" style="178" customWidth="1"/>
    <col min="13314" max="13314" width="17.5703125" style="178" customWidth="1"/>
    <col min="13315" max="13560" width="9.140625" style="178"/>
    <col min="13561" max="13561" width="8.140625" style="178" customWidth="1"/>
    <col min="13562" max="13562" width="85.140625" style="178" customWidth="1"/>
    <col min="13563" max="13563" width="27.85546875" style="178" customWidth="1"/>
    <col min="13564" max="13564" width="31.42578125" style="178" customWidth="1"/>
    <col min="13565" max="13565" width="28.140625" style="178" customWidth="1"/>
    <col min="13566" max="13566" width="31.140625" style="178" customWidth="1"/>
    <col min="13567" max="13569" width="16.7109375" style="178" customWidth="1"/>
    <col min="13570" max="13570" width="17.5703125" style="178" customWidth="1"/>
    <col min="13571" max="13816" width="9.140625" style="178"/>
    <col min="13817" max="13817" width="8.140625" style="178" customWidth="1"/>
    <col min="13818" max="13818" width="85.140625" style="178" customWidth="1"/>
    <col min="13819" max="13819" width="27.85546875" style="178" customWidth="1"/>
    <col min="13820" max="13820" width="31.42578125" style="178" customWidth="1"/>
    <col min="13821" max="13821" width="28.140625" style="178" customWidth="1"/>
    <col min="13822" max="13822" width="31.140625" style="178" customWidth="1"/>
    <col min="13823" max="13825" width="16.7109375" style="178" customWidth="1"/>
    <col min="13826" max="13826" width="17.5703125" style="178" customWidth="1"/>
    <col min="13827" max="14072" width="9.140625" style="178"/>
    <col min="14073" max="14073" width="8.140625" style="178" customWidth="1"/>
    <col min="14074" max="14074" width="85.140625" style="178" customWidth="1"/>
    <col min="14075" max="14075" width="27.85546875" style="178" customWidth="1"/>
    <col min="14076" max="14076" width="31.42578125" style="178" customWidth="1"/>
    <col min="14077" max="14077" width="28.140625" style="178" customWidth="1"/>
    <col min="14078" max="14078" width="31.140625" style="178" customWidth="1"/>
    <col min="14079" max="14081" width="16.7109375" style="178" customWidth="1"/>
    <col min="14082" max="14082" width="17.5703125" style="178" customWidth="1"/>
    <col min="14083" max="14328" width="9.140625" style="178"/>
    <col min="14329" max="14329" width="8.140625" style="178" customWidth="1"/>
    <col min="14330" max="14330" width="85.140625" style="178" customWidth="1"/>
    <col min="14331" max="14331" width="27.85546875" style="178" customWidth="1"/>
    <col min="14332" max="14332" width="31.42578125" style="178" customWidth="1"/>
    <col min="14333" max="14333" width="28.140625" style="178" customWidth="1"/>
    <col min="14334" max="14334" width="31.140625" style="178" customWidth="1"/>
    <col min="14335" max="14337" width="16.7109375" style="178" customWidth="1"/>
    <col min="14338" max="14338" width="17.5703125" style="178" customWidth="1"/>
    <col min="14339" max="14584" width="9.140625" style="178"/>
    <col min="14585" max="14585" width="8.140625" style="178" customWidth="1"/>
    <col min="14586" max="14586" width="85.140625" style="178" customWidth="1"/>
    <col min="14587" max="14587" width="27.85546875" style="178" customWidth="1"/>
    <col min="14588" max="14588" width="31.42578125" style="178" customWidth="1"/>
    <col min="14589" max="14589" width="28.140625" style="178" customWidth="1"/>
    <col min="14590" max="14590" width="31.140625" style="178" customWidth="1"/>
    <col min="14591" max="14593" width="16.7109375" style="178" customWidth="1"/>
    <col min="14594" max="14594" width="17.5703125" style="178" customWidth="1"/>
    <col min="14595" max="14840" width="9.140625" style="178"/>
    <col min="14841" max="14841" width="8.140625" style="178" customWidth="1"/>
    <col min="14842" max="14842" width="85.140625" style="178" customWidth="1"/>
    <col min="14843" max="14843" width="27.85546875" style="178" customWidth="1"/>
    <col min="14844" max="14844" width="31.42578125" style="178" customWidth="1"/>
    <col min="14845" max="14845" width="28.140625" style="178" customWidth="1"/>
    <col min="14846" max="14846" width="31.140625" style="178" customWidth="1"/>
    <col min="14847" max="14849" width="16.7109375" style="178" customWidth="1"/>
    <col min="14850" max="14850" width="17.5703125" style="178" customWidth="1"/>
    <col min="14851" max="15096" width="9.140625" style="178"/>
    <col min="15097" max="15097" width="8.140625" style="178" customWidth="1"/>
    <col min="15098" max="15098" width="85.140625" style="178" customWidth="1"/>
    <col min="15099" max="15099" width="27.85546875" style="178" customWidth="1"/>
    <col min="15100" max="15100" width="31.42578125" style="178" customWidth="1"/>
    <col min="15101" max="15101" width="28.140625" style="178" customWidth="1"/>
    <col min="15102" max="15102" width="31.140625" style="178" customWidth="1"/>
    <col min="15103" max="15105" width="16.7109375" style="178" customWidth="1"/>
    <col min="15106" max="15106" width="17.5703125" style="178" customWidth="1"/>
    <col min="15107" max="15352" width="9.140625" style="178"/>
    <col min="15353" max="15353" width="8.140625" style="178" customWidth="1"/>
    <col min="15354" max="15354" width="85.140625" style="178" customWidth="1"/>
    <col min="15355" max="15355" width="27.85546875" style="178" customWidth="1"/>
    <col min="15356" max="15356" width="31.42578125" style="178" customWidth="1"/>
    <col min="15357" max="15357" width="28.140625" style="178" customWidth="1"/>
    <col min="15358" max="15358" width="31.140625" style="178" customWidth="1"/>
    <col min="15359" max="15361" width="16.7109375" style="178" customWidth="1"/>
    <col min="15362" max="15362" width="17.5703125" style="178" customWidth="1"/>
    <col min="15363" max="15608" width="9.140625" style="178"/>
    <col min="15609" max="15609" width="8.140625" style="178" customWidth="1"/>
    <col min="15610" max="15610" width="85.140625" style="178" customWidth="1"/>
    <col min="15611" max="15611" width="27.85546875" style="178" customWidth="1"/>
    <col min="15612" max="15612" width="31.42578125" style="178" customWidth="1"/>
    <col min="15613" max="15613" width="28.140625" style="178" customWidth="1"/>
    <col min="15614" max="15614" width="31.140625" style="178" customWidth="1"/>
    <col min="15615" max="15617" width="16.7109375" style="178" customWidth="1"/>
    <col min="15618" max="15618" width="17.5703125" style="178" customWidth="1"/>
    <col min="15619" max="15864" width="9.140625" style="178"/>
    <col min="15865" max="15865" width="8.140625" style="178" customWidth="1"/>
    <col min="15866" max="15866" width="85.140625" style="178" customWidth="1"/>
    <col min="15867" max="15867" width="27.85546875" style="178" customWidth="1"/>
    <col min="15868" max="15868" width="31.42578125" style="178" customWidth="1"/>
    <col min="15869" max="15869" width="28.140625" style="178" customWidth="1"/>
    <col min="15870" max="15870" width="31.140625" style="178" customWidth="1"/>
    <col min="15871" max="15873" width="16.7109375" style="178" customWidth="1"/>
    <col min="15874" max="15874" width="17.5703125" style="178" customWidth="1"/>
    <col min="15875" max="16120" width="9.140625" style="178"/>
    <col min="16121" max="16121" width="8.140625" style="178" customWidth="1"/>
    <col min="16122" max="16122" width="85.140625" style="178" customWidth="1"/>
    <col min="16123" max="16123" width="27.85546875" style="178" customWidth="1"/>
    <col min="16124" max="16124" width="31.42578125" style="178" customWidth="1"/>
    <col min="16125" max="16125" width="28.140625" style="178" customWidth="1"/>
    <col min="16126" max="16126" width="31.140625" style="178" customWidth="1"/>
    <col min="16127" max="16129" width="16.7109375" style="178" customWidth="1"/>
    <col min="16130" max="16130" width="17.5703125" style="178" customWidth="1"/>
    <col min="16131" max="16384" width="9.140625" style="178"/>
  </cols>
  <sheetData>
    <row r="1" spans="1:6">
      <c r="F1" s="72" t="s">
        <v>436</v>
      </c>
    </row>
    <row r="3" spans="1:6" ht="20.45" customHeight="1">
      <c r="A3" s="1454" t="s">
        <v>1016</v>
      </c>
      <c r="B3" s="1454"/>
      <c r="C3" s="1454"/>
      <c r="D3" s="1454"/>
      <c r="E3" s="1454"/>
      <c r="F3" s="1454"/>
    </row>
    <row r="4" spans="1:6" s="13" customFormat="1" ht="27" customHeight="1">
      <c r="A4" s="12" t="s">
        <v>1137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438" t="s">
        <v>454</v>
      </c>
      <c r="B6" s="1438"/>
      <c r="C6" s="1438"/>
      <c r="D6" s="1438"/>
      <c r="E6" s="1438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251"/>
      <c r="C8" s="251"/>
    </row>
    <row r="9" spans="1:6" ht="18.75">
      <c r="A9" s="1455" t="s">
        <v>282</v>
      </c>
      <c r="B9" s="1455" t="s">
        <v>297</v>
      </c>
      <c r="C9" s="1455" t="s">
        <v>366</v>
      </c>
      <c r="D9" s="1455"/>
      <c r="E9" s="1455" t="s">
        <v>367</v>
      </c>
      <c r="F9" s="1455"/>
    </row>
    <row r="10" spans="1:6" ht="37.5">
      <c r="A10" s="1455"/>
      <c r="B10" s="1455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232" customFormat="1" ht="21.6" customHeight="1">
      <c r="A12" s="252">
        <v>1</v>
      </c>
      <c r="B12" s="233" t="s">
        <v>377</v>
      </c>
      <c r="C12" s="195" t="s">
        <v>305</v>
      </c>
      <c r="D12" s="253">
        <f>SUM(D13:D16)</f>
        <v>0</v>
      </c>
      <c r="E12" s="244" t="s">
        <v>305</v>
      </c>
      <c r="F12" s="253">
        <f>SUM(F13:F16)</f>
        <v>30000</v>
      </c>
    </row>
    <row r="13" spans="1:6" s="232" customFormat="1" ht="18.75">
      <c r="A13" s="254"/>
      <c r="B13" s="245" t="s">
        <v>378</v>
      </c>
      <c r="C13" s="255"/>
      <c r="D13" s="202"/>
      <c r="E13" s="205"/>
      <c r="F13" s="202"/>
    </row>
    <row r="14" spans="1:6" s="232" customFormat="1" ht="18.75">
      <c r="A14" s="254"/>
      <c r="B14" s="247" t="s">
        <v>478</v>
      </c>
      <c r="C14" s="255"/>
      <c r="D14" s="202"/>
      <c r="E14" s="205">
        <v>6</v>
      </c>
      <c r="F14" s="202">
        <v>30000</v>
      </c>
    </row>
    <row r="15" spans="1:6" s="232" customFormat="1" ht="18.75" hidden="1">
      <c r="A15" s="254"/>
      <c r="B15" s="217" t="s">
        <v>758</v>
      </c>
      <c r="C15" s="255"/>
      <c r="D15" s="202"/>
      <c r="E15" s="205"/>
      <c r="F15" s="202"/>
    </row>
    <row r="16" spans="1:6" s="232" customFormat="1" ht="18.75">
      <c r="A16" s="254"/>
      <c r="B16" s="239"/>
      <c r="C16" s="255"/>
      <c r="D16" s="202"/>
      <c r="E16" s="205"/>
      <c r="F16" s="202"/>
    </row>
    <row r="17" spans="1:6" s="232" customFormat="1" ht="39.75" customHeight="1">
      <c r="A17" s="256">
        <v>2</v>
      </c>
      <c r="B17" s="257" t="s">
        <v>379</v>
      </c>
      <c r="C17" s="210" t="s">
        <v>305</v>
      </c>
      <c r="D17" s="258">
        <f>SUM(D18:D20)</f>
        <v>0</v>
      </c>
      <c r="E17" s="212" t="s">
        <v>305</v>
      </c>
      <c r="F17" s="258">
        <f>SUM(F18:F20)</f>
        <v>0</v>
      </c>
    </row>
    <row r="18" spans="1:6" s="232" customFormat="1" ht="18.75">
      <c r="A18" s="254"/>
      <c r="B18" s="245" t="s">
        <v>199</v>
      </c>
      <c r="C18" s="255"/>
      <c r="D18" s="202"/>
      <c r="E18" s="205"/>
      <c r="F18" s="202"/>
    </row>
    <row r="19" spans="1:6" s="232" customFormat="1" ht="18.75" hidden="1">
      <c r="A19" s="254"/>
      <c r="B19" s="245"/>
      <c r="C19" s="255"/>
      <c r="D19" s="202"/>
      <c r="E19" s="205"/>
      <c r="F19" s="202"/>
    </row>
    <row r="20" spans="1:6" s="232" customFormat="1" ht="18.75" hidden="1">
      <c r="A20" s="254"/>
      <c r="B20" s="245"/>
      <c r="C20" s="255"/>
      <c r="D20" s="202"/>
      <c r="E20" s="205"/>
      <c r="F20" s="202"/>
    </row>
    <row r="21" spans="1:6" s="232" customFormat="1" ht="21.6" customHeight="1">
      <c r="A21" s="256">
        <v>3</v>
      </c>
      <c r="B21" s="242" t="s">
        <v>380</v>
      </c>
      <c r="C21" s="210" t="s">
        <v>305</v>
      </c>
      <c r="D21" s="258">
        <f>SUM(D22:D23)</f>
        <v>0</v>
      </c>
      <c r="E21" s="212" t="s">
        <v>305</v>
      </c>
      <c r="F21" s="258">
        <f>SUM(F22:F24)</f>
        <v>0</v>
      </c>
    </row>
    <row r="22" spans="1:6" s="232" customFormat="1" ht="18.75">
      <c r="A22" s="254"/>
      <c r="B22" s="245" t="s">
        <v>199</v>
      </c>
      <c r="C22" s="255"/>
      <c r="D22" s="202"/>
      <c r="E22" s="205"/>
      <c r="F22" s="202"/>
    </row>
    <row r="23" spans="1:6" s="232" customFormat="1" ht="18.75" hidden="1">
      <c r="A23" s="254"/>
      <c r="B23" s="259"/>
      <c r="C23" s="255"/>
      <c r="D23" s="202"/>
      <c r="E23" s="205"/>
      <c r="F23" s="202"/>
    </row>
    <row r="24" spans="1:6" s="232" customFormat="1" ht="18.75" hidden="1">
      <c r="A24" s="254"/>
      <c r="B24" s="245"/>
      <c r="C24" s="255"/>
      <c r="D24" s="202"/>
      <c r="E24" s="205"/>
      <c r="F24" s="202"/>
    </row>
    <row r="25" spans="1:6" s="232" customFormat="1" ht="21.6" customHeight="1">
      <c r="A25" s="252">
        <v>4</v>
      </c>
      <c r="B25" s="233" t="s">
        <v>381</v>
      </c>
      <c r="C25" s="195" t="s">
        <v>305</v>
      </c>
      <c r="D25" s="253">
        <f>SUM(D26:D59)</f>
        <v>0</v>
      </c>
      <c r="E25" s="244" t="s">
        <v>305</v>
      </c>
      <c r="F25" s="253">
        <f>SUM(F27:F77)</f>
        <v>126500</v>
      </c>
    </row>
    <row r="26" spans="1:6" s="232" customFormat="1" ht="18.75">
      <c r="A26" s="240"/>
      <c r="B26" s="245" t="s">
        <v>199</v>
      </c>
      <c r="C26" s="255"/>
      <c r="D26" s="202"/>
      <c r="E26" s="205"/>
      <c r="F26" s="202"/>
    </row>
    <row r="27" spans="1:6" s="232" customFormat="1" ht="18.75" hidden="1">
      <c r="A27" s="260"/>
      <c r="B27" s="261" t="s">
        <v>479</v>
      </c>
      <c r="C27" s="255"/>
      <c r="D27" s="202"/>
      <c r="E27" s="205"/>
      <c r="F27" s="202"/>
    </row>
    <row r="28" spans="1:6" s="232" customFormat="1" ht="18.75" hidden="1">
      <c r="A28" s="260"/>
      <c r="B28" s="261" t="s">
        <v>480</v>
      </c>
      <c r="C28" s="255"/>
      <c r="D28" s="202"/>
      <c r="E28" s="205"/>
      <c r="F28" s="202"/>
    </row>
    <row r="29" spans="1:6" s="232" customFormat="1" ht="75" hidden="1">
      <c r="A29" s="260"/>
      <c r="B29" s="261" t="s">
        <v>552</v>
      </c>
      <c r="C29" s="255"/>
      <c r="D29" s="202"/>
      <c r="E29" s="205"/>
      <c r="F29" s="202"/>
    </row>
    <row r="30" spans="1:6" s="232" customFormat="1" ht="56.25">
      <c r="A30" s="260"/>
      <c r="B30" s="261" t="s">
        <v>553</v>
      </c>
      <c r="C30" s="255"/>
      <c r="D30" s="202"/>
      <c r="E30" s="205">
        <v>1</v>
      </c>
      <c r="F30" s="202">
        <v>9000</v>
      </c>
    </row>
    <row r="31" spans="1:6" s="232" customFormat="1" ht="37.5" hidden="1">
      <c r="A31" s="260"/>
      <c r="B31" s="261" t="s">
        <v>554</v>
      </c>
      <c r="C31" s="255"/>
      <c r="D31" s="202"/>
      <c r="E31" s="205"/>
      <c r="F31" s="202"/>
    </row>
    <row r="32" spans="1:6" s="232" customFormat="1" ht="37.5" hidden="1">
      <c r="A32" s="260"/>
      <c r="B32" s="261" t="s">
        <v>556</v>
      </c>
      <c r="C32" s="255"/>
      <c r="D32" s="202"/>
      <c r="E32" s="205"/>
      <c r="F32" s="202"/>
    </row>
    <row r="33" spans="1:6" s="232" customFormat="1" ht="18.75" hidden="1">
      <c r="A33" s="260"/>
      <c r="B33" s="261" t="s">
        <v>557</v>
      </c>
      <c r="C33" s="255"/>
      <c r="D33" s="202"/>
      <c r="E33" s="205"/>
      <c r="F33" s="202"/>
    </row>
    <row r="34" spans="1:6" s="232" customFormat="1" ht="18.75" hidden="1">
      <c r="A34" s="260"/>
      <c r="B34" s="261" t="s">
        <v>558</v>
      </c>
      <c r="C34" s="255"/>
      <c r="D34" s="202"/>
      <c r="E34" s="205"/>
      <c r="F34" s="202"/>
    </row>
    <row r="35" spans="1:6" s="232" customFormat="1" ht="18.75" hidden="1">
      <c r="A35" s="260"/>
      <c r="B35" s="261" t="s">
        <v>559</v>
      </c>
      <c r="C35" s="255"/>
      <c r="D35" s="202"/>
      <c r="E35" s="205"/>
      <c r="F35" s="202"/>
    </row>
    <row r="36" spans="1:6" s="232" customFormat="1" ht="37.5" hidden="1">
      <c r="A36" s="260"/>
      <c r="B36" s="261" t="s">
        <v>560</v>
      </c>
      <c r="C36" s="255"/>
      <c r="D36" s="202"/>
      <c r="E36" s="205"/>
      <c r="F36" s="202"/>
    </row>
    <row r="37" spans="1:6" s="232" customFormat="1" ht="18.75" hidden="1">
      <c r="A37" s="260"/>
      <c r="B37" s="261" t="s">
        <v>561</v>
      </c>
      <c r="C37" s="255"/>
      <c r="D37" s="202"/>
      <c r="E37" s="205"/>
      <c r="F37" s="202"/>
    </row>
    <row r="38" spans="1:6" s="232" customFormat="1" ht="18.75" hidden="1">
      <c r="A38" s="260"/>
      <c r="B38" s="261" t="s">
        <v>562</v>
      </c>
      <c r="C38" s="255"/>
      <c r="D38" s="202"/>
      <c r="E38" s="205"/>
      <c r="F38" s="202"/>
    </row>
    <row r="39" spans="1:6" s="232" customFormat="1" ht="18.75" hidden="1">
      <c r="A39" s="260"/>
      <c r="B39" s="261" t="s">
        <v>563</v>
      </c>
      <c r="C39" s="255"/>
      <c r="D39" s="202"/>
      <c r="E39" s="205"/>
      <c r="F39" s="202"/>
    </row>
    <row r="40" spans="1:6" s="232" customFormat="1" ht="37.5" hidden="1">
      <c r="A40" s="260"/>
      <c r="B40" s="261" t="s">
        <v>564</v>
      </c>
      <c r="C40" s="255"/>
      <c r="D40" s="202"/>
      <c r="E40" s="205"/>
      <c r="F40" s="202"/>
    </row>
    <row r="41" spans="1:6" s="232" customFormat="1" ht="18.75" hidden="1">
      <c r="A41" s="260"/>
      <c r="B41" s="261" t="s">
        <v>565</v>
      </c>
      <c r="C41" s="255"/>
      <c r="D41" s="202"/>
      <c r="E41" s="205"/>
      <c r="F41" s="202"/>
    </row>
    <row r="42" spans="1:6" s="232" customFormat="1" ht="37.5" hidden="1">
      <c r="A42" s="260"/>
      <c r="B42" s="261" t="s">
        <v>566</v>
      </c>
      <c r="C42" s="255"/>
      <c r="D42" s="202"/>
      <c r="E42" s="205"/>
      <c r="F42" s="202"/>
    </row>
    <row r="43" spans="1:6" s="232" customFormat="1" ht="75" hidden="1">
      <c r="A43" s="260"/>
      <c r="B43" s="261" t="s">
        <v>567</v>
      </c>
      <c r="C43" s="255"/>
      <c r="D43" s="202"/>
      <c r="E43" s="205"/>
      <c r="F43" s="202"/>
    </row>
    <row r="44" spans="1:6" s="232" customFormat="1" ht="18.75">
      <c r="A44" s="260"/>
      <c r="B44" s="261" t="s">
        <v>481</v>
      </c>
      <c r="C44" s="255"/>
      <c r="D44" s="202"/>
      <c r="E44" s="205">
        <v>15</v>
      </c>
      <c r="F44" s="202">
        <v>15000</v>
      </c>
    </row>
    <row r="45" spans="1:6" s="232" customFormat="1" ht="37.5">
      <c r="A45" s="260"/>
      <c r="B45" s="261" t="s">
        <v>482</v>
      </c>
      <c r="C45" s="255"/>
      <c r="D45" s="202"/>
      <c r="E45" s="205">
        <v>1</v>
      </c>
      <c r="F45" s="202">
        <v>5500</v>
      </c>
    </row>
    <row r="46" spans="1:6" s="232" customFormat="1" ht="37.5" hidden="1">
      <c r="A46" s="260"/>
      <c r="B46" s="261" t="s">
        <v>483</v>
      </c>
      <c r="C46" s="255"/>
      <c r="D46" s="202"/>
      <c r="E46" s="205"/>
      <c r="F46" s="202"/>
    </row>
    <row r="47" spans="1:6" s="232" customFormat="1" ht="37.5">
      <c r="A47" s="260"/>
      <c r="B47" s="261" t="s">
        <v>506</v>
      </c>
      <c r="C47" s="255"/>
      <c r="D47" s="202"/>
      <c r="E47" s="205">
        <v>1</v>
      </c>
      <c r="F47" s="202">
        <v>5000</v>
      </c>
    </row>
    <row r="48" spans="1:6" s="232" customFormat="1" ht="18.75">
      <c r="A48" s="260"/>
      <c r="B48" s="261" t="s">
        <v>568</v>
      </c>
      <c r="C48" s="255"/>
      <c r="D48" s="202"/>
      <c r="E48" s="205">
        <v>1</v>
      </c>
      <c r="F48" s="202">
        <v>7000</v>
      </c>
    </row>
    <row r="49" spans="1:6" s="232" customFormat="1" ht="18.75" hidden="1">
      <c r="A49" s="260"/>
      <c r="B49" s="261" t="s">
        <v>504</v>
      </c>
      <c r="C49" s="255"/>
      <c r="D49" s="202"/>
      <c r="E49" s="205"/>
      <c r="F49" s="202"/>
    </row>
    <row r="50" spans="1:6" s="232" customFormat="1" ht="18.75">
      <c r="A50" s="260"/>
      <c r="B50" s="261" t="s">
        <v>569</v>
      </c>
      <c r="C50" s="255"/>
      <c r="D50" s="202"/>
      <c r="E50" s="205">
        <v>1</v>
      </c>
      <c r="F50" s="202">
        <v>5000</v>
      </c>
    </row>
    <row r="51" spans="1:6" s="232" customFormat="1" ht="37.5" hidden="1">
      <c r="A51" s="260"/>
      <c r="B51" s="261" t="s">
        <v>570</v>
      </c>
      <c r="C51" s="255"/>
      <c r="D51" s="202"/>
      <c r="E51" s="205"/>
      <c r="F51" s="202"/>
    </row>
    <row r="52" spans="1:6" s="232" customFormat="1" ht="37.5" hidden="1">
      <c r="A52" s="260"/>
      <c r="B52" s="261" t="s">
        <v>571</v>
      </c>
      <c r="C52" s="255"/>
      <c r="D52" s="202"/>
      <c r="E52" s="205"/>
      <c r="F52" s="202"/>
    </row>
    <row r="53" spans="1:6" s="232" customFormat="1" ht="18.75" hidden="1">
      <c r="A53" s="260"/>
      <c r="B53" s="261" t="s">
        <v>505</v>
      </c>
      <c r="C53" s="255"/>
      <c r="D53" s="202"/>
      <c r="E53" s="205"/>
      <c r="F53" s="202"/>
    </row>
    <row r="54" spans="1:6" s="232" customFormat="1" ht="37.5" hidden="1">
      <c r="A54" s="260"/>
      <c r="B54" s="261" t="s">
        <v>572</v>
      </c>
      <c r="C54" s="255"/>
      <c r="D54" s="202"/>
      <c r="E54" s="205"/>
      <c r="F54" s="202"/>
    </row>
    <row r="55" spans="1:6" s="232" customFormat="1" ht="18.75" hidden="1">
      <c r="A55" s="260"/>
      <c r="B55" s="261" t="s">
        <v>573</v>
      </c>
      <c r="C55" s="255"/>
      <c r="D55" s="202"/>
      <c r="E55" s="205"/>
      <c r="F55" s="202"/>
    </row>
    <row r="56" spans="1:6" s="232" customFormat="1" ht="37.5" hidden="1">
      <c r="A56" s="260"/>
      <c r="B56" s="261" t="s">
        <v>574</v>
      </c>
      <c r="C56" s="255"/>
      <c r="D56" s="202"/>
      <c r="E56" s="205"/>
      <c r="F56" s="202"/>
    </row>
    <row r="57" spans="1:6" s="232" customFormat="1" ht="40.5" hidden="1" customHeight="1">
      <c r="A57" s="260"/>
      <c r="B57" s="261" t="s">
        <v>575</v>
      </c>
      <c r="C57" s="255"/>
      <c r="D57" s="202"/>
      <c r="E57" s="205"/>
      <c r="F57" s="202"/>
    </row>
    <row r="58" spans="1:6" s="232" customFormat="1" ht="18.75" hidden="1">
      <c r="A58" s="260"/>
      <c r="B58" s="261" t="s">
        <v>576</v>
      </c>
      <c r="C58" s="255"/>
      <c r="D58" s="202"/>
      <c r="E58" s="205"/>
      <c r="F58" s="202"/>
    </row>
    <row r="59" spans="1:6" s="232" customFormat="1" ht="18.75">
      <c r="A59" s="260"/>
      <c r="B59" s="261" t="s">
        <v>577</v>
      </c>
      <c r="C59" s="255"/>
      <c r="D59" s="202"/>
      <c r="E59" s="205">
        <v>1</v>
      </c>
      <c r="F59" s="202">
        <v>20000</v>
      </c>
    </row>
    <row r="60" spans="1:6" s="232" customFormat="1" ht="18.75" hidden="1">
      <c r="A60" s="260"/>
      <c r="B60" s="261" t="s">
        <v>578</v>
      </c>
      <c r="C60" s="255"/>
      <c r="D60" s="202"/>
      <c r="E60" s="205"/>
      <c r="F60" s="202"/>
    </row>
    <row r="61" spans="1:6" s="232" customFormat="1" ht="18.75">
      <c r="A61" s="260"/>
      <c r="B61" s="261" t="s">
        <v>579</v>
      </c>
      <c r="C61" s="255"/>
      <c r="D61" s="202"/>
      <c r="E61" s="205">
        <v>1</v>
      </c>
      <c r="F61" s="202">
        <v>1000</v>
      </c>
    </row>
    <row r="62" spans="1:6" s="232" customFormat="1" ht="18.75">
      <c r="A62" s="260"/>
      <c r="B62" s="261" t="s">
        <v>580</v>
      </c>
      <c r="C62" s="255"/>
      <c r="D62" s="202"/>
      <c r="E62" s="205">
        <v>1</v>
      </c>
      <c r="F62" s="202">
        <v>3000</v>
      </c>
    </row>
    <row r="63" spans="1:6" s="232" customFormat="1" ht="37.5">
      <c r="A63" s="260"/>
      <c r="B63" s="261" t="s">
        <v>1043</v>
      </c>
      <c r="C63" s="255"/>
      <c r="D63" s="202"/>
      <c r="E63" s="205">
        <v>1</v>
      </c>
      <c r="F63" s="202">
        <v>1000</v>
      </c>
    </row>
    <row r="64" spans="1:6" s="232" customFormat="1" ht="56.25">
      <c r="A64" s="260"/>
      <c r="B64" s="261" t="s">
        <v>788</v>
      </c>
      <c r="C64" s="255"/>
      <c r="D64" s="202"/>
      <c r="E64" s="205">
        <v>1</v>
      </c>
      <c r="F64" s="202">
        <v>20000</v>
      </c>
    </row>
    <row r="65" spans="1:9" s="232" customFormat="1" ht="18.75">
      <c r="A65" s="260"/>
      <c r="B65" s="261" t="s">
        <v>1044</v>
      </c>
      <c r="C65" s="255"/>
      <c r="D65" s="202"/>
      <c r="E65" s="205">
        <v>1</v>
      </c>
      <c r="F65" s="202">
        <v>10000</v>
      </c>
    </row>
    <row r="66" spans="1:9" s="232" customFormat="1" ht="37.5">
      <c r="A66" s="260"/>
      <c r="B66" s="261" t="s">
        <v>1013</v>
      </c>
      <c r="C66" s="255"/>
      <c r="D66" s="202"/>
      <c r="E66" s="205">
        <v>2</v>
      </c>
      <c r="F66" s="202">
        <v>5000</v>
      </c>
    </row>
    <row r="67" spans="1:9" s="232" customFormat="1" ht="18.75" hidden="1">
      <c r="A67" s="260"/>
      <c r="B67" s="261" t="s">
        <v>584</v>
      </c>
      <c r="C67" s="255"/>
      <c r="D67" s="202"/>
      <c r="E67" s="205"/>
      <c r="F67" s="202"/>
    </row>
    <row r="68" spans="1:9" s="232" customFormat="1" ht="18.75" hidden="1">
      <c r="A68" s="260"/>
      <c r="B68" s="261" t="s">
        <v>585</v>
      </c>
      <c r="C68" s="255"/>
      <c r="D68" s="202"/>
      <c r="E68" s="205"/>
      <c r="F68" s="202"/>
    </row>
    <row r="69" spans="1:9" s="232" customFormat="1" ht="18.75" hidden="1">
      <c r="A69" s="260"/>
      <c r="B69" s="261" t="s">
        <v>586</v>
      </c>
      <c r="C69" s="255"/>
      <c r="D69" s="202"/>
      <c r="E69" s="205"/>
      <c r="F69" s="202"/>
    </row>
    <row r="70" spans="1:9" s="232" customFormat="1" ht="18.75" hidden="1">
      <c r="A70" s="260"/>
      <c r="B70" s="245" t="s">
        <v>1014</v>
      </c>
      <c r="C70" s="255"/>
      <c r="D70" s="202"/>
      <c r="E70" s="205"/>
      <c r="F70" s="202"/>
    </row>
    <row r="71" spans="1:9" s="232" customFormat="1" ht="18.75">
      <c r="A71" s="260"/>
      <c r="B71" s="245" t="s">
        <v>1184</v>
      </c>
      <c r="C71" s="255"/>
      <c r="D71" s="202"/>
      <c r="E71" s="205">
        <v>1</v>
      </c>
      <c r="F71" s="202">
        <v>20000</v>
      </c>
    </row>
    <row r="72" spans="1:9" s="232" customFormat="1" ht="18.75" hidden="1">
      <c r="A72" s="260"/>
      <c r="B72" s="245"/>
      <c r="C72" s="255"/>
      <c r="D72" s="202"/>
      <c r="E72" s="205"/>
      <c r="F72" s="202"/>
    </row>
    <row r="73" spans="1:9" s="232" customFormat="1" ht="18.75" hidden="1">
      <c r="A73" s="260"/>
      <c r="B73" s="245"/>
      <c r="C73" s="255"/>
      <c r="D73" s="202"/>
      <c r="E73" s="205"/>
      <c r="F73" s="202"/>
    </row>
    <row r="74" spans="1:9" s="232" customFormat="1" ht="18.75" hidden="1">
      <c r="A74" s="260"/>
      <c r="B74" s="245"/>
      <c r="C74" s="255"/>
      <c r="D74" s="202"/>
      <c r="E74" s="205"/>
      <c r="F74" s="202"/>
    </row>
    <row r="75" spans="1:9" s="232" customFormat="1" ht="18.75" hidden="1">
      <c r="A75" s="260"/>
      <c r="B75" s="245"/>
      <c r="C75" s="255"/>
      <c r="D75" s="202"/>
      <c r="E75" s="205"/>
      <c r="F75" s="202"/>
    </row>
    <row r="76" spans="1:9" s="232" customFormat="1" ht="18.75">
      <c r="A76" s="260"/>
      <c r="B76" s="245"/>
      <c r="C76" s="255"/>
      <c r="D76" s="202"/>
      <c r="E76" s="205"/>
      <c r="F76" s="202"/>
    </row>
    <row r="77" spans="1:9" s="232" customFormat="1" ht="18.75">
      <c r="A77" s="260"/>
      <c r="B77" s="245"/>
      <c r="C77" s="255"/>
      <c r="D77" s="202"/>
      <c r="E77" s="205"/>
      <c r="F77" s="202"/>
    </row>
    <row r="78" spans="1:9" s="232" customFormat="1" ht="21" customHeight="1">
      <c r="A78" s="263"/>
      <c r="B78" s="233" t="s">
        <v>295</v>
      </c>
      <c r="C78" s="195" t="s">
        <v>305</v>
      </c>
      <c r="D78" s="253">
        <f>D25+D21+D17+D12</f>
        <v>0</v>
      </c>
      <c r="E78" s="244" t="s">
        <v>305</v>
      </c>
      <c r="F78" s="253">
        <f>F12+F17+F21+F25</f>
        <v>156500</v>
      </c>
    </row>
    <row r="80" spans="1:9" s="180" customFormat="1" ht="18.75">
      <c r="A80" s="178"/>
      <c r="B80" s="178"/>
      <c r="C80" s="178"/>
      <c r="D80" s="178"/>
      <c r="E80" s="178"/>
      <c r="F80" s="178"/>
      <c r="G80" s="178"/>
      <c r="H80" s="178"/>
      <c r="I80" s="178"/>
    </row>
    <row r="81" spans="1:9" s="35" customFormat="1" ht="23.25" customHeight="1">
      <c r="A81" s="34" t="s">
        <v>667</v>
      </c>
      <c r="D81" s="115"/>
      <c r="F81" s="115" t="s">
        <v>1135</v>
      </c>
    </row>
    <row r="82" spans="1:9" s="66" customFormat="1" ht="12.75">
      <c r="D82" s="67" t="s">
        <v>131</v>
      </c>
      <c r="F82" s="67" t="s">
        <v>132</v>
      </c>
    </row>
    <row r="83" spans="1:9" s="63" customFormat="1" ht="15.75"/>
    <row r="84" spans="1:9" s="35" customFormat="1" ht="23.25" customHeight="1">
      <c r="A84" s="34" t="s">
        <v>133</v>
      </c>
      <c r="D84" s="115"/>
      <c r="F84" s="115" t="s">
        <v>1136</v>
      </c>
    </row>
    <row r="85" spans="1:9" s="66" customFormat="1" ht="12.75">
      <c r="D85" s="67" t="s">
        <v>131</v>
      </c>
      <c r="F85" s="67" t="s">
        <v>132</v>
      </c>
    </row>
    <row r="86" spans="1:9" s="180" customFormat="1" ht="18.75">
      <c r="A86" s="1"/>
      <c r="B86" s="1"/>
      <c r="C86" s="1"/>
      <c r="D86" s="1"/>
      <c r="E86" s="1"/>
      <c r="F86" s="1"/>
      <c r="G86" s="178"/>
      <c r="H86" s="178"/>
      <c r="I86" s="178"/>
    </row>
    <row r="87" spans="1:9" s="180" customFormat="1" ht="18.75">
      <c r="A87" s="178"/>
      <c r="B87" s="227"/>
      <c r="C87" s="178"/>
      <c r="D87" s="178"/>
      <c r="E87" s="178"/>
      <c r="F87" s="178"/>
      <c r="G87" s="178"/>
      <c r="H87" s="178"/>
      <c r="I87" s="178"/>
    </row>
    <row r="88" spans="1:9" s="180" customFormat="1" ht="18.75">
      <c r="A88" s="178"/>
      <c r="B88" s="227"/>
      <c r="C88" s="178"/>
      <c r="D88" s="178"/>
      <c r="E88" s="178"/>
      <c r="F88" s="178"/>
      <c r="G88" s="178"/>
      <c r="H88" s="178"/>
      <c r="I88" s="178"/>
    </row>
    <row r="89" spans="1:9" s="180" customFormat="1" ht="18.75">
      <c r="A89" s="178"/>
      <c r="B89" s="178"/>
      <c r="C89" s="178"/>
      <c r="D89" s="178"/>
      <c r="E89" s="178"/>
      <c r="F89" s="178"/>
      <c r="G89" s="178"/>
      <c r="H89" s="178"/>
      <c r="I89" s="178"/>
    </row>
    <row r="90" spans="1:9" s="180" customFormat="1" ht="18.75">
      <c r="A90" s="178"/>
      <c r="B90" s="178"/>
      <c r="C90" s="178"/>
      <c r="D90" s="178"/>
      <c r="E90" s="178"/>
      <c r="F90" s="178"/>
      <c r="G90" s="178"/>
      <c r="H90" s="178"/>
      <c r="I90" s="178"/>
    </row>
    <row r="91" spans="1:9" s="180" customFormat="1" ht="18.75">
      <c r="A91" s="178"/>
      <c r="B91" s="178"/>
      <c r="C91" s="178"/>
      <c r="D91" s="178"/>
      <c r="E91" s="178"/>
      <c r="F91" s="178"/>
      <c r="G91" s="178"/>
      <c r="H91" s="178"/>
      <c r="I91" s="178"/>
    </row>
    <row r="92" spans="1:9" s="180" customFormat="1" ht="18.75">
      <c r="A92" s="178"/>
      <c r="B92" s="178"/>
      <c r="C92" s="178"/>
      <c r="D92" s="178"/>
      <c r="E92" s="178"/>
      <c r="F92" s="178"/>
      <c r="G92" s="178"/>
      <c r="H92" s="178"/>
      <c r="I92" s="178"/>
    </row>
    <row r="93" spans="1:9" s="180" customFormat="1" ht="18.75">
      <c r="A93" s="178"/>
      <c r="B93" s="178"/>
      <c r="C93" s="178"/>
      <c r="D93" s="178"/>
      <c r="E93" s="178"/>
      <c r="F93" s="178"/>
      <c r="G93" s="178"/>
      <c r="H93" s="178"/>
      <c r="I93" s="178"/>
    </row>
    <row r="94" spans="1:9" s="180" customFormat="1" ht="18.75">
      <c r="A94" s="178"/>
      <c r="B94" s="178"/>
      <c r="C94" s="178"/>
      <c r="D94" s="178"/>
      <c r="E94" s="178"/>
      <c r="F94" s="178"/>
      <c r="G94" s="178"/>
      <c r="H94" s="178"/>
      <c r="I94" s="178"/>
    </row>
    <row r="95" spans="1:9" s="180" customFormat="1" ht="18.75">
      <c r="A95" s="178"/>
      <c r="B95" s="178"/>
      <c r="C95" s="178"/>
      <c r="D95" s="178"/>
      <c r="E95" s="178"/>
      <c r="F95" s="178"/>
      <c r="G95" s="178"/>
      <c r="H95" s="178"/>
      <c r="I95" s="178"/>
    </row>
    <row r="96" spans="1:9" s="180" customFormat="1" ht="18.75">
      <c r="A96" s="178"/>
      <c r="B96" s="178"/>
      <c r="C96" s="178"/>
      <c r="D96" s="178"/>
      <c r="E96" s="178"/>
      <c r="F96" s="178"/>
      <c r="G96" s="178"/>
      <c r="H96" s="178"/>
      <c r="I96" s="178"/>
    </row>
    <row r="97" spans="1:9" s="180" customFormat="1" ht="18.75">
      <c r="A97" s="178"/>
      <c r="B97" s="178"/>
      <c r="C97" s="178"/>
      <c r="D97" s="178"/>
      <c r="E97" s="178"/>
      <c r="F97" s="178"/>
      <c r="G97" s="178"/>
      <c r="H97" s="178"/>
      <c r="I97" s="178"/>
    </row>
    <row r="98" spans="1:9" s="180" customFormat="1" ht="18.75">
      <c r="A98" s="178"/>
      <c r="B98" s="178"/>
      <c r="C98" s="178"/>
      <c r="D98" s="178"/>
      <c r="E98" s="178"/>
      <c r="F98" s="178"/>
      <c r="G98" s="178"/>
      <c r="H98" s="178"/>
      <c r="I98" s="178"/>
    </row>
    <row r="99" spans="1:9" s="180" customFormat="1" ht="18.75">
      <c r="A99" s="178"/>
      <c r="B99" s="178"/>
      <c r="C99" s="178"/>
      <c r="D99" s="178"/>
      <c r="E99" s="178"/>
      <c r="F99" s="178"/>
      <c r="G99" s="178"/>
      <c r="H99" s="178"/>
      <c r="I99" s="178"/>
    </row>
    <row r="100" spans="1:9" s="180" customFormat="1" ht="18.75">
      <c r="A100" s="178"/>
      <c r="B100" s="178"/>
      <c r="C100" s="178"/>
      <c r="D100" s="178"/>
      <c r="E100" s="178"/>
      <c r="F100" s="178"/>
      <c r="G100" s="178"/>
      <c r="H100" s="178"/>
      <c r="I100" s="178"/>
    </row>
    <row r="101" spans="1:9" s="180" customFormat="1" ht="18.75">
      <c r="A101" s="178"/>
      <c r="B101" s="178"/>
      <c r="C101" s="178"/>
      <c r="D101" s="178"/>
      <c r="E101" s="178"/>
      <c r="F101" s="178"/>
      <c r="G101" s="178"/>
      <c r="H101" s="178"/>
      <c r="I101" s="178"/>
    </row>
    <row r="102" spans="1:9" s="180" customFormat="1" ht="18.75">
      <c r="A102" s="178"/>
      <c r="B102" s="178"/>
      <c r="C102" s="178"/>
      <c r="D102" s="178"/>
      <c r="E102" s="178"/>
      <c r="F102" s="178"/>
      <c r="G102" s="178"/>
      <c r="H102" s="178"/>
      <c r="I102" s="178"/>
    </row>
    <row r="103" spans="1:9" s="180" customFormat="1" ht="18.75">
      <c r="A103" s="178"/>
      <c r="B103" s="178"/>
      <c r="C103" s="178"/>
      <c r="D103" s="178"/>
      <c r="E103" s="178"/>
      <c r="F103" s="178"/>
      <c r="G103" s="178"/>
      <c r="H103" s="178"/>
      <c r="I103" s="178"/>
    </row>
    <row r="104" spans="1:9" s="180" customFormat="1" ht="18.75">
      <c r="A104" s="178"/>
      <c r="B104" s="178"/>
      <c r="C104" s="178"/>
      <c r="D104" s="178"/>
      <c r="E104" s="178"/>
      <c r="F104" s="178"/>
      <c r="G104" s="178"/>
      <c r="H104" s="178"/>
      <c r="I104" s="178"/>
    </row>
    <row r="105" spans="1:9" s="180" customFormat="1" ht="18.75">
      <c r="A105" s="178"/>
      <c r="B105" s="178"/>
      <c r="C105" s="178"/>
      <c r="D105" s="178"/>
      <c r="E105" s="178"/>
      <c r="F105" s="178"/>
      <c r="G105" s="178"/>
      <c r="H105" s="178"/>
      <c r="I105" s="178"/>
    </row>
    <row r="106" spans="1:9" s="180" customFormat="1" ht="18.75">
      <c r="A106" s="178"/>
      <c r="B106" s="178"/>
      <c r="C106" s="178"/>
      <c r="D106" s="178"/>
      <c r="E106" s="178"/>
      <c r="F106" s="178"/>
      <c r="G106" s="178"/>
      <c r="H106" s="178"/>
      <c r="I106" s="178"/>
    </row>
    <row r="107" spans="1:9" s="180" customFormat="1" ht="18.75">
      <c r="A107" s="178"/>
      <c r="B107" s="178"/>
      <c r="C107" s="178"/>
      <c r="D107" s="178"/>
      <c r="E107" s="178"/>
      <c r="F107" s="178"/>
      <c r="G107" s="178"/>
      <c r="H107" s="178"/>
      <c r="I107" s="178"/>
    </row>
    <row r="108" spans="1:9" s="180" customFormat="1" ht="18.75">
      <c r="A108" s="178"/>
      <c r="B108" s="178"/>
      <c r="C108" s="178"/>
      <c r="D108" s="178"/>
      <c r="E108" s="178"/>
      <c r="F108" s="178"/>
      <c r="G108" s="178"/>
      <c r="H108" s="178"/>
      <c r="I108" s="178"/>
    </row>
    <row r="109" spans="1:9" s="180" customFormat="1" ht="18.75">
      <c r="A109" s="178"/>
      <c r="B109" s="178"/>
      <c r="C109" s="178"/>
      <c r="D109" s="178"/>
      <c r="E109" s="178"/>
      <c r="F109" s="178"/>
      <c r="G109" s="178"/>
      <c r="H109" s="178"/>
      <c r="I109" s="178"/>
    </row>
    <row r="110" spans="1:9" s="180" customFormat="1" ht="18.75">
      <c r="A110" s="178"/>
      <c r="B110" s="178"/>
      <c r="C110" s="178"/>
      <c r="D110" s="178"/>
      <c r="E110" s="178"/>
      <c r="F110" s="178"/>
      <c r="G110" s="178"/>
      <c r="H110" s="178"/>
      <c r="I110" s="178"/>
    </row>
    <row r="111" spans="1:9" s="180" customFormat="1" ht="18.75">
      <c r="A111" s="178"/>
      <c r="B111" s="178"/>
      <c r="C111" s="178"/>
      <c r="D111" s="178"/>
      <c r="E111" s="178"/>
      <c r="F111" s="178"/>
      <c r="G111" s="178"/>
      <c r="H111" s="178"/>
      <c r="I111" s="178"/>
    </row>
    <row r="112" spans="1:9" s="180" customFormat="1" ht="18.75">
      <c r="A112" s="178"/>
      <c r="B112" s="178"/>
      <c r="C112" s="178"/>
      <c r="D112" s="178"/>
      <c r="E112" s="178"/>
      <c r="F112" s="178"/>
      <c r="G112" s="178"/>
      <c r="H112" s="178"/>
      <c r="I112" s="178"/>
    </row>
    <row r="113" spans="1:9" s="180" customFormat="1" ht="18.75">
      <c r="A113" s="178"/>
      <c r="B113" s="178"/>
      <c r="C113" s="178"/>
      <c r="D113" s="178"/>
      <c r="E113" s="178"/>
      <c r="F113" s="178"/>
      <c r="G113" s="178"/>
      <c r="H113" s="178"/>
      <c r="I113" s="178"/>
    </row>
    <row r="114" spans="1:9" s="180" customFormat="1" ht="18.75">
      <c r="A114" s="178"/>
      <c r="B114" s="178"/>
      <c r="C114" s="178"/>
      <c r="D114" s="178"/>
      <c r="E114" s="178"/>
      <c r="F114" s="178"/>
      <c r="G114" s="178"/>
      <c r="H114" s="178"/>
      <c r="I114" s="178"/>
    </row>
    <row r="115" spans="1:9" s="180" customFormat="1" ht="18.75">
      <c r="A115" s="178"/>
      <c r="B115" s="178"/>
      <c r="C115" s="178"/>
      <c r="D115" s="178"/>
      <c r="E115" s="178"/>
      <c r="F115" s="178"/>
      <c r="G115" s="178"/>
      <c r="H115" s="178"/>
      <c r="I115" s="178"/>
    </row>
    <row r="116" spans="1:9" s="180" customFormat="1" ht="18.75">
      <c r="A116" s="178"/>
      <c r="B116" s="178"/>
      <c r="C116" s="178"/>
      <c r="D116" s="178"/>
      <c r="E116" s="178"/>
      <c r="F116" s="178"/>
      <c r="G116" s="178"/>
      <c r="H116" s="178"/>
      <c r="I116" s="178"/>
    </row>
    <row r="117" spans="1:9" s="180" customFormat="1" ht="18.75">
      <c r="A117" s="178"/>
      <c r="B117" s="178"/>
      <c r="C117" s="178"/>
      <c r="D117" s="178"/>
      <c r="E117" s="178"/>
      <c r="F117" s="178"/>
      <c r="G117" s="178"/>
      <c r="H117" s="178"/>
      <c r="I117" s="178"/>
    </row>
    <row r="118" spans="1:9" s="180" customFormat="1" ht="18.75">
      <c r="A118" s="178"/>
      <c r="B118" s="178"/>
      <c r="C118" s="178"/>
      <c r="D118" s="178"/>
      <c r="E118" s="178"/>
      <c r="F118" s="178"/>
      <c r="G118" s="178"/>
      <c r="H118" s="178"/>
      <c r="I118" s="178"/>
    </row>
    <row r="119" spans="1:9" s="180" customFormat="1" ht="18.75">
      <c r="A119" s="178"/>
      <c r="B119" s="178"/>
      <c r="C119" s="178"/>
      <c r="D119" s="178"/>
      <c r="E119" s="178"/>
      <c r="F119" s="178"/>
      <c r="G119" s="178"/>
      <c r="H119" s="178"/>
      <c r="I119" s="178"/>
    </row>
    <row r="120" spans="1:9" s="180" customFormat="1" ht="18.75">
      <c r="A120" s="178"/>
      <c r="B120" s="178"/>
      <c r="C120" s="178"/>
      <c r="D120" s="178"/>
      <c r="E120" s="178"/>
      <c r="F120" s="178"/>
      <c r="G120" s="178"/>
      <c r="H120" s="178"/>
      <c r="I120" s="178"/>
    </row>
    <row r="121" spans="1:9" s="180" customFormat="1" ht="18.75">
      <c r="A121" s="178"/>
      <c r="B121" s="178"/>
      <c r="C121" s="178"/>
      <c r="D121" s="178"/>
      <c r="E121" s="178"/>
      <c r="F121" s="178"/>
      <c r="G121" s="178"/>
      <c r="H121" s="178"/>
      <c r="I121" s="178"/>
    </row>
    <row r="122" spans="1:9" s="180" customFormat="1" ht="18.75">
      <c r="A122" s="178"/>
      <c r="B122" s="178"/>
      <c r="C122" s="178"/>
      <c r="D122" s="178"/>
      <c r="E122" s="178"/>
      <c r="F122" s="178"/>
      <c r="G122" s="178"/>
      <c r="H122" s="178"/>
      <c r="I122" s="178"/>
    </row>
    <row r="123" spans="1:9" s="180" customFormat="1" ht="18.75">
      <c r="A123" s="178"/>
      <c r="B123" s="178"/>
      <c r="C123" s="178"/>
      <c r="D123" s="178"/>
      <c r="E123" s="178"/>
      <c r="F123" s="178"/>
      <c r="G123" s="178"/>
      <c r="H123" s="178"/>
      <c r="I123" s="178"/>
    </row>
    <row r="124" spans="1:9" s="180" customFormat="1" ht="18.75">
      <c r="A124" s="178"/>
      <c r="B124" s="178"/>
      <c r="C124" s="178"/>
      <c r="D124" s="178"/>
      <c r="E124" s="178"/>
      <c r="F124" s="178"/>
      <c r="G124" s="178"/>
      <c r="H124" s="178"/>
      <c r="I124" s="178"/>
    </row>
    <row r="125" spans="1:9" s="180" customFormat="1" ht="18.75">
      <c r="A125" s="178"/>
      <c r="B125" s="178"/>
      <c r="C125" s="178"/>
      <c r="D125" s="178"/>
      <c r="E125" s="178"/>
      <c r="F125" s="178"/>
      <c r="G125" s="178"/>
      <c r="H125" s="178"/>
      <c r="I125" s="178"/>
    </row>
    <row r="126" spans="1:9" s="180" customFormat="1" ht="18.75">
      <c r="A126" s="178"/>
      <c r="B126" s="178"/>
      <c r="C126" s="178"/>
      <c r="D126" s="178"/>
      <c r="E126" s="178"/>
      <c r="F126" s="178"/>
      <c r="G126" s="178"/>
      <c r="H126" s="178"/>
      <c r="I126" s="178"/>
    </row>
    <row r="127" spans="1:9" s="180" customFormat="1" ht="18.75">
      <c r="A127" s="178"/>
      <c r="B127" s="178"/>
      <c r="C127" s="178"/>
      <c r="D127" s="178"/>
      <c r="E127" s="178"/>
      <c r="F127" s="178"/>
      <c r="G127" s="178"/>
      <c r="H127" s="178"/>
      <c r="I127" s="178"/>
    </row>
    <row r="128" spans="1:9" s="180" customFormat="1" ht="18.75">
      <c r="A128" s="178"/>
      <c r="B128" s="178"/>
      <c r="C128" s="178"/>
      <c r="D128" s="178"/>
      <c r="E128" s="178"/>
      <c r="F128" s="178"/>
      <c r="G128" s="178"/>
      <c r="H128" s="178"/>
      <c r="I128" s="178"/>
    </row>
    <row r="129" spans="1:9" s="180" customFormat="1" ht="18.75">
      <c r="A129" s="178"/>
      <c r="B129" s="178"/>
      <c r="C129" s="178"/>
      <c r="D129" s="178"/>
      <c r="E129" s="178"/>
      <c r="F129" s="178"/>
      <c r="G129" s="178"/>
      <c r="H129" s="178"/>
      <c r="I129" s="178"/>
    </row>
    <row r="130" spans="1:9" s="180" customFormat="1" ht="18.75">
      <c r="A130" s="178"/>
      <c r="B130" s="178"/>
      <c r="C130" s="178"/>
      <c r="D130" s="178"/>
      <c r="E130" s="178"/>
      <c r="F130" s="178"/>
      <c r="G130" s="178"/>
      <c r="H130" s="178"/>
      <c r="I130" s="178"/>
    </row>
    <row r="131" spans="1:9" s="180" customFormat="1" ht="18.75">
      <c r="A131" s="178"/>
      <c r="B131" s="178"/>
      <c r="C131" s="178"/>
      <c r="D131" s="178"/>
      <c r="E131" s="178"/>
      <c r="F131" s="178"/>
      <c r="G131" s="178"/>
      <c r="H131" s="178"/>
      <c r="I131" s="178"/>
    </row>
    <row r="132" spans="1:9" s="180" customFormat="1" ht="18.75">
      <c r="A132" s="178"/>
      <c r="B132" s="178"/>
      <c r="C132" s="178"/>
      <c r="D132" s="178"/>
      <c r="E132" s="178"/>
      <c r="F132" s="178"/>
      <c r="G132" s="178"/>
      <c r="H132" s="178"/>
      <c r="I132" s="178"/>
    </row>
    <row r="133" spans="1:9" s="180" customFormat="1" ht="18.75">
      <c r="A133" s="178"/>
      <c r="B133" s="178"/>
      <c r="C133" s="178"/>
      <c r="D133" s="178"/>
      <c r="E133" s="178"/>
      <c r="F133" s="178"/>
      <c r="G133" s="178"/>
      <c r="H133" s="178"/>
      <c r="I133" s="178"/>
    </row>
    <row r="134" spans="1:9" s="180" customFormat="1" ht="18.75">
      <c r="A134" s="178"/>
      <c r="B134" s="178"/>
      <c r="C134" s="178"/>
      <c r="D134" s="178"/>
      <c r="E134" s="178"/>
      <c r="F134" s="178"/>
      <c r="G134" s="178"/>
      <c r="H134" s="178"/>
      <c r="I134" s="178"/>
    </row>
    <row r="135" spans="1:9" s="180" customFormat="1" ht="18.75">
      <c r="A135" s="178"/>
      <c r="B135" s="178"/>
      <c r="C135" s="178"/>
      <c r="D135" s="178"/>
      <c r="E135" s="178"/>
      <c r="F135" s="178"/>
      <c r="G135" s="178"/>
      <c r="H135" s="178"/>
      <c r="I135" s="178"/>
    </row>
    <row r="136" spans="1:9" s="180" customFormat="1" ht="18.75">
      <c r="A136" s="178"/>
      <c r="B136" s="178"/>
      <c r="C136" s="178"/>
      <c r="D136" s="178"/>
      <c r="E136" s="178"/>
      <c r="F136" s="178"/>
      <c r="G136" s="178"/>
      <c r="H136" s="178"/>
      <c r="I136" s="178"/>
    </row>
    <row r="137" spans="1:9" s="180" customFormat="1" ht="18.75">
      <c r="A137" s="178"/>
      <c r="B137" s="178"/>
      <c r="C137" s="178"/>
      <c r="D137" s="178"/>
      <c r="E137" s="178"/>
      <c r="F137" s="178"/>
      <c r="G137" s="178"/>
      <c r="H137" s="178"/>
      <c r="I137" s="178"/>
    </row>
    <row r="138" spans="1:9" s="180" customFormat="1" ht="18.75">
      <c r="A138" s="178"/>
      <c r="B138" s="178"/>
      <c r="C138" s="178"/>
      <c r="D138" s="178"/>
      <c r="E138" s="178"/>
      <c r="F138" s="178"/>
      <c r="G138" s="178"/>
      <c r="H138" s="178"/>
      <c r="I138" s="178"/>
    </row>
    <row r="139" spans="1:9" s="180" customFormat="1" ht="18.75">
      <c r="A139" s="178"/>
      <c r="B139" s="178"/>
      <c r="C139" s="178"/>
      <c r="D139" s="178"/>
      <c r="E139" s="178"/>
      <c r="F139" s="178"/>
      <c r="G139" s="178"/>
      <c r="H139" s="178"/>
      <c r="I139" s="178"/>
    </row>
    <row r="140" spans="1:9" s="180" customFormat="1" ht="18.75">
      <c r="A140" s="178"/>
      <c r="B140" s="178"/>
      <c r="C140" s="178"/>
      <c r="D140" s="178"/>
      <c r="E140" s="178"/>
      <c r="F140" s="178"/>
      <c r="G140" s="178"/>
      <c r="H140" s="178"/>
      <c r="I140" s="178"/>
    </row>
    <row r="141" spans="1:9" s="180" customFormat="1" ht="18.75">
      <c r="A141" s="178"/>
      <c r="B141" s="178"/>
      <c r="C141" s="178"/>
      <c r="D141" s="178"/>
      <c r="E141" s="178"/>
      <c r="F141" s="178"/>
      <c r="G141" s="178"/>
      <c r="H141" s="178"/>
      <c r="I141" s="178"/>
    </row>
    <row r="142" spans="1:9" s="180" customFormat="1" ht="18.75">
      <c r="A142" s="178"/>
      <c r="B142" s="178"/>
      <c r="C142" s="178"/>
      <c r="D142" s="178"/>
      <c r="E142" s="178"/>
      <c r="F142" s="178"/>
      <c r="G142" s="178"/>
      <c r="H142" s="178"/>
      <c r="I142" s="178"/>
    </row>
    <row r="143" spans="1:9" s="180" customFormat="1" ht="18.75">
      <c r="A143" s="178"/>
      <c r="B143" s="178"/>
      <c r="C143" s="178"/>
      <c r="D143" s="178"/>
      <c r="E143" s="178"/>
      <c r="F143" s="178"/>
      <c r="G143" s="178"/>
      <c r="H143" s="178"/>
      <c r="I143" s="178"/>
    </row>
    <row r="144" spans="1:9" s="180" customFormat="1" ht="18.75">
      <c r="A144" s="178"/>
      <c r="B144" s="178"/>
      <c r="C144" s="178"/>
      <c r="D144" s="178"/>
      <c r="E144" s="178"/>
      <c r="F144" s="178"/>
      <c r="G144" s="178"/>
      <c r="H144" s="178"/>
      <c r="I144" s="178"/>
    </row>
    <row r="145" spans="1:9" s="180" customFormat="1" ht="18.75">
      <c r="A145" s="178"/>
      <c r="B145" s="178"/>
      <c r="C145" s="178"/>
      <c r="D145" s="178"/>
      <c r="E145" s="178"/>
      <c r="F145" s="178"/>
      <c r="G145" s="178"/>
      <c r="H145" s="178"/>
      <c r="I145" s="178"/>
    </row>
    <row r="146" spans="1:9" s="180" customFormat="1" ht="18.75">
      <c r="A146" s="178"/>
      <c r="B146" s="178"/>
      <c r="C146" s="178"/>
      <c r="D146" s="178"/>
      <c r="E146" s="178"/>
      <c r="F146" s="178"/>
      <c r="G146" s="178"/>
      <c r="H146" s="178"/>
      <c r="I146" s="178"/>
    </row>
    <row r="147" spans="1:9" s="180" customFormat="1" ht="18.75">
      <c r="A147" s="178"/>
      <c r="B147" s="178"/>
      <c r="C147" s="178"/>
      <c r="D147" s="178"/>
      <c r="E147" s="178"/>
      <c r="F147" s="178"/>
      <c r="G147" s="178"/>
      <c r="H147" s="178"/>
      <c r="I147" s="178"/>
    </row>
    <row r="148" spans="1:9" s="180" customFormat="1" ht="18.75">
      <c r="A148" s="178"/>
      <c r="B148" s="178"/>
      <c r="C148" s="178"/>
      <c r="D148" s="178"/>
      <c r="E148" s="178"/>
      <c r="F148" s="178"/>
      <c r="G148" s="178"/>
      <c r="H148" s="178"/>
      <c r="I148" s="178"/>
    </row>
    <row r="149" spans="1:9" s="180" customFormat="1" ht="18.75">
      <c r="A149" s="178"/>
      <c r="B149" s="178"/>
      <c r="C149" s="178"/>
      <c r="D149" s="178"/>
      <c r="E149" s="178"/>
      <c r="F149" s="178"/>
      <c r="G149" s="178"/>
      <c r="H149" s="178"/>
      <c r="I149" s="178"/>
    </row>
    <row r="150" spans="1:9" s="180" customFormat="1" ht="18.75">
      <c r="A150" s="178"/>
      <c r="B150" s="178"/>
      <c r="C150" s="178"/>
      <c r="D150" s="178"/>
      <c r="E150" s="178"/>
      <c r="F150" s="178"/>
      <c r="G150" s="178"/>
      <c r="H150" s="178"/>
      <c r="I150" s="178"/>
    </row>
    <row r="151" spans="1:9" s="180" customFormat="1" ht="18.75">
      <c r="A151" s="178"/>
      <c r="B151" s="178"/>
      <c r="C151" s="178"/>
      <c r="D151" s="178"/>
      <c r="E151" s="178"/>
      <c r="F151" s="178"/>
      <c r="G151" s="178"/>
      <c r="H151" s="178"/>
      <c r="I151" s="178"/>
    </row>
    <row r="152" spans="1:9" s="180" customFormat="1" ht="18.75">
      <c r="A152" s="178"/>
      <c r="B152" s="178"/>
      <c r="C152" s="178"/>
      <c r="D152" s="178"/>
      <c r="E152" s="178"/>
      <c r="F152" s="178"/>
      <c r="G152" s="178"/>
      <c r="H152" s="178"/>
      <c r="I152" s="178"/>
    </row>
    <row r="153" spans="1:9" s="180" customFormat="1" ht="18.75">
      <c r="A153" s="178"/>
      <c r="B153" s="178"/>
      <c r="C153" s="178"/>
      <c r="D153" s="178"/>
      <c r="E153" s="178"/>
      <c r="F153" s="178"/>
      <c r="G153" s="178"/>
      <c r="H153" s="178"/>
      <c r="I153" s="178"/>
    </row>
    <row r="154" spans="1:9" s="180" customFormat="1" ht="18.75">
      <c r="A154" s="178"/>
      <c r="B154" s="178"/>
      <c r="C154" s="178"/>
      <c r="D154" s="178"/>
      <c r="E154" s="178"/>
      <c r="F154" s="178"/>
      <c r="G154" s="178"/>
      <c r="H154" s="178"/>
      <c r="I154" s="178"/>
    </row>
    <row r="155" spans="1:9" s="180" customFormat="1" ht="18.75">
      <c r="A155" s="178"/>
      <c r="B155" s="178"/>
      <c r="C155" s="178"/>
      <c r="D155" s="178"/>
      <c r="E155" s="178"/>
      <c r="F155" s="178"/>
      <c r="G155" s="178"/>
      <c r="H155" s="178"/>
      <c r="I155" s="178"/>
    </row>
    <row r="156" spans="1:9" s="180" customFormat="1" ht="18.75">
      <c r="A156" s="178"/>
      <c r="B156" s="178"/>
      <c r="C156" s="178"/>
      <c r="D156" s="178"/>
      <c r="E156" s="178"/>
      <c r="F156" s="178"/>
      <c r="G156" s="178"/>
      <c r="H156" s="178"/>
      <c r="I156" s="178"/>
    </row>
    <row r="157" spans="1:9" s="180" customFormat="1" ht="18.75">
      <c r="A157" s="178"/>
      <c r="B157" s="178"/>
      <c r="C157" s="178"/>
      <c r="D157" s="178"/>
      <c r="E157" s="178"/>
      <c r="F157" s="178"/>
      <c r="G157" s="178"/>
      <c r="H157" s="178"/>
      <c r="I157" s="178"/>
    </row>
    <row r="158" spans="1:9" s="180" customFormat="1" ht="18.75">
      <c r="A158" s="178"/>
      <c r="B158" s="178"/>
      <c r="C158" s="178"/>
      <c r="D158" s="178"/>
      <c r="E158" s="178"/>
      <c r="F158" s="178"/>
      <c r="G158" s="178"/>
      <c r="H158" s="178"/>
      <c r="I158" s="178"/>
    </row>
    <row r="159" spans="1:9" s="180" customFormat="1" ht="18.75">
      <c r="A159" s="178"/>
      <c r="B159" s="178"/>
      <c r="C159" s="178"/>
      <c r="D159" s="178"/>
      <c r="E159" s="178"/>
      <c r="F159" s="178"/>
      <c r="G159" s="178"/>
      <c r="H159" s="178"/>
      <c r="I159" s="178"/>
    </row>
    <row r="160" spans="1:9" s="180" customFormat="1" ht="18.75">
      <c r="A160" s="178"/>
      <c r="B160" s="178"/>
      <c r="C160" s="178"/>
      <c r="D160" s="178"/>
      <c r="E160" s="178"/>
      <c r="F160" s="178"/>
      <c r="G160" s="178"/>
      <c r="H160" s="178"/>
      <c r="I160" s="178"/>
    </row>
    <row r="161" spans="1:9" s="180" customFormat="1" ht="18.75">
      <c r="A161" s="178"/>
      <c r="B161" s="178"/>
      <c r="C161" s="178"/>
      <c r="D161" s="178"/>
      <c r="E161" s="178"/>
      <c r="F161" s="178"/>
      <c r="G161" s="178"/>
      <c r="H161" s="178"/>
      <c r="I161" s="178"/>
    </row>
    <row r="162" spans="1:9" s="180" customFormat="1" ht="18.75">
      <c r="A162" s="178"/>
      <c r="B162" s="178"/>
      <c r="C162" s="178"/>
      <c r="D162" s="178"/>
      <c r="E162" s="178"/>
      <c r="F162" s="178"/>
      <c r="G162" s="178"/>
      <c r="H162" s="178"/>
      <c r="I162" s="178"/>
    </row>
    <row r="163" spans="1:9" s="180" customFormat="1" ht="18.75">
      <c r="A163" s="178"/>
      <c r="B163" s="178"/>
      <c r="C163" s="178"/>
      <c r="D163" s="178"/>
      <c r="E163" s="178"/>
      <c r="F163" s="178"/>
      <c r="G163" s="178"/>
      <c r="H163" s="178"/>
      <c r="I163" s="178"/>
    </row>
    <row r="164" spans="1:9" s="180" customFormat="1" ht="18.75">
      <c r="A164" s="178"/>
      <c r="B164" s="178"/>
      <c r="C164" s="178"/>
      <c r="D164" s="178"/>
      <c r="E164" s="178"/>
      <c r="F164" s="178"/>
      <c r="G164" s="178"/>
      <c r="H164" s="178"/>
      <c r="I164" s="178"/>
    </row>
    <row r="165" spans="1:9" s="180" customFormat="1" ht="18.75">
      <c r="A165" s="178"/>
      <c r="B165" s="178"/>
      <c r="C165" s="178"/>
      <c r="D165" s="178"/>
      <c r="E165" s="178"/>
      <c r="F165" s="178"/>
      <c r="G165" s="178"/>
      <c r="H165" s="178"/>
      <c r="I165" s="178"/>
    </row>
    <row r="166" spans="1:9" s="180" customFormat="1" ht="18.75">
      <c r="A166" s="178"/>
      <c r="B166" s="178"/>
      <c r="C166" s="178"/>
      <c r="D166" s="178"/>
      <c r="E166" s="178"/>
      <c r="F166" s="178"/>
      <c r="G166" s="178"/>
      <c r="H166" s="178"/>
      <c r="I166" s="178"/>
    </row>
    <row r="167" spans="1:9" s="180" customFormat="1" ht="18.75">
      <c r="A167" s="178"/>
      <c r="B167" s="178"/>
      <c r="C167" s="178"/>
      <c r="D167" s="178"/>
      <c r="E167" s="178"/>
      <c r="F167" s="178"/>
      <c r="G167" s="178"/>
      <c r="H167" s="178"/>
      <c r="I167" s="178"/>
    </row>
    <row r="168" spans="1:9" s="180" customFormat="1" ht="18.75">
      <c r="A168" s="178"/>
      <c r="B168" s="178"/>
      <c r="C168" s="178"/>
      <c r="D168" s="178"/>
      <c r="E168" s="178"/>
      <c r="F168" s="178"/>
      <c r="G168" s="178"/>
      <c r="H168" s="178"/>
      <c r="I168" s="178"/>
    </row>
    <row r="169" spans="1:9" s="180" customFormat="1" ht="18.75">
      <c r="A169" s="178"/>
      <c r="B169" s="178"/>
      <c r="C169" s="178"/>
      <c r="D169" s="178"/>
      <c r="E169" s="178"/>
      <c r="F169" s="178"/>
      <c r="G169" s="178"/>
      <c r="H169" s="178"/>
      <c r="I169" s="178"/>
    </row>
    <row r="170" spans="1:9" s="180" customFormat="1" ht="18.75">
      <c r="A170" s="178"/>
      <c r="B170" s="178"/>
      <c r="C170" s="178"/>
      <c r="D170" s="178"/>
      <c r="E170" s="178"/>
      <c r="F170" s="178"/>
      <c r="G170" s="178"/>
      <c r="H170" s="178"/>
      <c r="I170" s="178"/>
    </row>
    <row r="171" spans="1:9" s="180" customFormat="1" ht="18.75">
      <c r="A171" s="178"/>
      <c r="B171" s="178"/>
      <c r="C171" s="178"/>
      <c r="D171" s="178"/>
      <c r="E171" s="178"/>
      <c r="F171" s="178"/>
      <c r="G171" s="178"/>
      <c r="H171" s="178"/>
      <c r="I171" s="178"/>
    </row>
    <row r="172" spans="1:9" s="180" customFormat="1" ht="18.75">
      <c r="A172" s="178"/>
      <c r="B172" s="178"/>
      <c r="C172" s="178"/>
      <c r="D172" s="178"/>
      <c r="E172" s="178"/>
      <c r="F172" s="178"/>
      <c r="G172" s="178"/>
      <c r="H172" s="178"/>
      <c r="I172" s="178"/>
    </row>
    <row r="173" spans="1:9" s="180" customFormat="1" ht="18.75">
      <c r="A173" s="178"/>
      <c r="B173" s="178"/>
      <c r="C173" s="178"/>
      <c r="D173" s="178"/>
      <c r="E173" s="178"/>
      <c r="F173" s="178"/>
      <c r="G173" s="178"/>
      <c r="H173" s="178"/>
      <c r="I173" s="178"/>
    </row>
    <row r="174" spans="1:9" s="180" customFormat="1" ht="18.75">
      <c r="A174" s="178"/>
      <c r="B174" s="178"/>
      <c r="C174" s="178"/>
      <c r="D174" s="178"/>
      <c r="E174" s="178"/>
      <c r="F174" s="178"/>
      <c r="G174" s="178"/>
      <c r="H174" s="178"/>
      <c r="I174" s="178"/>
    </row>
    <row r="175" spans="1:9" s="180" customFormat="1" ht="18.75">
      <c r="A175" s="178"/>
      <c r="B175" s="178"/>
      <c r="C175" s="178"/>
      <c r="D175" s="178"/>
      <c r="E175" s="178"/>
      <c r="F175" s="178"/>
      <c r="G175" s="178"/>
      <c r="H175" s="178"/>
      <c r="I175" s="178"/>
    </row>
    <row r="176" spans="1:9" s="180" customFormat="1" ht="18.75">
      <c r="A176" s="178"/>
      <c r="B176" s="178"/>
      <c r="C176" s="178"/>
      <c r="D176" s="178"/>
      <c r="E176" s="178"/>
      <c r="F176" s="178"/>
      <c r="G176" s="178"/>
      <c r="H176" s="178"/>
      <c r="I176" s="178"/>
    </row>
    <row r="177" spans="1:9" s="180" customFormat="1" ht="18.75">
      <c r="A177" s="178"/>
      <c r="B177" s="178"/>
      <c r="C177" s="178"/>
      <c r="D177" s="178"/>
      <c r="E177" s="178"/>
      <c r="F177" s="178"/>
      <c r="G177" s="178"/>
      <c r="H177" s="178"/>
      <c r="I177" s="178"/>
    </row>
    <row r="178" spans="1:9" s="180" customFormat="1" ht="18.75">
      <c r="A178" s="178"/>
      <c r="B178" s="178"/>
      <c r="C178" s="178"/>
      <c r="D178" s="178"/>
      <c r="E178" s="178"/>
      <c r="F178" s="178"/>
      <c r="G178" s="178"/>
      <c r="H178" s="178"/>
      <c r="I178" s="178"/>
    </row>
    <row r="179" spans="1:9" s="180" customFormat="1" ht="18.75">
      <c r="A179" s="178"/>
      <c r="B179" s="178"/>
      <c r="C179" s="178"/>
      <c r="D179" s="178"/>
      <c r="E179" s="178"/>
      <c r="F179" s="178"/>
      <c r="G179" s="178"/>
      <c r="H179" s="178"/>
      <c r="I179" s="178"/>
    </row>
    <row r="180" spans="1:9" s="180" customFormat="1" ht="18.75">
      <c r="A180" s="178"/>
      <c r="B180" s="178"/>
      <c r="C180" s="178"/>
      <c r="D180" s="178"/>
      <c r="E180" s="178"/>
      <c r="F180" s="178"/>
      <c r="G180" s="178"/>
      <c r="H180" s="178"/>
      <c r="I180" s="178"/>
    </row>
    <row r="181" spans="1:9" s="180" customFormat="1" ht="18.75">
      <c r="A181" s="178"/>
      <c r="B181" s="178"/>
      <c r="C181" s="178"/>
      <c r="D181" s="178"/>
      <c r="E181" s="178"/>
      <c r="F181" s="178"/>
      <c r="G181" s="178"/>
      <c r="H181" s="178"/>
      <c r="I181" s="178"/>
    </row>
    <row r="182" spans="1:9" s="180" customFormat="1" ht="18.75">
      <c r="A182" s="178"/>
      <c r="B182" s="178"/>
      <c r="C182" s="178"/>
      <c r="D182" s="178"/>
      <c r="E182" s="178"/>
      <c r="F182" s="178"/>
      <c r="G182" s="178"/>
      <c r="H182" s="178"/>
      <c r="I182" s="178"/>
    </row>
    <row r="183" spans="1:9" s="180" customFormat="1" ht="18.75">
      <c r="A183" s="178"/>
      <c r="B183" s="178"/>
      <c r="C183" s="178"/>
      <c r="D183" s="178"/>
      <c r="E183" s="178"/>
      <c r="F183" s="178"/>
      <c r="G183" s="178"/>
      <c r="H183" s="178"/>
      <c r="I183" s="178"/>
    </row>
    <row r="184" spans="1:9" s="180" customFormat="1" ht="18.75">
      <c r="A184" s="178"/>
      <c r="B184" s="178"/>
      <c r="C184" s="178"/>
      <c r="D184" s="178"/>
      <c r="E184" s="178"/>
      <c r="F184" s="178"/>
      <c r="G184" s="178"/>
      <c r="H184" s="178"/>
      <c r="I184" s="178"/>
    </row>
    <row r="185" spans="1:9" s="180" customFormat="1" ht="18.75">
      <c r="A185" s="178"/>
      <c r="B185" s="178"/>
      <c r="C185" s="178"/>
      <c r="D185" s="178"/>
      <c r="E185" s="178"/>
      <c r="F185" s="178"/>
      <c r="G185" s="178"/>
      <c r="H185" s="178"/>
      <c r="I185" s="178"/>
    </row>
    <row r="186" spans="1:9" s="180" customFormat="1" ht="18.75">
      <c r="A186" s="178"/>
      <c r="B186" s="178"/>
      <c r="C186" s="178"/>
      <c r="D186" s="178"/>
      <c r="E186" s="178"/>
      <c r="F186" s="178"/>
      <c r="G186" s="178"/>
      <c r="H186" s="178"/>
      <c r="I186" s="178"/>
    </row>
    <row r="187" spans="1:9" s="180" customFormat="1" ht="18.75">
      <c r="A187" s="178"/>
      <c r="B187" s="178"/>
      <c r="C187" s="178"/>
      <c r="D187" s="178"/>
      <c r="E187" s="178"/>
      <c r="F187" s="178"/>
      <c r="G187" s="178"/>
      <c r="H187" s="178"/>
      <c r="I187" s="178"/>
    </row>
    <row r="188" spans="1:9" s="180" customFormat="1" ht="18.75">
      <c r="A188" s="178"/>
      <c r="B188" s="178"/>
      <c r="C188" s="178"/>
      <c r="D188" s="178"/>
      <c r="E188" s="178"/>
      <c r="F188" s="178"/>
      <c r="G188" s="178"/>
      <c r="H188" s="178"/>
      <c r="I188" s="178"/>
    </row>
    <row r="189" spans="1:9" s="180" customFormat="1" ht="18.75">
      <c r="A189" s="178"/>
      <c r="B189" s="178"/>
      <c r="C189" s="178"/>
      <c r="D189" s="178"/>
      <c r="E189" s="178"/>
      <c r="F189" s="178"/>
      <c r="G189" s="178"/>
      <c r="H189" s="178"/>
      <c r="I189" s="178"/>
    </row>
    <row r="190" spans="1:9" s="180" customFormat="1" ht="18.75">
      <c r="A190" s="178"/>
      <c r="B190" s="178"/>
      <c r="C190" s="178"/>
      <c r="D190" s="178"/>
      <c r="E190" s="178"/>
      <c r="F190" s="178"/>
      <c r="G190" s="178"/>
      <c r="H190" s="178"/>
      <c r="I190" s="178"/>
    </row>
    <row r="191" spans="1:9" s="180" customFormat="1" ht="18.75">
      <c r="A191" s="178"/>
      <c r="B191" s="178"/>
      <c r="C191" s="178"/>
      <c r="D191" s="178"/>
      <c r="E191" s="178"/>
      <c r="F191" s="178"/>
      <c r="G191" s="178"/>
      <c r="H191" s="178"/>
      <c r="I191" s="178"/>
    </row>
    <row r="192" spans="1:9" s="180" customFormat="1" ht="18.75">
      <c r="A192" s="178"/>
      <c r="B192" s="178"/>
      <c r="C192" s="178"/>
      <c r="D192" s="178"/>
      <c r="E192" s="178"/>
      <c r="F192" s="178"/>
      <c r="G192" s="178"/>
      <c r="H192" s="178"/>
      <c r="I192" s="178"/>
    </row>
    <row r="193" spans="1:9" s="180" customFormat="1" ht="18.75">
      <c r="A193" s="178"/>
      <c r="B193" s="178"/>
      <c r="C193" s="178"/>
      <c r="D193" s="178"/>
      <c r="E193" s="178"/>
      <c r="F193" s="178"/>
      <c r="G193" s="178"/>
      <c r="H193" s="178"/>
      <c r="I193" s="178"/>
    </row>
    <row r="194" spans="1:9" s="180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</row>
    <row r="195" spans="1:9" s="180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</row>
    <row r="196" spans="1:9" s="180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tabColor rgb="FF92D050"/>
    <pageSetUpPr fitToPage="1"/>
  </sheetPr>
  <dimension ref="A1:K32"/>
  <sheetViews>
    <sheetView view="pageBreakPreview" zoomScale="70" zoomScaleSheetLayoutView="70" workbookViewId="0">
      <selection sqref="A1:XFD1048576"/>
    </sheetView>
  </sheetViews>
  <sheetFormatPr defaultRowHeight="18.75"/>
  <cols>
    <col min="1" max="1" width="8.140625" style="286" customWidth="1"/>
    <col min="2" max="2" width="85.140625" style="286" customWidth="1"/>
    <col min="3" max="3" width="32" style="286" customWidth="1"/>
    <col min="4" max="4" width="31.140625" style="286" customWidth="1"/>
    <col min="5" max="5" width="29.5703125" style="179" customWidth="1"/>
    <col min="6" max="7" width="22.5703125" style="179" customWidth="1"/>
    <col min="8" max="8" width="38.42578125" style="286" customWidth="1"/>
    <col min="9" max="9" width="20.85546875" style="286" customWidth="1"/>
    <col min="10" max="11" width="22" style="286" customWidth="1"/>
    <col min="12" max="256" width="9.140625" style="286"/>
    <col min="257" max="257" width="8.140625" style="286" customWidth="1"/>
    <col min="258" max="258" width="85.140625" style="286" customWidth="1"/>
    <col min="259" max="259" width="32" style="286" customWidth="1"/>
    <col min="260" max="260" width="31.140625" style="286" customWidth="1"/>
    <col min="261" max="263" width="30.140625" style="286" customWidth="1"/>
    <col min="264" max="264" width="21.28515625" style="286" customWidth="1"/>
    <col min="265" max="265" width="20.85546875" style="286" customWidth="1"/>
    <col min="266" max="512" width="9.140625" style="286"/>
    <col min="513" max="513" width="8.140625" style="286" customWidth="1"/>
    <col min="514" max="514" width="85.140625" style="286" customWidth="1"/>
    <col min="515" max="515" width="32" style="286" customWidth="1"/>
    <col min="516" max="516" width="31.140625" style="286" customWidth="1"/>
    <col min="517" max="519" width="30.140625" style="286" customWidth="1"/>
    <col min="520" max="520" width="21.28515625" style="286" customWidth="1"/>
    <col min="521" max="521" width="20.85546875" style="286" customWidth="1"/>
    <col min="522" max="768" width="9.140625" style="286"/>
    <col min="769" max="769" width="8.140625" style="286" customWidth="1"/>
    <col min="770" max="770" width="85.140625" style="286" customWidth="1"/>
    <col min="771" max="771" width="32" style="286" customWidth="1"/>
    <col min="772" max="772" width="31.140625" style="286" customWidth="1"/>
    <col min="773" max="775" width="30.140625" style="286" customWidth="1"/>
    <col min="776" max="776" width="21.28515625" style="286" customWidth="1"/>
    <col min="777" max="777" width="20.85546875" style="286" customWidth="1"/>
    <col min="778" max="1024" width="9.140625" style="286"/>
    <col min="1025" max="1025" width="8.140625" style="286" customWidth="1"/>
    <col min="1026" max="1026" width="85.140625" style="286" customWidth="1"/>
    <col min="1027" max="1027" width="32" style="286" customWidth="1"/>
    <col min="1028" max="1028" width="31.140625" style="286" customWidth="1"/>
    <col min="1029" max="1031" width="30.140625" style="286" customWidth="1"/>
    <col min="1032" max="1032" width="21.28515625" style="286" customWidth="1"/>
    <col min="1033" max="1033" width="20.85546875" style="286" customWidth="1"/>
    <col min="1034" max="1280" width="9.140625" style="286"/>
    <col min="1281" max="1281" width="8.140625" style="286" customWidth="1"/>
    <col min="1282" max="1282" width="85.140625" style="286" customWidth="1"/>
    <col min="1283" max="1283" width="32" style="286" customWidth="1"/>
    <col min="1284" max="1284" width="31.140625" style="286" customWidth="1"/>
    <col min="1285" max="1287" width="30.140625" style="286" customWidth="1"/>
    <col min="1288" max="1288" width="21.28515625" style="286" customWidth="1"/>
    <col min="1289" max="1289" width="20.85546875" style="286" customWidth="1"/>
    <col min="1290" max="1536" width="9.140625" style="286"/>
    <col min="1537" max="1537" width="8.140625" style="286" customWidth="1"/>
    <col min="1538" max="1538" width="85.140625" style="286" customWidth="1"/>
    <col min="1539" max="1539" width="32" style="286" customWidth="1"/>
    <col min="1540" max="1540" width="31.140625" style="286" customWidth="1"/>
    <col min="1541" max="1543" width="30.140625" style="286" customWidth="1"/>
    <col min="1544" max="1544" width="21.28515625" style="286" customWidth="1"/>
    <col min="1545" max="1545" width="20.85546875" style="286" customWidth="1"/>
    <col min="1546" max="1792" width="9.140625" style="286"/>
    <col min="1793" max="1793" width="8.140625" style="286" customWidth="1"/>
    <col min="1794" max="1794" width="85.140625" style="286" customWidth="1"/>
    <col min="1795" max="1795" width="32" style="286" customWidth="1"/>
    <col min="1796" max="1796" width="31.140625" style="286" customWidth="1"/>
    <col min="1797" max="1799" width="30.140625" style="286" customWidth="1"/>
    <col min="1800" max="1800" width="21.28515625" style="286" customWidth="1"/>
    <col min="1801" max="1801" width="20.85546875" style="286" customWidth="1"/>
    <col min="1802" max="2048" width="9.140625" style="286"/>
    <col min="2049" max="2049" width="8.140625" style="286" customWidth="1"/>
    <col min="2050" max="2050" width="85.140625" style="286" customWidth="1"/>
    <col min="2051" max="2051" width="32" style="286" customWidth="1"/>
    <col min="2052" max="2052" width="31.140625" style="286" customWidth="1"/>
    <col min="2053" max="2055" width="30.140625" style="286" customWidth="1"/>
    <col min="2056" max="2056" width="21.28515625" style="286" customWidth="1"/>
    <col min="2057" max="2057" width="20.85546875" style="286" customWidth="1"/>
    <col min="2058" max="2304" width="9.140625" style="286"/>
    <col min="2305" max="2305" width="8.140625" style="286" customWidth="1"/>
    <col min="2306" max="2306" width="85.140625" style="286" customWidth="1"/>
    <col min="2307" max="2307" width="32" style="286" customWidth="1"/>
    <col min="2308" max="2308" width="31.140625" style="286" customWidth="1"/>
    <col min="2309" max="2311" width="30.140625" style="286" customWidth="1"/>
    <col min="2312" max="2312" width="21.28515625" style="286" customWidth="1"/>
    <col min="2313" max="2313" width="20.85546875" style="286" customWidth="1"/>
    <col min="2314" max="2560" width="9.140625" style="286"/>
    <col min="2561" max="2561" width="8.140625" style="286" customWidth="1"/>
    <col min="2562" max="2562" width="85.140625" style="286" customWidth="1"/>
    <col min="2563" max="2563" width="32" style="286" customWidth="1"/>
    <col min="2564" max="2564" width="31.140625" style="286" customWidth="1"/>
    <col min="2565" max="2567" width="30.140625" style="286" customWidth="1"/>
    <col min="2568" max="2568" width="21.28515625" style="286" customWidth="1"/>
    <col min="2569" max="2569" width="20.85546875" style="286" customWidth="1"/>
    <col min="2570" max="2816" width="9.140625" style="286"/>
    <col min="2817" max="2817" width="8.140625" style="286" customWidth="1"/>
    <col min="2818" max="2818" width="85.140625" style="286" customWidth="1"/>
    <col min="2819" max="2819" width="32" style="286" customWidth="1"/>
    <col min="2820" max="2820" width="31.140625" style="286" customWidth="1"/>
    <col min="2821" max="2823" width="30.140625" style="286" customWidth="1"/>
    <col min="2824" max="2824" width="21.28515625" style="286" customWidth="1"/>
    <col min="2825" max="2825" width="20.85546875" style="286" customWidth="1"/>
    <col min="2826" max="3072" width="9.140625" style="286"/>
    <col min="3073" max="3073" width="8.140625" style="286" customWidth="1"/>
    <col min="3074" max="3074" width="85.140625" style="286" customWidth="1"/>
    <col min="3075" max="3075" width="32" style="286" customWidth="1"/>
    <col min="3076" max="3076" width="31.140625" style="286" customWidth="1"/>
    <col min="3077" max="3079" width="30.140625" style="286" customWidth="1"/>
    <col min="3080" max="3080" width="21.28515625" style="286" customWidth="1"/>
    <col min="3081" max="3081" width="20.85546875" style="286" customWidth="1"/>
    <col min="3082" max="3328" width="9.140625" style="286"/>
    <col min="3329" max="3329" width="8.140625" style="286" customWidth="1"/>
    <col min="3330" max="3330" width="85.140625" style="286" customWidth="1"/>
    <col min="3331" max="3331" width="32" style="286" customWidth="1"/>
    <col min="3332" max="3332" width="31.140625" style="286" customWidth="1"/>
    <col min="3333" max="3335" width="30.140625" style="286" customWidth="1"/>
    <col min="3336" max="3336" width="21.28515625" style="286" customWidth="1"/>
    <col min="3337" max="3337" width="20.85546875" style="286" customWidth="1"/>
    <col min="3338" max="3584" width="9.140625" style="286"/>
    <col min="3585" max="3585" width="8.140625" style="286" customWidth="1"/>
    <col min="3586" max="3586" width="85.140625" style="286" customWidth="1"/>
    <col min="3587" max="3587" width="32" style="286" customWidth="1"/>
    <col min="3588" max="3588" width="31.140625" style="286" customWidth="1"/>
    <col min="3589" max="3591" width="30.140625" style="286" customWidth="1"/>
    <col min="3592" max="3592" width="21.28515625" style="286" customWidth="1"/>
    <col min="3593" max="3593" width="20.85546875" style="286" customWidth="1"/>
    <col min="3594" max="3840" width="9.140625" style="286"/>
    <col min="3841" max="3841" width="8.140625" style="286" customWidth="1"/>
    <col min="3842" max="3842" width="85.140625" style="286" customWidth="1"/>
    <col min="3843" max="3843" width="32" style="286" customWidth="1"/>
    <col min="3844" max="3844" width="31.140625" style="286" customWidth="1"/>
    <col min="3845" max="3847" width="30.140625" style="286" customWidth="1"/>
    <col min="3848" max="3848" width="21.28515625" style="286" customWidth="1"/>
    <col min="3849" max="3849" width="20.85546875" style="286" customWidth="1"/>
    <col min="3850" max="4096" width="9.140625" style="286"/>
    <col min="4097" max="4097" width="8.140625" style="286" customWidth="1"/>
    <col min="4098" max="4098" width="85.140625" style="286" customWidth="1"/>
    <col min="4099" max="4099" width="32" style="286" customWidth="1"/>
    <col min="4100" max="4100" width="31.140625" style="286" customWidth="1"/>
    <col min="4101" max="4103" width="30.140625" style="286" customWidth="1"/>
    <col min="4104" max="4104" width="21.28515625" style="286" customWidth="1"/>
    <col min="4105" max="4105" width="20.85546875" style="286" customWidth="1"/>
    <col min="4106" max="4352" width="9.140625" style="286"/>
    <col min="4353" max="4353" width="8.140625" style="286" customWidth="1"/>
    <col min="4354" max="4354" width="85.140625" style="286" customWidth="1"/>
    <col min="4355" max="4355" width="32" style="286" customWidth="1"/>
    <col min="4356" max="4356" width="31.140625" style="286" customWidth="1"/>
    <col min="4357" max="4359" width="30.140625" style="286" customWidth="1"/>
    <col min="4360" max="4360" width="21.28515625" style="286" customWidth="1"/>
    <col min="4361" max="4361" width="20.85546875" style="286" customWidth="1"/>
    <col min="4362" max="4608" width="9.140625" style="286"/>
    <col min="4609" max="4609" width="8.140625" style="286" customWidth="1"/>
    <col min="4610" max="4610" width="85.140625" style="286" customWidth="1"/>
    <col min="4611" max="4611" width="32" style="286" customWidth="1"/>
    <col min="4612" max="4612" width="31.140625" style="286" customWidth="1"/>
    <col min="4613" max="4615" width="30.140625" style="286" customWidth="1"/>
    <col min="4616" max="4616" width="21.28515625" style="286" customWidth="1"/>
    <col min="4617" max="4617" width="20.85546875" style="286" customWidth="1"/>
    <col min="4618" max="4864" width="9.140625" style="286"/>
    <col min="4865" max="4865" width="8.140625" style="286" customWidth="1"/>
    <col min="4866" max="4866" width="85.140625" style="286" customWidth="1"/>
    <col min="4867" max="4867" width="32" style="286" customWidth="1"/>
    <col min="4868" max="4868" width="31.140625" style="286" customWidth="1"/>
    <col min="4869" max="4871" width="30.140625" style="286" customWidth="1"/>
    <col min="4872" max="4872" width="21.28515625" style="286" customWidth="1"/>
    <col min="4873" max="4873" width="20.85546875" style="286" customWidth="1"/>
    <col min="4874" max="5120" width="9.140625" style="286"/>
    <col min="5121" max="5121" width="8.140625" style="286" customWidth="1"/>
    <col min="5122" max="5122" width="85.140625" style="286" customWidth="1"/>
    <col min="5123" max="5123" width="32" style="286" customWidth="1"/>
    <col min="5124" max="5124" width="31.140625" style="286" customWidth="1"/>
    <col min="5125" max="5127" width="30.140625" style="286" customWidth="1"/>
    <col min="5128" max="5128" width="21.28515625" style="286" customWidth="1"/>
    <col min="5129" max="5129" width="20.85546875" style="286" customWidth="1"/>
    <col min="5130" max="5376" width="9.140625" style="286"/>
    <col min="5377" max="5377" width="8.140625" style="286" customWidth="1"/>
    <col min="5378" max="5378" width="85.140625" style="286" customWidth="1"/>
    <col min="5379" max="5379" width="32" style="286" customWidth="1"/>
    <col min="5380" max="5380" width="31.140625" style="286" customWidth="1"/>
    <col min="5381" max="5383" width="30.140625" style="286" customWidth="1"/>
    <col min="5384" max="5384" width="21.28515625" style="286" customWidth="1"/>
    <col min="5385" max="5385" width="20.85546875" style="286" customWidth="1"/>
    <col min="5386" max="5632" width="9.140625" style="286"/>
    <col min="5633" max="5633" width="8.140625" style="286" customWidth="1"/>
    <col min="5634" max="5634" width="85.140625" style="286" customWidth="1"/>
    <col min="5635" max="5635" width="32" style="286" customWidth="1"/>
    <col min="5636" max="5636" width="31.140625" style="286" customWidth="1"/>
    <col min="5637" max="5639" width="30.140625" style="286" customWidth="1"/>
    <col min="5640" max="5640" width="21.28515625" style="286" customWidth="1"/>
    <col min="5641" max="5641" width="20.85546875" style="286" customWidth="1"/>
    <col min="5642" max="5888" width="9.140625" style="286"/>
    <col min="5889" max="5889" width="8.140625" style="286" customWidth="1"/>
    <col min="5890" max="5890" width="85.140625" style="286" customWidth="1"/>
    <col min="5891" max="5891" width="32" style="286" customWidth="1"/>
    <col min="5892" max="5892" width="31.140625" style="286" customWidth="1"/>
    <col min="5893" max="5895" width="30.140625" style="286" customWidth="1"/>
    <col min="5896" max="5896" width="21.28515625" style="286" customWidth="1"/>
    <col min="5897" max="5897" width="20.85546875" style="286" customWidth="1"/>
    <col min="5898" max="6144" width="9.140625" style="286"/>
    <col min="6145" max="6145" width="8.140625" style="286" customWidth="1"/>
    <col min="6146" max="6146" width="85.140625" style="286" customWidth="1"/>
    <col min="6147" max="6147" width="32" style="286" customWidth="1"/>
    <col min="6148" max="6148" width="31.140625" style="286" customWidth="1"/>
    <col min="6149" max="6151" width="30.140625" style="286" customWidth="1"/>
    <col min="6152" max="6152" width="21.28515625" style="286" customWidth="1"/>
    <col min="6153" max="6153" width="20.85546875" style="286" customWidth="1"/>
    <col min="6154" max="6400" width="9.140625" style="286"/>
    <col min="6401" max="6401" width="8.140625" style="286" customWidth="1"/>
    <col min="6402" max="6402" width="85.140625" style="286" customWidth="1"/>
    <col min="6403" max="6403" width="32" style="286" customWidth="1"/>
    <col min="6404" max="6404" width="31.140625" style="286" customWidth="1"/>
    <col min="6405" max="6407" width="30.140625" style="286" customWidth="1"/>
    <col min="6408" max="6408" width="21.28515625" style="286" customWidth="1"/>
    <col min="6409" max="6409" width="20.85546875" style="286" customWidth="1"/>
    <col min="6410" max="6656" width="9.140625" style="286"/>
    <col min="6657" max="6657" width="8.140625" style="286" customWidth="1"/>
    <col min="6658" max="6658" width="85.140625" style="286" customWidth="1"/>
    <col min="6659" max="6659" width="32" style="286" customWidth="1"/>
    <col min="6660" max="6660" width="31.140625" style="286" customWidth="1"/>
    <col min="6661" max="6663" width="30.140625" style="286" customWidth="1"/>
    <col min="6664" max="6664" width="21.28515625" style="286" customWidth="1"/>
    <col min="6665" max="6665" width="20.85546875" style="286" customWidth="1"/>
    <col min="6666" max="6912" width="9.140625" style="286"/>
    <col min="6913" max="6913" width="8.140625" style="286" customWidth="1"/>
    <col min="6914" max="6914" width="85.140625" style="286" customWidth="1"/>
    <col min="6915" max="6915" width="32" style="286" customWidth="1"/>
    <col min="6916" max="6916" width="31.140625" style="286" customWidth="1"/>
    <col min="6917" max="6919" width="30.140625" style="286" customWidth="1"/>
    <col min="6920" max="6920" width="21.28515625" style="286" customWidth="1"/>
    <col min="6921" max="6921" width="20.85546875" style="286" customWidth="1"/>
    <col min="6922" max="7168" width="9.140625" style="286"/>
    <col min="7169" max="7169" width="8.140625" style="286" customWidth="1"/>
    <col min="7170" max="7170" width="85.140625" style="286" customWidth="1"/>
    <col min="7171" max="7171" width="32" style="286" customWidth="1"/>
    <col min="7172" max="7172" width="31.140625" style="286" customWidth="1"/>
    <col min="7173" max="7175" width="30.140625" style="286" customWidth="1"/>
    <col min="7176" max="7176" width="21.28515625" style="286" customWidth="1"/>
    <col min="7177" max="7177" width="20.85546875" style="286" customWidth="1"/>
    <col min="7178" max="7424" width="9.140625" style="286"/>
    <col min="7425" max="7425" width="8.140625" style="286" customWidth="1"/>
    <col min="7426" max="7426" width="85.140625" style="286" customWidth="1"/>
    <col min="7427" max="7427" width="32" style="286" customWidth="1"/>
    <col min="7428" max="7428" width="31.140625" style="286" customWidth="1"/>
    <col min="7429" max="7431" width="30.140625" style="286" customWidth="1"/>
    <col min="7432" max="7432" width="21.28515625" style="286" customWidth="1"/>
    <col min="7433" max="7433" width="20.85546875" style="286" customWidth="1"/>
    <col min="7434" max="7680" width="9.140625" style="286"/>
    <col min="7681" max="7681" width="8.140625" style="286" customWidth="1"/>
    <col min="7682" max="7682" width="85.140625" style="286" customWidth="1"/>
    <col min="7683" max="7683" width="32" style="286" customWidth="1"/>
    <col min="7684" max="7684" width="31.140625" style="286" customWidth="1"/>
    <col min="7685" max="7687" width="30.140625" style="286" customWidth="1"/>
    <col min="7688" max="7688" width="21.28515625" style="286" customWidth="1"/>
    <col min="7689" max="7689" width="20.85546875" style="286" customWidth="1"/>
    <col min="7690" max="7936" width="9.140625" style="286"/>
    <col min="7937" max="7937" width="8.140625" style="286" customWidth="1"/>
    <col min="7938" max="7938" width="85.140625" style="286" customWidth="1"/>
    <col min="7939" max="7939" width="32" style="286" customWidth="1"/>
    <col min="7940" max="7940" width="31.140625" style="286" customWidth="1"/>
    <col min="7941" max="7943" width="30.140625" style="286" customWidth="1"/>
    <col min="7944" max="7944" width="21.28515625" style="286" customWidth="1"/>
    <col min="7945" max="7945" width="20.85546875" style="286" customWidth="1"/>
    <col min="7946" max="8192" width="9.140625" style="286"/>
    <col min="8193" max="8193" width="8.140625" style="286" customWidth="1"/>
    <col min="8194" max="8194" width="85.140625" style="286" customWidth="1"/>
    <col min="8195" max="8195" width="32" style="286" customWidth="1"/>
    <col min="8196" max="8196" width="31.140625" style="286" customWidth="1"/>
    <col min="8197" max="8199" width="30.140625" style="286" customWidth="1"/>
    <col min="8200" max="8200" width="21.28515625" style="286" customWidth="1"/>
    <col min="8201" max="8201" width="20.85546875" style="286" customWidth="1"/>
    <col min="8202" max="8448" width="9.140625" style="286"/>
    <col min="8449" max="8449" width="8.140625" style="286" customWidth="1"/>
    <col min="8450" max="8450" width="85.140625" style="286" customWidth="1"/>
    <col min="8451" max="8451" width="32" style="286" customWidth="1"/>
    <col min="8452" max="8452" width="31.140625" style="286" customWidth="1"/>
    <col min="8453" max="8455" width="30.140625" style="286" customWidth="1"/>
    <col min="8456" max="8456" width="21.28515625" style="286" customWidth="1"/>
    <col min="8457" max="8457" width="20.85546875" style="286" customWidth="1"/>
    <col min="8458" max="8704" width="9.140625" style="286"/>
    <col min="8705" max="8705" width="8.140625" style="286" customWidth="1"/>
    <col min="8706" max="8706" width="85.140625" style="286" customWidth="1"/>
    <col min="8707" max="8707" width="32" style="286" customWidth="1"/>
    <col min="8708" max="8708" width="31.140625" style="286" customWidth="1"/>
    <col min="8709" max="8711" width="30.140625" style="286" customWidth="1"/>
    <col min="8712" max="8712" width="21.28515625" style="286" customWidth="1"/>
    <col min="8713" max="8713" width="20.85546875" style="286" customWidth="1"/>
    <col min="8714" max="8960" width="9.140625" style="286"/>
    <col min="8961" max="8961" width="8.140625" style="286" customWidth="1"/>
    <col min="8962" max="8962" width="85.140625" style="286" customWidth="1"/>
    <col min="8963" max="8963" width="32" style="286" customWidth="1"/>
    <col min="8964" max="8964" width="31.140625" style="286" customWidth="1"/>
    <col min="8965" max="8967" width="30.140625" style="286" customWidth="1"/>
    <col min="8968" max="8968" width="21.28515625" style="286" customWidth="1"/>
    <col min="8969" max="8969" width="20.85546875" style="286" customWidth="1"/>
    <col min="8970" max="9216" width="9.140625" style="286"/>
    <col min="9217" max="9217" width="8.140625" style="286" customWidth="1"/>
    <col min="9218" max="9218" width="85.140625" style="286" customWidth="1"/>
    <col min="9219" max="9219" width="32" style="286" customWidth="1"/>
    <col min="9220" max="9220" width="31.140625" style="286" customWidth="1"/>
    <col min="9221" max="9223" width="30.140625" style="286" customWidth="1"/>
    <col min="9224" max="9224" width="21.28515625" style="286" customWidth="1"/>
    <col min="9225" max="9225" width="20.85546875" style="286" customWidth="1"/>
    <col min="9226" max="9472" width="9.140625" style="286"/>
    <col min="9473" max="9473" width="8.140625" style="286" customWidth="1"/>
    <col min="9474" max="9474" width="85.140625" style="286" customWidth="1"/>
    <col min="9475" max="9475" width="32" style="286" customWidth="1"/>
    <col min="9476" max="9476" width="31.140625" style="286" customWidth="1"/>
    <col min="9477" max="9479" width="30.140625" style="286" customWidth="1"/>
    <col min="9480" max="9480" width="21.28515625" style="286" customWidth="1"/>
    <col min="9481" max="9481" width="20.85546875" style="286" customWidth="1"/>
    <col min="9482" max="9728" width="9.140625" style="286"/>
    <col min="9729" max="9729" width="8.140625" style="286" customWidth="1"/>
    <col min="9730" max="9730" width="85.140625" style="286" customWidth="1"/>
    <col min="9731" max="9731" width="32" style="286" customWidth="1"/>
    <col min="9732" max="9732" width="31.140625" style="286" customWidth="1"/>
    <col min="9733" max="9735" width="30.140625" style="286" customWidth="1"/>
    <col min="9736" max="9736" width="21.28515625" style="286" customWidth="1"/>
    <col min="9737" max="9737" width="20.85546875" style="286" customWidth="1"/>
    <col min="9738" max="9984" width="9.140625" style="286"/>
    <col min="9985" max="9985" width="8.140625" style="286" customWidth="1"/>
    <col min="9986" max="9986" width="85.140625" style="286" customWidth="1"/>
    <col min="9987" max="9987" width="32" style="286" customWidth="1"/>
    <col min="9988" max="9988" width="31.140625" style="286" customWidth="1"/>
    <col min="9989" max="9991" width="30.140625" style="286" customWidth="1"/>
    <col min="9992" max="9992" width="21.28515625" style="286" customWidth="1"/>
    <col min="9993" max="9993" width="20.85546875" style="286" customWidth="1"/>
    <col min="9994" max="10240" width="9.140625" style="286"/>
    <col min="10241" max="10241" width="8.140625" style="286" customWidth="1"/>
    <col min="10242" max="10242" width="85.140625" style="286" customWidth="1"/>
    <col min="10243" max="10243" width="32" style="286" customWidth="1"/>
    <col min="10244" max="10244" width="31.140625" style="286" customWidth="1"/>
    <col min="10245" max="10247" width="30.140625" style="286" customWidth="1"/>
    <col min="10248" max="10248" width="21.28515625" style="286" customWidth="1"/>
    <col min="10249" max="10249" width="20.85546875" style="286" customWidth="1"/>
    <col min="10250" max="10496" width="9.140625" style="286"/>
    <col min="10497" max="10497" width="8.140625" style="286" customWidth="1"/>
    <col min="10498" max="10498" width="85.140625" style="286" customWidth="1"/>
    <col min="10499" max="10499" width="32" style="286" customWidth="1"/>
    <col min="10500" max="10500" width="31.140625" style="286" customWidth="1"/>
    <col min="10501" max="10503" width="30.140625" style="286" customWidth="1"/>
    <col min="10504" max="10504" width="21.28515625" style="286" customWidth="1"/>
    <col min="10505" max="10505" width="20.85546875" style="286" customWidth="1"/>
    <col min="10506" max="10752" width="9.140625" style="286"/>
    <col min="10753" max="10753" width="8.140625" style="286" customWidth="1"/>
    <col min="10754" max="10754" width="85.140625" style="286" customWidth="1"/>
    <col min="10755" max="10755" width="32" style="286" customWidth="1"/>
    <col min="10756" max="10756" width="31.140625" style="286" customWidth="1"/>
    <col min="10757" max="10759" width="30.140625" style="286" customWidth="1"/>
    <col min="10760" max="10760" width="21.28515625" style="286" customWidth="1"/>
    <col min="10761" max="10761" width="20.85546875" style="286" customWidth="1"/>
    <col min="10762" max="11008" width="9.140625" style="286"/>
    <col min="11009" max="11009" width="8.140625" style="286" customWidth="1"/>
    <col min="11010" max="11010" width="85.140625" style="286" customWidth="1"/>
    <col min="11011" max="11011" width="32" style="286" customWidth="1"/>
    <col min="11012" max="11012" width="31.140625" style="286" customWidth="1"/>
    <col min="11013" max="11015" width="30.140625" style="286" customWidth="1"/>
    <col min="11016" max="11016" width="21.28515625" style="286" customWidth="1"/>
    <col min="11017" max="11017" width="20.85546875" style="286" customWidth="1"/>
    <col min="11018" max="11264" width="9.140625" style="286"/>
    <col min="11265" max="11265" width="8.140625" style="286" customWidth="1"/>
    <col min="11266" max="11266" width="85.140625" style="286" customWidth="1"/>
    <col min="11267" max="11267" width="32" style="286" customWidth="1"/>
    <col min="11268" max="11268" width="31.140625" style="286" customWidth="1"/>
    <col min="11269" max="11271" width="30.140625" style="286" customWidth="1"/>
    <col min="11272" max="11272" width="21.28515625" style="286" customWidth="1"/>
    <col min="11273" max="11273" width="20.85546875" style="286" customWidth="1"/>
    <col min="11274" max="11520" width="9.140625" style="286"/>
    <col min="11521" max="11521" width="8.140625" style="286" customWidth="1"/>
    <col min="11522" max="11522" width="85.140625" style="286" customWidth="1"/>
    <col min="11523" max="11523" width="32" style="286" customWidth="1"/>
    <col min="11524" max="11524" width="31.140625" style="286" customWidth="1"/>
    <col min="11525" max="11527" width="30.140625" style="286" customWidth="1"/>
    <col min="11528" max="11528" width="21.28515625" style="286" customWidth="1"/>
    <col min="11529" max="11529" width="20.85546875" style="286" customWidth="1"/>
    <col min="11530" max="11776" width="9.140625" style="286"/>
    <col min="11777" max="11777" width="8.140625" style="286" customWidth="1"/>
    <col min="11778" max="11778" width="85.140625" style="286" customWidth="1"/>
    <col min="11779" max="11779" width="32" style="286" customWidth="1"/>
    <col min="11780" max="11780" width="31.140625" style="286" customWidth="1"/>
    <col min="11781" max="11783" width="30.140625" style="286" customWidth="1"/>
    <col min="11784" max="11784" width="21.28515625" style="286" customWidth="1"/>
    <col min="11785" max="11785" width="20.85546875" style="286" customWidth="1"/>
    <col min="11786" max="12032" width="9.140625" style="286"/>
    <col min="12033" max="12033" width="8.140625" style="286" customWidth="1"/>
    <col min="12034" max="12034" width="85.140625" style="286" customWidth="1"/>
    <col min="12035" max="12035" width="32" style="286" customWidth="1"/>
    <col min="12036" max="12036" width="31.140625" style="286" customWidth="1"/>
    <col min="12037" max="12039" width="30.140625" style="286" customWidth="1"/>
    <col min="12040" max="12040" width="21.28515625" style="286" customWidth="1"/>
    <col min="12041" max="12041" width="20.85546875" style="286" customWidth="1"/>
    <col min="12042" max="12288" width="9.140625" style="286"/>
    <col min="12289" max="12289" width="8.140625" style="286" customWidth="1"/>
    <col min="12290" max="12290" width="85.140625" style="286" customWidth="1"/>
    <col min="12291" max="12291" width="32" style="286" customWidth="1"/>
    <col min="12292" max="12292" width="31.140625" style="286" customWidth="1"/>
    <col min="12293" max="12295" width="30.140625" style="286" customWidth="1"/>
    <col min="12296" max="12296" width="21.28515625" style="286" customWidth="1"/>
    <col min="12297" max="12297" width="20.85546875" style="286" customWidth="1"/>
    <col min="12298" max="12544" width="9.140625" style="286"/>
    <col min="12545" max="12545" width="8.140625" style="286" customWidth="1"/>
    <col min="12546" max="12546" width="85.140625" style="286" customWidth="1"/>
    <col min="12547" max="12547" width="32" style="286" customWidth="1"/>
    <col min="12548" max="12548" width="31.140625" style="286" customWidth="1"/>
    <col min="12549" max="12551" width="30.140625" style="286" customWidth="1"/>
    <col min="12552" max="12552" width="21.28515625" style="286" customWidth="1"/>
    <col min="12553" max="12553" width="20.85546875" style="286" customWidth="1"/>
    <col min="12554" max="12800" width="9.140625" style="286"/>
    <col min="12801" max="12801" width="8.140625" style="286" customWidth="1"/>
    <col min="12802" max="12802" width="85.140625" style="286" customWidth="1"/>
    <col min="12803" max="12803" width="32" style="286" customWidth="1"/>
    <col min="12804" max="12804" width="31.140625" style="286" customWidth="1"/>
    <col min="12805" max="12807" width="30.140625" style="286" customWidth="1"/>
    <col min="12808" max="12808" width="21.28515625" style="286" customWidth="1"/>
    <col min="12809" max="12809" width="20.85546875" style="286" customWidth="1"/>
    <col min="12810" max="13056" width="9.140625" style="286"/>
    <col min="13057" max="13057" width="8.140625" style="286" customWidth="1"/>
    <col min="13058" max="13058" width="85.140625" style="286" customWidth="1"/>
    <col min="13059" max="13059" width="32" style="286" customWidth="1"/>
    <col min="13060" max="13060" width="31.140625" style="286" customWidth="1"/>
    <col min="13061" max="13063" width="30.140625" style="286" customWidth="1"/>
    <col min="13064" max="13064" width="21.28515625" style="286" customWidth="1"/>
    <col min="13065" max="13065" width="20.85546875" style="286" customWidth="1"/>
    <col min="13066" max="13312" width="9.140625" style="286"/>
    <col min="13313" max="13313" width="8.140625" style="286" customWidth="1"/>
    <col min="13314" max="13314" width="85.140625" style="286" customWidth="1"/>
    <col min="13315" max="13315" width="32" style="286" customWidth="1"/>
    <col min="13316" max="13316" width="31.140625" style="286" customWidth="1"/>
    <col min="13317" max="13319" width="30.140625" style="286" customWidth="1"/>
    <col min="13320" max="13320" width="21.28515625" style="286" customWidth="1"/>
    <col min="13321" max="13321" width="20.85546875" style="286" customWidth="1"/>
    <col min="13322" max="13568" width="9.140625" style="286"/>
    <col min="13569" max="13569" width="8.140625" style="286" customWidth="1"/>
    <col min="13570" max="13570" width="85.140625" style="286" customWidth="1"/>
    <col min="13571" max="13571" width="32" style="286" customWidth="1"/>
    <col min="13572" max="13572" width="31.140625" style="286" customWidth="1"/>
    <col min="13573" max="13575" width="30.140625" style="286" customWidth="1"/>
    <col min="13576" max="13576" width="21.28515625" style="286" customWidth="1"/>
    <col min="13577" max="13577" width="20.85546875" style="286" customWidth="1"/>
    <col min="13578" max="13824" width="9.140625" style="286"/>
    <col min="13825" max="13825" width="8.140625" style="286" customWidth="1"/>
    <col min="13826" max="13826" width="85.140625" style="286" customWidth="1"/>
    <col min="13827" max="13827" width="32" style="286" customWidth="1"/>
    <col min="13828" max="13828" width="31.140625" style="286" customWidth="1"/>
    <col min="13829" max="13831" width="30.140625" style="286" customWidth="1"/>
    <col min="13832" max="13832" width="21.28515625" style="286" customWidth="1"/>
    <col min="13833" max="13833" width="20.85546875" style="286" customWidth="1"/>
    <col min="13834" max="14080" width="9.140625" style="286"/>
    <col min="14081" max="14081" width="8.140625" style="286" customWidth="1"/>
    <col min="14082" max="14082" width="85.140625" style="286" customWidth="1"/>
    <col min="14083" max="14083" width="32" style="286" customWidth="1"/>
    <col min="14084" max="14084" width="31.140625" style="286" customWidth="1"/>
    <col min="14085" max="14087" width="30.140625" style="286" customWidth="1"/>
    <col min="14088" max="14088" width="21.28515625" style="286" customWidth="1"/>
    <col min="14089" max="14089" width="20.85546875" style="286" customWidth="1"/>
    <col min="14090" max="14336" width="9.140625" style="286"/>
    <col min="14337" max="14337" width="8.140625" style="286" customWidth="1"/>
    <col min="14338" max="14338" width="85.140625" style="286" customWidth="1"/>
    <col min="14339" max="14339" width="32" style="286" customWidth="1"/>
    <col min="14340" max="14340" width="31.140625" style="286" customWidth="1"/>
    <col min="14341" max="14343" width="30.140625" style="286" customWidth="1"/>
    <col min="14344" max="14344" width="21.28515625" style="286" customWidth="1"/>
    <col min="14345" max="14345" width="20.85546875" style="286" customWidth="1"/>
    <col min="14346" max="14592" width="9.140625" style="286"/>
    <col min="14593" max="14593" width="8.140625" style="286" customWidth="1"/>
    <col min="14594" max="14594" width="85.140625" style="286" customWidth="1"/>
    <col min="14595" max="14595" width="32" style="286" customWidth="1"/>
    <col min="14596" max="14596" width="31.140625" style="286" customWidth="1"/>
    <col min="14597" max="14599" width="30.140625" style="286" customWidth="1"/>
    <col min="14600" max="14600" width="21.28515625" style="286" customWidth="1"/>
    <col min="14601" max="14601" width="20.85546875" style="286" customWidth="1"/>
    <col min="14602" max="14848" width="9.140625" style="286"/>
    <col min="14849" max="14849" width="8.140625" style="286" customWidth="1"/>
    <col min="14850" max="14850" width="85.140625" style="286" customWidth="1"/>
    <col min="14851" max="14851" width="32" style="286" customWidth="1"/>
    <col min="14852" max="14852" width="31.140625" style="286" customWidth="1"/>
    <col min="14853" max="14855" width="30.140625" style="286" customWidth="1"/>
    <col min="14856" max="14856" width="21.28515625" style="286" customWidth="1"/>
    <col min="14857" max="14857" width="20.85546875" style="286" customWidth="1"/>
    <col min="14858" max="15104" width="9.140625" style="286"/>
    <col min="15105" max="15105" width="8.140625" style="286" customWidth="1"/>
    <col min="15106" max="15106" width="85.140625" style="286" customWidth="1"/>
    <col min="15107" max="15107" width="32" style="286" customWidth="1"/>
    <col min="15108" max="15108" width="31.140625" style="286" customWidth="1"/>
    <col min="15109" max="15111" width="30.140625" style="286" customWidth="1"/>
    <col min="15112" max="15112" width="21.28515625" style="286" customWidth="1"/>
    <col min="15113" max="15113" width="20.85546875" style="286" customWidth="1"/>
    <col min="15114" max="15360" width="9.140625" style="286"/>
    <col min="15361" max="15361" width="8.140625" style="286" customWidth="1"/>
    <col min="15362" max="15362" width="85.140625" style="286" customWidth="1"/>
    <col min="15363" max="15363" width="32" style="286" customWidth="1"/>
    <col min="15364" max="15364" width="31.140625" style="286" customWidth="1"/>
    <col min="15365" max="15367" width="30.140625" style="286" customWidth="1"/>
    <col min="15368" max="15368" width="21.28515625" style="286" customWidth="1"/>
    <col min="15369" max="15369" width="20.85546875" style="286" customWidth="1"/>
    <col min="15370" max="15616" width="9.140625" style="286"/>
    <col min="15617" max="15617" width="8.140625" style="286" customWidth="1"/>
    <col min="15618" max="15618" width="85.140625" style="286" customWidth="1"/>
    <col min="15619" max="15619" width="32" style="286" customWidth="1"/>
    <col min="15620" max="15620" width="31.140625" style="286" customWidth="1"/>
    <col min="15621" max="15623" width="30.140625" style="286" customWidth="1"/>
    <col min="15624" max="15624" width="21.28515625" style="286" customWidth="1"/>
    <col min="15625" max="15625" width="20.85546875" style="286" customWidth="1"/>
    <col min="15626" max="15872" width="9.140625" style="286"/>
    <col min="15873" max="15873" width="8.140625" style="286" customWidth="1"/>
    <col min="15874" max="15874" width="85.140625" style="286" customWidth="1"/>
    <col min="15875" max="15875" width="32" style="286" customWidth="1"/>
    <col min="15876" max="15876" width="31.140625" style="286" customWidth="1"/>
    <col min="15877" max="15879" width="30.140625" style="286" customWidth="1"/>
    <col min="15880" max="15880" width="21.28515625" style="286" customWidth="1"/>
    <col min="15881" max="15881" width="20.85546875" style="286" customWidth="1"/>
    <col min="15882" max="16128" width="9.140625" style="286"/>
    <col min="16129" max="16129" width="8.140625" style="286" customWidth="1"/>
    <col min="16130" max="16130" width="85.140625" style="286" customWidth="1"/>
    <col min="16131" max="16131" width="32" style="286" customWidth="1"/>
    <col min="16132" max="16132" width="31.140625" style="286" customWidth="1"/>
    <col min="16133" max="16135" width="30.140625" style="286" customWidth="1"/>
    <col min="16136" max="16136" width="21.28515625" style="286" customWidth="1"/>
    <col min="16137" max="16137" width="20.85546875" style="286" customWidth="1"/>
    <col min="16138" max="16384" width="9.140625" style="286"/>
  </cols>
  <sheetData>
    <row r="1" spans="1:11">
      <c r="D1" s="72" t="s">
        <v>437</v>
      </c>
    </row>
    <row r="3" spans="1:11" ht="20.45" customHeight="1">
      <c r="A3" s="1454" t="s">
        <v>588</v>
      </c>
      <c r="B3" s="1454"/>
      <c r="C3" s="1454"/>
      <c r="D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87"/>
    </row>
    <row r="9" spans="1:11" ht="36" customHeight="1">
      <c r="A9" s="188" t="s">
        <v>282</v>
      </c>
      <c r="B9" s="188" t="s">
        <v>297</v>
      </c>
      <c r="C9" s="188" t="s">
        <v>375</v>
      </c>
      <c r="D9" s="188" t="s">
        <v>376</v>
      </c>
      <c r="E9" s="283"/>
      <c r="F9" s="283"/>
      <c r="G9" s="283"/>
    </row>
    <row r="10" spans="1:11" ht="37.5">
      <c r="A10" s="256">
        <v>1</v>
      </c>
      <c r="B10" s="256">
        <v>2</v>
      </c>
      <c r="C10" s="256">
        <v>3</v>
      </c>
      <c r="D10" s="256">
        <v>4</v>
      </c>
      <c r="E10" s="189" t="s">
        <v>357</v>
      </c>
      <c r="F10" s="190" t="s">
        <v>302</v>
      </c>
      <c r="G10" s="190" t="s">
        <v>549</v>
      </c>
      <c r="H10" s="190" t="s">
        <v>550</v>
      </c>
      <c r="J10" s="183" t="s">
        <v>1010</v>
      </c>
      <c r="K10" s="183"/>
    </row>
    <row r="11" spans="1:11" ht="18.75" customHeight="1">
      <c r="A11" s="1466" t="s">
        <v>992</v>
      </c>
      <c r="B11" s="1466"/>
      <c r="C11" s="1466"/>
      <c r="D11" s="1466"/>
      <c r="E11" s="191" t="s">
        <v>993</v>
      </c>
      <c r="F11" s="192"/>
      <c r="G11" s="192"/>
      <c r="H11" s="192"/>
      <c r="J11" s="180" t="s">
        <v>1005</v>
      </c>
      <c r="K11" s="180" t="s">
        <v>1006</v>
      </c>
    </row>
    <row r="12" spans="1:11">
      <c r="A12" s="254">
        <v>1</v>
      </c>
      <c r="B12" s="216" t="s">
        <v>118</v>
      </c>
      <c r="C12" s="255"/>
      <c r="D12" s="202"/>
      <c r="E12" s="197"/>
      <c r="F12" s="198"/>
      <c r="G12" s="198">
        <f>D12-F12</f>
        <v>0</v>
      </c>
      <c r="H12" s="198">
        <f>D12-E12</f>
        <v>0</v>
      </c>
      <c r="J12" s="192"/>
      <c r="K12" s="192"/>
    </row>
    <row r="13" spans="1:11">
      <c r="A13" s="240"/>
      <c r="B13" s="215"/>
      <c r="C13" s="255"/>
      <c r="D13" s="202"/>
      <c r="E13" s="288"/>
      <c r="F13" s="289"/>
      <c r="G13" s="289"/>
      <c r="H13" s="198"/>
      <c r="J13" s="192"/>
      <c r="K13" s="192"/>
    </row>
    <row r="14" spans="1:11" ht="21" customHeight="1">
      <c r="A14" s="243"/>
      <c r="B14" s="193" t="s">
        <v>295</v>
      </c>
      <c r="C14" s="195" t="s">
        <v>305</v>
      </c>
      <c r="D14" s="266">
        <f>SUM(D12:D13)</f>
        <v>0</v>
      </c>
      <c r="E14" s="290" t="s">
        <v>365</v>
      </c>
      <c r="F14" s="291">
        <f>SUM(F12:F13)</f>
        <v>0</v>
      </c>
      <c r="G14" s="291">
        <f t="shared" ref="G14:H14" si="0">SUM(G12:G13)</f>
        <v>0</v>
      </c>
      <c r="H14" s="291">
        <f t="shared" si="0"/>
        <v>0</v>
      </c>
      <c r="J14" s="183">
        <f t="shared" ref="J14:K14" si="1">SUM(J12:J13)</f>
        <v>0</v>
      </c>
      <c r="K14" s="183">
        <f t="shared" si="1"/>
        <v>0</v>
      </c>
    </row>
    <row r="15" spans="1:11" ht="21" customHeight="1">
      <c r="A15" s="1466" t="s">
        <v>994</v>
      </c>
      <c r="B15" s="1466"/>
      <c r="C15" s="1466"/>
      <c r="D15" s="1466"/>
      <c r="E15" s="191" t="s">
        <v>995</v>
      </c>
      <c r="J15" s="183"/>
      <c r="K15" s="183"/>
    </row>
    <row r="16" spans="1:11">
      <c r="A16" s="254">
        <v>1</v>
      </c>
      <c r="B16" s="216" t="s">
        <v>118</v>
      </c>
      <c r="C16" s="255"/>
      <c r="D16" s="202"/>
      <c r="E16" s="288"/>
      <c r="F16" s="289"/>
      <c r="G16" s="198">
        <f>D16-F16</f>
        <v>0</v>
      </c>
      <c r="H16" s="198">
        <f>D16-E16</f>
        <v>0</v>
      </c>
      <c r="J16" s="192"/>
      <c r="K16" s="192"/>
    </row>
    <row r="17" spans="1:11">
      <c r="A17" s="240"/>
      <c r="B17" s="215"/>
      <c r="C17" s="255"/>
      <c r="D17" s="202"/>
      <c r="E17" s="288"/>
      <c r="F17" s="289"/>
      <c r="G17" s="289"/>
      <c r="H17" s="198"/>
      <c r="J17" s="192"/>
      <c r="K17" s="192"/>
    </row>
    <row r="18" spans="1:11" ht="21" customHeight="1">
      <c r="A18" s="243"/>
      <c r="B18" s="193" t="s">
        <v>295</v>
      </c>
      <c r="C18" s="195" t="s">
        <v>305</v>
      </c>
      <c r="D18" s="266">
        <f>SUM(D16:D17)</f>
        <v>0</v>
      </c>
      <c r="E18" s="290" t="s">
        <v>365</v>
      </c>
      <c r="F18" s="291">
        <f>SUM(F16:F17)</f>
        <v>0</v>
      </c>
      <c r="G18" s="291">
        <f t="shared" ref="G18:H18" si="2">SUM(G16:G17)</f>
        <v>0</v>
      </c>
      <c r="H18" s="291">
        <f t="shared" si="2"/>
        <v>0</v>
      </c>
      <c r="J18" s="183">
        <f t="shared" ref="J18:K18" si="3">SUM(J16:J17)</f>
        <v>0</v>
      </c>
      <c r="K18" s="183">
        <f t="shared" si="3"/>
        <v>0</v>
      </c>
    </row>
    <row r="19" spans="1:11" ht="21" customHeight="1">
      <c r="A19" s="1466" t="s">
        <v>489</v>
      </c>
      <c r="B19" s="1466"/>
      <c r="C19" s="1466"/>
      <c r="D19" s="1466"/>
      <c r="E19" s="191" t="s">
        <v>995</v>
      </c>
      <c r="J19" s="183"/>
      <c r="K19" s="183"/>
    </row>
    <row r="20" spans="1:11">
      <c r="A20" s="254">
        <v>1</v>
      </c>
      <c r="B20" s="216" t="s">
        <v>118</v>
      </c>
      <c r="C20" s="255"/>
      <c r="D20" s="202"/>
      <c r="E20" s="288"/>
      <c r="F20" s="289"/>
      <c r="G20" s="198">
        <f>D20-F20</f>
        <v>0</v>
      </c>
      <c r="H20" s="198">
        <f>D20-E20</f>
        <v>0</v>
      </c>
      <c r="J20" s="192"/>
      <c r="K20" s="192"/>
    </row>
    <row r="21" spans="1:11">
      <c r="A21" s="240"/>
      <c r="B21" s="215"/>
      <c r="C21" s="255"/>
      <c r="D21" s="202"/>
      <c r="E21" s="288"/>
      <c r="F21" s="289"/>
      <c r="G21" s="289"/>
      <c r="H21" s="198"/>
      <c r="J21" s="192"/>
      <c r="K21" s="192"/>
    </row>
    <row r="22" spans="1:11" ht="21" customHeight="1">
      <c r="A22" s="243"/>
      <c r="B22" s="193" t="s">
        <v>295</v>
      </c>
      <c r="C22" s="195" t="s">
        <v>305</v>
      </c>
      <c r="D22" s="266">
        <f>SUM(D20:D21)</f>
        <v>0</v>
      </c>
      <c r="E22" s="290" t="s">
        <v>365</v>
      </c>
      <c r="F22" s="291">
        <f>SUM(F20:F21)</f>
        <v>0</v>
      </c>
      <c r="G22" s="291">
        <f t="shared" ref="G22:H22" si="4">SUM(G20:G21)</f>
        <v>0</v>
      </c>
      <c r="H22" s="291">
        <f t="shared" si="4"/>
        <v>0</v>
      </c>
      <c r="J22" s="183">
        <f t="shared" ref="J22:K22" si="5">SUM(J20:J21)</f>
        <v>0</v>
      </c>
      <c r="K22" s="183">
        <f t="shared" si="5"/>
        <v>0</v>
      </c>
    </row>
    <row r="23" spans="1:11" s="178" customFormat="1">
      <c r="A23" s="66"/>
      <c r="B23" s="63"/>
      <c r="C23" s="63"/>
      <c r="D23" s="63"/>
      <c r="E23" s="225" t="s">
        <v>457</v>
      </c>
      <c r="F23" s="226">
        <f>F14+F18+F22</f>
        <v>0</v>
      </c>
      <c r="G23" s="226">
        <f t="shared" ref="G23:H23" si="6">G14+G18+G22</f>
        <v>0</v>
      </c>
      <c r="H23" s="226">
        <f t="shared" si="6"/>
        <v>0</v>
      </c>
      <c r="I23" s="69"/>
      <c r="J23" s="183">
        <f t="shared" ref="J23:K23" si="7">J14+J18+J22</f>
        <v>0</v>
      </c>
      <c r="K23" s="183">
        <f t="shared" si="7"/>
        <v>0</v>
      </c>
    </row>
    <row r="24" spans="1:11" s="178" customFormat="1" ht="15.75">
      <c r="A24" s="66"/>
      <c r="B24" s="63"/>
      <c r="C24" s="63"/>
      <c r="D24" s="63"/>
      <c r="E24" s="63"/>
      <c r="G24" s="63"/>
      <c r="H24" s="63"/>
      <c r="I24" s="69"/>
    </row>
    <row r="25" spans="1:11" s="178" customFormat="1" ht="18.75" customHeight="1">
      <c r="A25" s="34" t="s">
        <v>667</v>
      </c>
      <c r="B25" s="35"/>
      <c r="C25" s="115"/>
      <c r="D25" s="115" t="s">
        <v>1135</v>
      </c>
      <c r="E25" s="35"/>
      <c r="G25" s="35"/>
      <c r="H25" s="35"/>
      <c r="I25" s="98"/>
    </row>
    <row r="26" spans="1:11" s="178" customFormat="1" ht="15">
      <c r="B26" s="66"/>
      <c r="C26" s="67" t="s">
        <v>131</v>
      </c>
      <c r="D26" s="67" t="s">
        <v>132</v>
      </c>
      <c r="E26" s="66"/>
      <c r="G26" s="66"/>
      <c r="H26" s="66"/>
      <c r="I26" s="68"/>
    </row>
    <row r="27" spans="1:11" s="178" customFormat="1" ht="15.75">
      <c r="A27" s="66"/>
      <c r="B27" s="63"/>
      <c r="C27" s="63"/>
      <c r="D27" s="63"/>
      <c r="E27" s="63"/>
      <c r="G27" s="63"/>
      <c r="H27" s="63"/>
      <c r="I27" s="69"/>
    </row>
    <row r="28" spans="1:11" s="178" customFormat="1">
      <c r="A28" s="34" t="s">
        <v>133</v>
      </c>
      <c r="B28" s="35"/>
      <c r="C28" s="115"/>
      <c r="D28" s="115" t="s">
        <v>1136</v>
      </c>
      <c r="E28" s="35"/>
      <c r="G28" s="35"/>
      <c r="H28" s="35"/>
      <c r="I28" s="98"/>
    </row>
    <row r="29" spans="1:11" s="178" customFormat="1" ht="15">
      <c r="B29" s="66"/>
      <c r="C29" s="67" t="s">
        <v>131</v>
      </c>
      <c r="D29" s="67" t="s">
        <v>132</v>
      </c>
      <c r="E29" s="66"/>
      <c r="G29" s="66"/>
      <c r="H29" s="66"/>
      <c r="I29" s="68"/>
    </row>
    <row r="30" spans="1:11">
      <c r="A30" s="66"/>
    </row>
    <row r="31" spans="1:11" s="292" customFormat="1" ht="27">
      <c r="A31" s="286"/>
      <c r="B31" s="227" t="s">
        <v>1074</v>
      </c>
      <c r="E31" s="181"/>
      <c r="F31" s="181"/>
      <c r="G31" s="181"/>
    </row>
    <row r="32" spans="1:11" ht="27">
      <c r="A32" s="292"/>
      <c r="B32" s="227" t="s">
        <v>996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>
    <tabColor rgb="FF92D050"/>
    <pageSetUpPr fitToPage="1"/>
  </sheetPr>
  <dimension ref="A1:K43"/>
  <sheetViews>
    <sheetView view="pageBreakPreview" zoomScale="70" zoomScaleSheetLayoutView="70" workbookViewId="0">
      <selection activeCell="C13" sqref="C13"/>
    </sheetView>
  </sheetViews>
  <sheetFormatPr defaultRowHeight="18.75"/>
  <cols>
    <col min="1" max="1" width="8.140625" style="178" customWidth="1"/>
    <col min="2" max="2" width="85.140625" style="178" customWidth="1"/>
    <col min="3" max="3" width="28.140625" style="178" customWidth="1"/>
    <col min="4" max="4" width="31.140625" style="178" customWidth="1"/>
    <col min="5" max="5" width="29.5703125" style="179" customWidth="1"/>
    <col min="6" max="7" width="22.5703125" style="179" customWidth="1"/>
    <col min="8" max="8" width="38.42578125" style="286" customWidth="1"/>
    <col min="9" max="9" width="9.140625" style="178"/>
    <col min="10" max="11" width="22" style="286" customWidth="1"/>
    <col min="12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454" t="s">
        <v>691</v>
      </c>
      <c r="B3" s="1454"/>
      <c r="C3" s="1454"/>
      <c r="D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455" t="s">
        <v>282</v>
      </c>
      <c r="B9" s="1455" t="s">
        <v>297</v>
      </c>
      <c r="C9" s="1471" t="s">
        <v>375</v>
      </c>
      <c r="D9" s="1439" t="s">
        <v>376</v>
      </c>
      <c r="E9" s="283"/>
      <c r="F9" s="283"/>
      <c r="G9" s="283"/>
    </row>
    <row r="10" spans="1:11" ht="37.5" customHeight="1">
      <c r="A10" s="1455"/>
      <c r="B10" s="1455"/>
      <c r="C10" s="1472"/>
      <c r="D10" s="1473"/>
    </row>
    <row r="11" spans="1:11" ht="37.5">
      <c r="A11" s="293">
        <v>1</v>
      </c>
      <c r="B11" s="293">
        <v>2</v>
      </c>
      <c r="C11" s="294">
        <v>3</v>
      </c>
      <c r="D11" s="295">
        <v>4</v>
      </c>
      <c r="E11" s="189" t="s">
        <v>357</v>
      </c>
      <c r="F11" s="190" t="s">
        <v>302</v>
      </c>
      <c r="G11" s="190" t="s">
        <v>549</v>
      </c>
      <c r="H11" s="190" t="s">
        <v>550</v>
      </c>
      <c r="J11" s="183" t="s">
        <v>1010</v>
      </c>
      <c r="K11" s="183"/>
    </row>
    <row r="12" spans="1:11" ht="18.75" customHeight="1">
      <c r="A12" s="1466" t="s">
        <v>992</v>
      </c>
      <c r="B12" s="1466"/>
      <c r="C12" s="1466"/>
      <c r="D12" s="1466"/>
      <c r="E12" s="191" t="s">
        <v>993</v>
      </c>
      <c r="F12" s="192"/>
      <c r="G12" s="192"/>
      <c r="H12" s="192"/>
      <c r="J12" s="180" t="s">
        <v>1005</v>
      </c>
      <c r="K12" s="180" t="s">
        <v>1006</v>
      </c>
    </row>
    <row r="13" spans="1:11" s="114" customFormat="1">
      <c r="A13" s="296">
        <v>1</v>
      </c>
      <c r="B13" s="89" t="s">
        <v>1185</v>
      </c>
      <c r="C13" s="297"/>
      <c r="D13" s="298"/>
      <c r="E13" s="197"/>
      <c r="F13" s="198"/>
      <c r="G13" s="198">
        <f>D12-F13</f>
        <v>0</v>
      </c>
      <c r="H13" s="198">
        <f>D12-E13</f>
        <v>0</v>
      </c>
      <c r="I13" s="299"/>
      <c r="J13" s="192"/>
      <c r="K13" s="192"/>
    </row>
    <row r="14" spans="1:11" s="114" customFormat="1">
      <c r="A14" s="296"/>
      <c r="B14" s="89"/>
      <c r="C14" s="297"/>
      <c r="D14" s="298"/>
      <c r="E14" s="197"/>
      <c r="F14" s="198"/>
      <c r="G14" s="198">
        <f t="shared" ref="G14:G17" si="0">D13-F14</f>
        <v>0</v>
      </c>
      <c r="H14" s="198">
        <f t="shared" ref="H14:H17" si="1">D13-E14</f>
        <v>0</v>
      </c>
      <c r="I14" s="299"/>
      <c r="J14" s="286"/>
      <c r="K14" s="286"/>
    </row>
    <row r="15" spans="1:11" s="114" customFormat="1">
      <c r="A15" s="296"/>
      <c r="B15" s="89"/>
      <c r="C15" s="297"/>
      <c r="D15" s="298"/>
      <c r="E15" s="197"/>
      <c r="F15" s="198"/>
      <c r="G15" s="198">
        <f t="shared" si="0"/>
        <v>0</v>
      </c>
      <c r="H15" s="198">
        <f t="shared" si="1"/>
        <v>0</v>
      </c>
      <c r="I15" s="299"/>
      <c r="J15" s="183"/>
      <c r="K15" s="183"/>
    </row>
    <row r="16" spans="1:11" s="114" customFormat="1">
      <c r="A16" s="296"/>
      <c r="B16" s="89"/>
      <c r="C16" s="297"/>
      <c r="D16" s="298"/>
      <c r="E16" s="197"/>
      <c r="F16" s="198"/>
      <c r="G16" s="198">
        <f t="shared" si="0"/>
        <v>0</v>
      </c>
      <c r="H16" s="198">
        <f t="shared" si="1"/>
        <v>0</v>
      </c>
      <c r="I16" s="299"/>
      <c r="J16" s="192"/>
      <c r="K16" s="192"/>
    </row>
    <row r="17" spans="1:11" s="114" customFormat="1">
      <c r="A17" s="296"/>
      <c r="B17" s="89"/>
      <c r="C17" s="297"/>
      <c r="D17" s="298"/>
      <c r="E17" s="197"/>
      <c r="F17" s="198"/>
      <c r="G17" s="198">
        <f t="shared" si="0"/>
        <v>0</v>
      </c>
      <c r="H17" s="198">
        <f t="shared" si="1"/>
        <v>0</v>
      </c>
      <c r="I17" s="299"/>
      <c r="J17" s="192"/>
      <c r="K17" s="192"/>
    </row>
    <row r="18" spans="1:11" ht="21" customHeight="1">
      <c r="A18" s="300"/>
      <c r="B18" s="301" t="s">
        <v>295</v>
      </c>
      <c r="C18" s="302" t="s">
        <v>305</v>
      </c>
      <c r="D18" s="97">
        <f>SUM(D13:D17)</f>
        <v>0</v>
      </c>
      <c r="E18" s="290" t="s">
        <v>365</v>
      </c>
      <c r="F18" s="291">
        <f>SUM(F13:F17)</f>
        <v>0</v>
      </c>
      <c r="G18" s="291">
        <f>SUM(G13:G17)</f>
        <v>0</v>
      </c>
      <c r="H18" s="291">
        <f>SUM(H13:H17)</f>
        <v>0</v>
      </c>
      <c r="J18" s="183">
        <f t="shared" ref="J18:K18" si="2">SUM(J13:J17)</f>
        <v>0</v>
      </c>
      <c r="K18" s="183">
        <f t="shared" si="2"/>
        <v>0</v>
      </c>
    </row>
    <row r="19" spans="1:11" ht="18.75" hidden="1" customHeight="1">
      <c r="A19" s="1466" t="s">
        <v>994</v>
      </c>
      <c r="B19" s="1466"/>
      <c r="C19" s="1466"/>
      <c r="D19" s="1466"/>
      <c r="E19" s="191" t="s">
        <v>995</v>
      </c>
      <c r="F19" s="192"/>
      <c r="G19" s="192"/>
      <c r="H19" s="192"/>
      <c r="J19" s="183"/>
      <c r="K19" s="183"/>
    </row>
    <row r="20" spans="1:11" s="114" customFormat="1" hidden="1">
      <c r="A20" s="296">
        <v>1</v>
      </c>
      <c r="B20" s="89"/>
      <c r="C20" s="297"/>
      <c r="D20" s="298"/>
      <c r="E20" s="197"/>
      <c r="F20" s="198"/>
      <c r="G20" s="198">
        <f>D19-F20</f>
        <v>0</v>
      </c>
      <c r="H20" s="198">
        <f>D19-E20</f>
        <v>0</v>
      </c>
      <c r="I20" s="299"/>
      <c r="J20" s="192"/>
      <c r="K20" s="192"/>
    </row>
    <row r="21" spans="1:11" s="114" customFormat="1" hidden="1">
      <c r="A21" s="296"/>
      <c r="B21" s="89"/>
      <c r="C21" s="297"/>
      <c r="D21" s="298"/>
      <c r="E21" s="197"/>
      <c r="F21" s="198"/>
      <c r="G21" s="198">
        <f t="shared" ref="G21:G24" si="3">D20-F21</f>
        <v>0</v>
      </c>
      <c r="H21" s="198">
        <f t="shared" ref="H21:H24" si="4">D20-E21</f>
        <v>0</v>
      </c>
      <c r="I21" s="299"/>
      <c r="J21" s="192"/>
      <c r="K21" s="192"/>
    </row>
    <row r="22" spans="1:11" s="114" customFormat="1" hidden="1">
      <c r="A22" s="296"/>
      <c r="B22" s="89"/>
      <c r="C22" s="297"/>
      <c r="D22" s="298"/>
      <c r="E22" s="197"/>
      <c r="F22" s="198"/>
      <c r="G22" s="198">
        <f t="shared" si="3"/>
        <v>0</v>
      </c>
      <c r="H22" s="198">
        <f t="shared" si="4"/>
        <v>0</v>
      </c>
      <c r="I22" s="299"/>
      <c r="J22" s="286"/>
      <c r="K22" s="286"/>
    </row>
    <row r="23" spans="1:11" s="114" customFormat="1" hidden="1">
      <c r="A23" s="296"/>
      <c r="B23" s="89"/>
      <c r="C23" s="297"/>
      <c r="D23" s="298"/>
      <c r="E23" s="197"/>
      <c r="F23" s="198"/>
      <c r="G23" s="198">
        <f t="shared" si="3"/>
        <v>0</v>
      </c>
      <c r="H23" s="198">
        <f t="shared" si="4"/>
        <v>0</v>
      </c>
      <c r="I23" s="299"/>
      <c r="J23" s="286"/>
      <c r="K23" s="286"/>
    </row>
    <row r="24" spans="1:11" s="114" customFormat="1" hidden="1">
      <c r="A24" s="296"/>
      <c r="B24" s="89"/>
      <c r="C24" s="297"/>
      <c r="D24" s="298"/>
      <c r="E24" s="197"/>
      <c r="F24" s="198"/>
      <c r="G24" s="198">
        <f t="shared" si="3"/>
        <v>0</v>
      </c>
      <c r="H24" s="198">
        <f t="shared" si="4"/>
        <v>0</v>
      </c>
      <c r="I24" s="299"/>
      <c r="J24" s="178"/>
      <c r="K24" s="178"/>
    </row>
    <row r="25" spans="1:11" ht="21" hidden="1" customHeight="1">
      <c r="A25" s="300"/>
      <c r="B25" s="301" t="s">
        <v>295</v>
      </c>
      <c r="C25" s="302" t="s">
        <v>305</v>
      </c>
      <c r="D25" s="97">
        <f>SUM(D20:D24)</f>
        <v>0</v>
      </c>
      <c r="E25" s="290" t="s">
        <v>365</v>
      </c>
      <c r="F25" s="291">
        <f>SUM(F20:F24)</f>
        <v>0</v>
      </c>
      <c r="G25" s="291">
        <f>SUM(G20:G24)</f>
        <v>0</v>
      </c>
      <c r="H25" s="291">
        <f>SUM(H20:H24)</f>
        <v>0</v>
      </c>
      <c r="J25" s="183">
        <f t="shared" ref="J25:K25" si="5">SUM(J20:J24)</f>
        <v>0</v>
      </c>
      <c r="K25" s="183">
        <f t="shared" si="5"/>
        <v>0</v>
      </c>
    </row>
    <row r="26" spans="1:11" ht="18.75" hidden="1" customHeight="1">
      <c r="A26" s="1466" t="s">
        <v>489</v>
      </c>
      <c r="B26" s="1466"/>
      <c r="C26" s="1466"/>
      <c r="D26" s="1466"/>
      <c r="E26" s="191" t="s">
        <v>995</v>
      </c>
      <c r="F26" s="192"/>
      <c r="G26" s="192"/>
      <c r="H26" s="192"/>
      <c r="J26" s="178"/>
      <c r="K26" s="178"/>
    </row>
    <row r="27" spans="1:11" s="114" customFormat="1" hidden="1">
      <c r="A27" s="296">
        <v>1</v>
      </c>
      <c r="B27" s="89"/>
      <c r="C27" s="297"/>
      <c r="D27" s="298"/>
      <c r="E27" s="197"/>
      <c r="F27" s="198"/>
      <c r="G27" s="198">
        <f>D26-F27</f>
        <v>0</v>
      </c>
      <c r="H27" s="198">
        <f>D26-E27</f>
        <v>0</v>
      </c>
      <c r="I27" s="299"/>
      <c r="J27" s="178"/>
      <c r="K27" s="178"/>
    </row>
    <row r="28" spans="1:11" s="114" customFormat="1" hidden="1">
      <c r="A28" s="296"/>
      <c r="B28" s="89"/>
      <c r="C28" s="297"/>
      <c r="D28" s="298"/>
      <c r="E28" s="197"/>
      <c r="F28" s="198"/>
      <c r="G28" s="198">
        <f t="shared" ref="G28:G31" si="6">D27-F28</f>
        <v>0</v>
      </c>
      <c r="H28" s="198">
        <f t="shared" ref="H28:H31" si="7">D27-E28</f>
        <v>0</v>
      </c>
      <c r="I28" s="299"/>
      <c r="J28" s="178"/>
      <c r="K28" s="178"/>
    </row>
    <row r="29" spans="1:11" s="114" customFormat="1" hidden="1">
      <c r="A29" s="296"/>
      <c r="B29" s="89"/>
      <c r="C29" s="297"/>
      <c r="D29" s="298"/>
      <c r="E29" s="197"/>
      <c r="F29" s="198"/>
      <c r="G29" s="198">
        <f t="shared" si="6"/>
        <v>0</v>
      </c>
      <c r="H29" s="198">
        <f t="shared" si="7"/>
        <v>0</v>
      </c>
      <c r="I29" s="299"/>
      <c r="J29" s="178"/>
      <c r="K29" s="178"/>
    </row>
    <row r="30" spans="1:11" s="114" customFormat="1" hidden="1">
      <c r="A30" s="296"/>
      <c r="B30" s="89"/>
      <c r="C30" s="297"/>
      <c r="D30" s="298"/>
      <c r="E30" s="197"/>
      <c r="F30" s="198"/>
      <c r="G30" s="198">
        <f t="shared" si="6"/>
        <v>0</v>
      </c>
      <c r="H30" s="198">
        <f t="shared" si="7"/>
        <v>0</v>
      </c>
      <c r="I30" s="299"/>
      <c r="J30" s="286"/>
      <c r="K30" s="286"/>
    </row>
    <row r="31" spans="1:11" s="114" customFormat="1" ht="27" hidden="1">
      <c r="A31" s="296"/>
      <c r="B31" s="89"/>
      <c r="C31" s="297"/>
      <c r="D31" s="298"/>
      <c r="E31" s="197"/>
      <c r="F31" s="198"/>
      <c r="G31" s="198">
        <f t="shared" si="6"/>
        <v>0</v>
      </c>
      <c r="H31" s="198">
        <f t="shared" si="7"/>
        <v>0</v>
      </c>
      <c r="I31" s="299"/>
      <c r="J31" s="292"/>
      <c r="K31" s="292"/>
    </row>
    <row r="32" spans="1:11" ht="21" hidden="1" customHeight="1">
      <c r="A32" s="300"/>
      <c r="B32" s="301" t="s">
        <v>295</v>
      </c>
      <c r="C32" s="302" t="s">
        <v>305</v>
      </c>
      <c r="D32" s="97">
        <f>SUM(D27:D31)</f>
        <v>0</v>
      </c>
      <c r="E32" s="290" t="s">
        <v>365</v>
      </c>
      <c r="F32" s="291">
        <f>SUM(F27:F31)</f>
        <v>0</v>
      </c>
      <c r="G32" s="291">
        <f>SUM(G27:G31)</f>
        <v>0</v>
      </c>
      <c r="H32" s="291">
        <f>SUM(H27:H31)</f>
        <v>0</v>
      </c>
      <c r="J32" s="183">
        <f t="shared" ref="J32:K32" si="8">SUM(J27:J31)</f>
        <v>0</v>
      </c>
      <c r="K32" s="183">
        <f t="shared" si="8"/>
        <v>0</v>
      </c>
    </row>
    <row r="33" spans="1:11" hidden="1">
      <c r="E33" s="225" t="s">
        <v>457</v>
      </c>
      <c r="F33" s="226">
        <f>F18+F25+F32</f>
        <v>0</v>
      </c>
      <c r="G33" s="226">
        <f t="shared" ref="G33:H33" si="9">G18+G25+G32</f>
        <v>0</v>
      </c>
      <c r="H33" s="226">
        <f t="shared" si="9"/>
        <v>0</v>
      </c>
      <c r="I33" s="68"/>
      <c r="J33" s="183">
        <f t="shared" ref="J33:K33" si="10">J18+J25+J32</f>
        <v>0</v>
      </c>
      <c r="K33" s="183">
        <f t="shared" si="10"/>
        <v>0</v>
      </c>
    </row>
    <row r="34" spans="1:11">
      <c r="I34" s="68"/>
    </row>
    <row r="35" spans="1:11">
      <c r="I35" s="68"/>
    </row>
    <row r="36" spans="1:11" s="1" customFormat="1" ht="18" customHeight="1">
      <c r="A36" s="34" t="s">
        <v>667</v>
      </c>
      <c r="B36" s="35"/>
      <c r="C36" s="115"/>
      <c r="D36" s="115" t="s">
        <v>1135</v>
      </c>
      <c r="E36" s="179"/>
      <c r="F36" s="179"/>
      <c r="G36" s="179"/>
      <c r="H36" s="286"/>
      <c r="J36" s="286"/>
      <c r="K36" s="286"/>
    </row>
    <row r="37" spans="1:11" s="303" customFormat="1" ht="19.5">
      <c r="A37" s="178"/>
      <c r="B37" s="66"/>
      <c r="C37" s="67" t="s">
        <v>131</v>
      </c>
      <c r="D37" s="67" t="s">
        <v>132</v>
      </c>
      <c r="E37" s="179"/>
      <c r="F37" s="179"/>
      <c r="G37" s="179"/>
      <c r="H37" s="286"/>
      <c r="J37" s="286"/>
      <c r="K37" s="286"/>
    </row>
    <row r="38" spans="1:11">
      <c r="A38" s="66"/>
      <c r="B38" s="63"/>
      <c r="C38" s="63"/>
      <c r="D38" s="63"/>
    </row>
    <row r="39" spans="1:11">
      <c r="A39" s="34" t="s">
        <v>133</v>
      </c>
      <c r="B39" s="35"/>
      <c r="C39" s="115"/>
      <c r="D39" s="115" t="s">
        <v>1136</v>
      </c>
    </row>
    <row r="40" spans="1:11">
      <c r="B40" s="66"/>
      <c r="C40" s="67" t="s">
        <v>131</v>
      </c>
      <c r="D40" s="67" t="s">
        <v>132</v>
      </c>
    </row>
    <row r="41" spans="1:11">
      <c r="A41" s="1"/>
      <c r="B41" s="1"/>
      <c r="C41" s="1"/>
      <c r="D41" s="1"/>
    </row>
    <row r="42" spans="1:11" ht="19.5">
      <c r="A42" s="303"/>
      <c r="B42" s="227" t="s">
        <v>1071</v>
      </c>
      <c r="C42" s="303"/>
      <c r="D42" s="303"/>
    </row>
    <row r="43" spans="1:11">
      <c r="B43" s="227" t="s">
        <v>996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3"/>
  <sheetViews>
    <sheetView view="pageBreakPreview" zoomScale="70" zoomScaleSheetLayoutView="70" workbookViewId="0">
      <selection activeCell="H43" sqref="H43"/>
    </sheetView>
  </sheetViews>
  <sheetFormatPr defaultRowHeight="18.75"/>
  <cols>
    <col min="1" max="1" width="8.140625" style="178" customWidth="1"/>
    <col min="2" max="2" width="85.140625" style="178" customWidth="1"/>
    <col min="3" max="3" width="28.140625" style="178" customWidth="1"/>
    <col min="4" max="4" width="31.140625" style="178" customWidth="1"/>
    <col min="5" max="5" width="29.5703125" style="179" customWidth="1"/>
    <col min="6" max="7" width="22.5703125" style="179" customWidth="1"/>
    <col min="8" max="8" width="38.42578125" style="286" customWidth="1"/>
    <col min="9" max="9" width="9.140625" style="178"/>
    <col min="10" max="11" width="22" style="286" customWidth="1"/>
    <col min="12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454" t="s">
        <v>691</v>
      </c>
      <c r="B3" s="1454"/>
      <c r="C3" s="1454"/>
      <c r="D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893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455" t="s">
        <v>282</v>
      </c>
      <c r="B9" s="1455" t="s">
        <v>297</v>
      </c>
      <c r="C9" s="1471" t="s">
        <v>375</v>
      </c>
      <c r="D9" s="1439" t="s">
        <v>376</v>
      </c>
      <c r="E9" s="283"/>
      <c r="F9" s="283"/>
      <c r="G9" s="283"/>
    </row>
    <row r="10" spans="1:11" ht="37.5" customHeight="1">
      <c r="A10" s="1455"/>
      <c r="B10" s="1455"/>
      <c r="C10" s="1472"/>
      <c r="D10" s="1473"/>
    </row>
    <row r="11" spans="1:11" ht="37.5">
      <c r="A11" s="892">
        <v>1</v>
      </c>
      <c r="B11" s="892">
        <v>2</v>
      </c>
      <c r="C11" s="294">
        <v>3</v>
      </c>
      <c r="D11" s="894">
        <v>4</v>
      </c>
      <c r="E11" s="189" t="s">
        <v>357</v>
      </c>
      <c r="F11" s="190" t="s">
        <v>302</v>
      </c>
      <c r="G11" s="190" t="s">
        <v>549</v>
      </c>
      <c r="H11" s="190" t="s">
        <v>550</v>
      </c>
      <c r="J11" s="183" t="s">
        <v>1010</v>
      </c>
      <c r="K11" s="183"/>
    </row>
    <row r="12" spans="1:11" ht="18.75" customHeight="1">
      <c r="A12" s="1466" t="s">
        <v>992</v>
      </c>
      <c r="B12" s="1466"/>
      <c r="C12" s="1466"/>
      <c r="D12" s="1466"/>
      <c r="E12" s="191" t="s">
        <v>993</v>
      </c>
      <c r="F12" s="192"/>
      <c r="G12" s="192"/>
      <c r="H12" s="192"/>
      <c r="J12" s="180" t="s">
        <v>1005</v>
      </c>
      <c r="K12" s="180" t="s">
        <v>1006</v>
      </c>
    </row>
    <row r="13" spans="1:11" s="891" customFormat="1">
      <c r="A13" s="296">
        <v>1</v>
      </c>
      <c r="B13" s="89" t="s">
        <v>1185</v>
      </c>
      <c r="C13" s="297">
        <v>1</v>
      </c>
      <c r="D13" s="298">
        <v>200000</v>
      </c>
      <c r="E13" s="197"/>
      <c r="F13" s="198"/>
      <c r="G13" s="198">
        <f>D13-F13</f>
        <v>200000</v>
      </c>
      <c r="H13" s="198">
        <f>D12-E13</f>
        <v>0</v>
      </c>
      <c r="I13" s="299"/>
      <c r="J13" s="192"/>
      <c r="K13" s="192"/>
    </row>
    <row r="14" spans="1:11" s="891" customFormat="1">
      <c r="A14" s="296"/>
      <c r="B14" s="89"/>
      <c r="C14" s="297"/>
      <c r="D14" s="298"/>
      <c r="E14" s="197"/>
      <c r="F14" s="198"/>
      <c r="G14" s="198"/>
      <c r="H14" s="198">
        <f t="shared" ref="H14:H17" si="0">D13-E14</f>
        <v>200000</v>
      </c>
      <c r="I14" s="299"/>
      <c r="J14" s="286"/>
      <c r="K14" s="286"/>
    </row>
    <row r="15" spans="1:11" s="891" customFormat="1">
      <c r="A15" s="296"/>
      <c r="B15" s="89"/>
      <c r="C15" s="297"/>
      <c r="D15" s="298"/>
      <c r="E15" s="197"/>
      <c r="F15" s="198"/>
      <c r="G15" s="198">
        <f t="shared" ref="G15:G17" si="1">D14-F15</f>
        <v>0</v>
      </c>
      <c r="H15" s="198">
        <f t="shared" si="0"/>
        <v>0</v>
      </c>
      <c r="I15" s="299"/>
      <c r="J15" s="183"/>
      <c r="K15" s="183"/>
    </row>
    <row r="16" spans="1:11" s="891" customFormat="1">
      <c r="A16" s="296"/>
      <c r="B16" s="89"/>
      <c r="C16" s="297"/>
      <c r="D16" s="298"/>
      <c r="E16" s="197"/>
      <c r="F16" s="198"/>
      <c r="G16" s="198">
        <f t="shared" si="1"/>
        <v>0</v>
      </c>
      <c r="H16" s="198">
        <f t="shared" si="0"/>
        <v>0</v>
      </c>
      <c r="I16" s="299"/>
      <c r="J16" s="192"/>
      <c r="K16" s="192"/>
    </row>
    <row r="17" spans="1:11" s="891" customFormat="1">
      <c r="A17" s="296"/>
      <c r="B17" s="89"/>
      <c r="C17" s="297"/>
      <c r="D17" s="298"/>
      <c r="E17" s="197"/>
      <c r="F17" s="198"/>
      <c r="G17" s="198">
        <f t="shared" si="1"/>
        <v>0</v>
      </c>
      <c r="H17" s="198">
        <f t="shared" si="0"/>
        <v>0</v>
      </c>
      <c r="I17" s="299"/>
      <c r="J17" s="192"/>
      <c r="K17" s="192"/>
    </row>
    <row r="18" spans="1:11" ht="21" customHeight="1">
      <c r="A18" s="300"/>
      <c r="B18" s="301" t="s">
        <v>295</v>
      </c>
      <c r="C18" s="302" t="s">
        <v>305</v>
      </c>
      <c r="D18" s="97">
        <f>SUM(D13:D17)</f>
        <v>200000</v>
      </c>
      <c r="E18" s="290" t="s">
        <v>365</v>
      </c>
      <c r="F18" s="291">
        <f>SUM(F13:F17)</f>
        <v>0</v>
      </c>
      <c r="G18" s="291">
        <f>SUM(G13:G17)</f>
        <v>200000</v>
      </c>
      <c r="H18" s="291">
        <f>SUM(H13:H17)</f>
        <v>200000</v>
      </c>
      <c r="J18" s="183">
        <f t="shared" ref="J18:K18" si="2">SUM(J13:J17)</f>
        <v>0</v>
      </c>
      <c r="K18" s="183">
        <f t="shared" si="2"/>
        <v>0</v>
      </c>
    </row>
    <row r="19" spans="1:11" ht="18.75" hidden="1" customHeight="1">
      <c r="A19" s="1466" t="s">
        <v>994</v>
      </c>
      <c r="B19" s="1466"/>
      <c r="C19" s="1466"/>
      <c r="D19" s="1466"/>
      <c r="E19" s="191" t="s">
        <v>995</v>
      </c>
      <c r="F19" s="192"/>
      <c r="G19" s="192"/>
      <c r="H19" s="192"/>
      <c r="J19" s="183"/>
      <c r="K19" s="183"/>
    </row>
    <row r="20" spans="1:11" s="891" customFormat="1" hidden="1">
      <c r="A20" s="296">
        <v>1</v>
      </c>
      <c r="B20" s="89"/>
      <c r="C20" s="297"/>
      <c r="D20" s="298"/>
      <c r="E20" s="197"/>
      <c r="F20" s="198"/>
      <c r="G20" s="198">
        <f>D19-F20</f>
        <v>0</v>
      </c>
      <c r="H20" s="198">
        <f>D19-E20</f>
        <v>0</v>
      </c>
      <c r="I20" s="299"/>
      <c r="J20" s="192"/>
      <c r="K20" s="192"/>
    </row>
    <row r="21" spans="1:11" s="891" customFormat="1" hidden="1">
      <c r="A21" s="296"/>
      <c r="B21" s="89"/>
      <c r="C21" s="297"/>
      <c r="D21" s="298"/>
      <c r="E21" s="197"/>
      <c r="F21" s="198"/>
      <c r="G21" s="198">
        <f t="shared" ref="G21:G24" si="3">D20-F21</f>
        <v>0</v>
      </c>
      <c r="H21" s="198">
        <f t="shared" ref="H21:H24" si="4">D20-E21</f>
        <v>0</v>
      </c>
      <c r="I21" s="299"/>
      <c r="J21" s="192"/>
      <c r="K21" s="192"/>
    </row>
    <row r="22" spans="1:11" s="891" customFormat="1" hidden="1">
      <c r="A22" s="296"/>
      <c r="B22" s="89"/>
      <c r="C22" s="297"/>
      <c r="D22" s="298"/>
      <c r="E22" s="197"/>
      <c r="F22" s="198"/>
      <c r="G22" s="198">
        <f t="shared" si="3"/>
        <v>0</v>
      </c>
      <c r="H22" s="198">
        <f t="shared" si="4"/>
        <v>0</v>
      </c>
      <c r="I22" s="299"/>
      <c r="J22" s="286"/>
      <c r="K22" s="286"/>
    </row>
    <row r="23" spans="1:11" s="891" customFormat="1" hidden="1">
      <c r="A23" s="296"/>
      <c r="B23" s="89"/>
      <c r="C23" s="297"/>
      <c r="D23" s="298"/>
      <c r="E23" s="197"/>
      <c r="F23" s="198"/>
      <c r="G23" s="198">
        <f t="shared" si="3"/>
        <v>0</v>
      </c>
      <c r="H23" s="198">
        <f t="shared" si="4"/>
        <v>0</v>
      </c>
      <c r="I23" s="299"/>
      <c r="J23" s="286"/>
      <c r="K23" s="286"/>
    </row>
    <row r="24" spans="1:11" s="891" customFormat="1" hidden="1">
      <c r="A24" s="296"/>
      <c r="B24" s="89"/>
      <c r="C24" s="297"/>
      <c r="D24" s="298"/>
      <c r="E24" s="197"/>
      <c r="F24" s="198"/>
      <c r="G24" s="198">
        <f t="shared" si="3"/>
        <v>0</v>
      </c>
      <c r="H24" s="198">
        <f t="shared" si="4"/>
        <v>0</v>
      </c>
      <c r="I24" s="299"/>
      <c r="J24" s="178"/>
      <c r="K24" s="178"/>
    </row>
    <row r="25" spans="1:11" ht="21" hidden="1" customHeight="1">
      <c r="A25" s="300"/>
      <c r="B25" s="301" t="s">
        <v>295</v>
      </c>
      <c r="C25" s="302" t="s">
        <v>305</v>
      </c>
      <c r="D25" s="97">
        <f>SUM(D20:D24)</f>
        <v>0</v>
      </c>
      <c r="E25" s="290" t="s">
        <v>365</v>
      </c>
      <c r="F25" s="291">
        <f>SUM(F20:F24)</f>
        <v>0</v>
      </c>
      <c r="G25" s="291">
        <f>SUM(G20:G24)</f>
        <v>0</v>
      </c>
      <c r="H25" s="291">
        <f>SUM(H20:H24)</f>
        <v>0</v>
      </c>
      <c r="J25" s="183">
        <f t="shared" ref="J25:K25" si="5">SUM(J20:J24)</f>
        <v>0</v>
      </c>
      <c r="K25" s="183">
        <f t="shared" si="5"/>
        <v>0</v>
      </c>
    </row>
    <row r="26" spans="1:11" ht="18.75" hidden="1" customHeight="1">
      <c r="A26" s="1466" t="s">
        <v>489</v>
      </c>
      <c r="B26" s="1466"/>
      <c r="C26" s="1466"/>
      <c r="D26" s="1466"/>
      <c r="E26" s="191" t="s">
        <v>995</v>
      </c>
      <c r="F26" s="192"/>
      <c r="G26" s="192"/>
      <c r="H26" s="192"/>
      <c r="J26" s="178"/>
      <c r="K26" s="178"/>
    </row>
    <row r="27" spans="1:11" s="891" customFormat="1" hidden="1">
      <c r="A27" s="296">
        <v>1</v>
      </c>
      <c r="B27" s="89"/>
      <c r="C27" s="297"/>
      <c r="D27" s="298"/>
      <c r="E27" s="197"/>
      <c r="F27" s="198"/>
      <c r="G27" s="198">
        <f>D26-F27</f>
        <v>0</v>
      </c>
      <c r="H27" s="198">
        <f>D26-E27</f>
        <v>0</v>
      </c>
      <c r="I27" s="299"/>
      <c r="J27" s="178"/>
      <c r="K27" s="178"/>
    </row>
    <row r="28" spans="1:11" s="891" customFormat="1" hidden="1">
      <c r="A28" s="296"/>
      <c r="B28" s="89"/>
      <c r="C28" s="297"/>
      <c r="D28" s="298"/>
      <c r="E28" s="197"/>
      <c r="F28" s="198"/>
      <c r="G28" s="198">
        <f t="shared" ref="G28:G31" si="6">D27-F28</f>
        <v>0</v>
      </c>
      <c r="H28" s="198">
        <f t="shared" ref="H28:H31" si="7">D27-E28</f>
        <v>0</v>
      </c>
      <c r="I28" s="299"/>
      <c r="J28" s="178"/>
      <c r="K28" s="178"/>
    </row>
    <row r="29" spans="1:11" s="891" customFormat="1" hidden="1">
      <c r="A29" s="296"/>
      <c r="B29" s="89"/>
      <c r="C29" s="297"/>
      <c r="D29" s="298"/>
      <c r="E29" s="197"/>
      <c r="F29" s="198"/>
      <c r="G29" s="198">
        <f t="shared" si="6"/>
        <v>0</v>
      </c>
      <c r="H29" s="198">
        <f t="shared" si="7"/>
        <v>0</v>
      </c>
      <c r="I29" s="299"/>
      <c r="J29" s="178"/>
      <c r="K29" s="178"/>
    </row>
    <row r="30" spans="1:11" s="891" customFormat="1" hidden="1">
      <c r="A30" s="296"/>
      <c r="B30" s="89"/>
      <c r="C30" s="297"/>
      <c r="D30" s="298"/>
      <c r="E30" s="197"/>
      <c r="F30" s="198"/>
      <c r="G30" s="198">
        <f t="shared" si="6"/>
        <v>0</v>
      </c>
      <c r="H30" s="198">
        <f t="shared" si="7"/>
        <v>0</v>
      </c>
      <c r="I30" s="299"/>
      <c r="J30" s="286"/>
      <c r="K30" s="286"/>
    </row>
    <row r="31" spans="1:11" s="891" customFormat="1" ht="27" hidden="1">
      <c r="A31" s="296"/>
      <c r="B31" s="89"/>
      <c r="C31" s="297"/>
      <c r="D31" s="298"/>
      <c r="E31" s="197"/>
      <c r="F31" s="198"/>
      <c r="G31" s="198">
        <f t="shared" si="6"/>
        <v>0</v>
      </c>
      <c r="H31" s="198">
        <f t="shared" si="7"/>
        <v>0</v>
      </c>
      <c r="I31" s="299"/>
      <c r="J31" s="292"/>
      <c r="K31" s="292"/>
    </row>
    <row r="32" spans="1:11" ht="21" hidden="1" customHeight="1">
      <c r="A32" s="300"/>
      <c r="B32" s="301" t="s">
        <v>295</v>
      </c>
      <c r="C32" s="302" t="s">
        <v>305</v>
      </c>
      <c r="D32" s="97">
        <f>SUM(D27:D31)</f>
        <v>0</v>
      </c>
      <c r="E32" s="290" t="s">
        <v>365</v>
      </c>
      <c r="F32" s="291">
        <f>SUM(F27:F31)</f>
        <v>0</v>
      </c>
      <c r="G32" s="291">
        <f>SUM(G27:G31)</f>
        <v>0</v>
      </c>
      <c r="H32" s="291">
        <f>SUM(H27:H31)</f>
        <v>0</v>
      </c>
      <c r="J32" s="183">
        <f t="shared" ref="J32:K32" si="8">SUM(J27:J31)</f>
        <v>0</v>
      </c>
      <c r="K32" s="183">
        <f t="shared" si="8"/>
        <v>0</v>
      </c>
    </row>
    <row r="33" spans="1:11" hidden="1">
      <c r="E33" s="225" t="s">
        <v>457</v>
      </c>
      <c r="F33" s="226">
        <f>F18+F25+F32</f>
        <v>0</v>
      </c>
      <c r="G33" s="226">
        <f t="shared" ref="G33:H33" si="9">G18+G25+G32</f>
        <v>200000</v>
      </c>
      <c r="H33" s="226">
        <f t="shared" si="9"/>
        <v>200000</v>
      </c>
      <c r="I33" s="68"/>
      <c r="J33" s="183">
        <f t="shared" ref="J33:K33" si="10">J18+J25+J32</f>
        <v>0</v>
      </c>
      <c r="K33" s="183">
        <f t="shared" si="10"/>
        <v>0</v>
      </c>
    </row>
    <row r="34" spans="1:11">
      <c r="I34" s="68"/>
    </row>
    <row r="35" spans="1:11">
      <c r="I35" s="68"/>
    </row>
    <row r="36" spans="1:11" s="1" customFormat="1" ht="18" customHeight="1">
      <c r="A36" s="889" t="s">
        <v>667</v>
      </c>
      <c r="B36" s="890"/>
      <c r="C36" s="888"/>
      <c r="D36" s="888" t="s">
        <v>1135</v>
      </c>
      <c r="E36" s="179"/>
      <c r="F36" s="179"/>
      <c r="G36" s="179"/>
      <c r="H36" s="286"/>
      <c r="J36" s="286"/>
      <c r="K36" s="286"/>
    </row>
    <row r="37" spans="1:11" s="303" customFormat="1" ht="19.5">
      <c r="A37" s="178"/>
      <c r="B37" s="66"/>
      <c r="C37" s="67" t="s">
        <v>131</v>
      </c>
      <c r="D37" s="67" t="s">
        <v>132</v>
      </c>
      <c r="E37" s="179"/>
      <c r="F37" s="179"/>
      <c r="G37" s="179"/>
      <c r="H37" s="286"/>
      <c r="J37" s="286"/>
      <c r="K37" s="286"/>
    </row>
    <row r="38" spans="1:11">
      <c r="A38" s="66"/>
      <c r="B38" s="63"/>
      <c r="C38" s="63"/>
      <c r="D38" s="63"/>
    </row>
    <row r="39" spans="1:11">
      <c r="A39" s="889" t="s">
        <v>133</v>
      </c>
      <c r="B39" s="890"/>
      <c r="C39" s="888"/>
      <c r="D39" s="1028" t="s">
        <v>1227</v>
      </c>
    </row>
    <row r="40" spans="1:11">
      <c r="B40" s="66"/>
      <c r="C40" s="67" t="s">
        <v>131</v>
      </c>
      <c r="D40" s="67" t="s">
        <v>132</v>
      </c>
    </row>
    <row r="41" spans="1:11">
      <c r="A41" s="1"/>
      <c r="B41" s="1"/>
      <c r="C41" s="1"/>
      <c r="D41" s="1"/>
    </row>
    <row r="42" spans="1:11" ht="19.5">
      <c r="A42" s="303"/>
      <c r="B42" s="227" t="s">
        <v>1071</v>
      </c>
      <c r="C42" s="303"/>
      <c r="D42" s="303"/>
    </row>
    <row r="43" spans="1:11">
      <c r="B43" s="227" t="s">
        <v>996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5">
    <tabColor rgb="FF92D050"/>
    <pageSetUpPr fitToPage="1"/>
  </sheetPr>
  <dimension ref="A1:K41"/>
  <sheetViews>
    <sheetView view="pageBreakPreview" zoomScale="70" zoomScaleNormal="75" zoomScaleSheetLayoutView="70" workbookViewId="0">
      <selection activeCell="G40" sqref="G40"/>
    </sheetView>
  </sheetViews>
  <sheetFormatPr defaultRowHeight="18.7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6" width="29.5703125" style="179" customWidth="1"/>
    <col min="7" max="8" width="22.5703125" style="179" customWidth="1"/>
    <col min="9" max="9" width="18.28515625" style="114" customWidth="1"/>
    <col min="10" max="11" width="20.28515625" style="114" customWidth="1"/>
    <col min="12" max="255" width="9.140625" style="114"/>
    <col min="256" max="256" width="7" style="114" customWidth="1"/>
    <col min="257" max="257" width="68" style="114" customWidth="1"/>
    <col min="258" max="258" width="20.28515625" style="114" customWidth="1"/>
    <col min="259" max="259" width="25.140625" style="114" customWidth="1"/>
    <col min="260" max="260" width="30.7109375" style="114" customWidth="1"/>
    <col min="261" max="263" width="16" style="114" customWidth="1"/>
    <col min="264" max="264" width="13.28515625" style="114" customWidth="1"/>
    <col min="265" max="511" width="9.140625" style="114"/>
    <col min="512" max="512" width="7" style="114" customWidth="1"/>
    <col min="513" max="513" width="68" style="114" customWidth="1"/>
    <col min="514" max="514" width="20.28515625" style="114" customWidth="1"/>
    <col min="515" max="515" width="25.140625" style="114" customWidth="1"/>
    <col min="516" max="516" width="30.7109375" style="114" customWidth="1"/>
    <col min="517" max="519" width="16" style="114" customWidth="1"/>
    <col min="520" max="520" width="13.28515625" style="114" customWidth="1"/>
    <col min="521" max="767" width="9.140625" style="114"/>
    <col min="768" max="768" width="7" style="114" customWidth="1"/>
    <col min="769" max="769" width="68" style="114" customWidth="1"/>
    <col min="770" max="770" width="20.28515625" style="114" customWidth="1"/>
    <col min="771" max="771" width="25.140625" style="114" customWidth="1"/>
    <col min="772" max="772" width="30.7109375" style="114" customWidth="1"/>
    <col min="773" max="775" width="16" style="114" customWidth="1"/>
    <col min="776" max="776" width="13.28515625" style="114" customWidth="1"/>
    <col min="777" max="1023" width="9.140625" style="114"/>
    <col min="1024" max="1024" width="7" style="114" customWidth="1"/>
    <col min="1025" max="1025" width="68" style="114" customWidth="1"/>
    <col min="1026" max="1026" width="20.28515625" style="114" customWidth="1"/>
    <col min="1027" max="1027" width="25.140625" style="114" customWidth="1"/>
    <col min="1028" max="1028" width="30.7109375" style="114" customWidth="1"/>
    <col min="1029" max="1031" width="16" style="114" customWidth="1"/>
    <col min="1032" max="1032" width="13.28515625" style="114" customWidth="1"/>
    <col min="1033" max="1279" width="9.140625" style="114"/>
    <col min="1280" max="1280" width="7" style="114" customWidth="1"/>
    <col min="1281" max="1281" width="68" style="114" customWidth="1"/>
    <col min="1282" max="1282" width="20.28515625" style="114" customWidth="1"/>
    <col min="1283" max="1283" width="25.140625" style="114" customWidth="1"/>
    <col min="1284" max="1284" width="30.7109375" style="114" customWidth="1"/>
    <col min="1285" max="1287" width="16" style="114" customWidth="1"/>
    <col min="1288" max="1288" width="13.28515625" style="114" customWidth="1"/>
    <col min="1289" max="1535" width="9.140625" style="114"/>
    <col min="1536" max="1536" width="7" style="114" customWidth="1"/>
    <col min="1537" max="1537" width="68" style="114" customWidth="1"/>
    <col min="1538" max="1538" width="20.28515625" style="114" customWidth="1"/>
    <col min="1539" max="1539" width="25.140625" style="114" customWidth="1"/>
    <col min="1540" max="1540" width="30.7109375" style="114" customWidth="1"/>
    <col min="1541" max="1543" width="16" style="114" customWidth="1"/>
    <col min="1544" max="1544" width="13.28515625" style="114" customWidth="1"/>
    <col min="1545" max="1791" width="9.140625" style="114"/>
    <col min="1792" max="1792" width="7" style="114" customWidth="1"/>
    <col min="1793" max="1793" width="68" style="114" customWidth="1"/>
    <col min="1794" max="1794" width="20.28515625" style="114" customWidth="1"/>
    <col min="1795" max="1795" width="25.140625" style="114" customWidth="1"/>
    <col min="1796" max="1796" width="30.7109375" style="114" customWidth="1"/>
    <col min="1797" max="1799" width="16" style="114" customWidth="1"/>
    <col min="1800" max="1800" width="13.28515625" style="114" customWidth="1"/>
    <col min="1801" max="2047" width="9.140625" style="114"/>
    <col min="2048" max="2048" width="7" style="114" customWidth="1"/>
    <col min="2049" max="2049" width="68" style="114" customWidth="1"/>
    <col min="2050" max="2050" width="20.28515625" style="114" customWidth="1"/>
    <col min="2051" max="2051" width="25.140625" style="114" customWidth="1"/>
    <col min="2052" max="2052" width="30.7109375" style="114" customWidth="1"/>
    <col min="2053" max="2055" width="16" style="114" customWidth="1"/>
    <col min="2056" max="2056" width="13.28515625" style="114" customWidth="1"/>
    <col min="2057" max="2303" width="9.140625" style="114"/>
    <col min="2304" max="2304" width="7" style="114" customWidth="1"/>
    <col min="2305" max="2305" width="68" style="114" customWidth="1"/>
    <col min="2306" max="2306" width="20.28515625" style="114" customWidth="1"/>
    <col min="2307" max="2307" width="25.140625" style="114" customWidth="1"/>
    <col min="2308" max="2308" width="30.7109375" style="114" customWidth="1"/>
    <col min="2309" max="2311" width="16" style="114" customWidth="1"/>
    <col min="2312" max="2312" width="13.28515625" style="114" customWidth="1"/>
    <col min="2313" max="2559" width="9.140625" style="114"/>
    <col min="2560" max="2560" width="7" style="114" customWidth="1"/>
    <col min="2561" max="2561" width="68" style="114" customWidth="1"/>
    <col min="2562" max="2562" width="20.28515625" style="114" customWidth="1"/>
    <col min="2563" max="2563" width="25.140625" style="114" customWidth="1"/>
    <col min="2564" max="2564" width="30.7109375" style="114" customWidth="1"/>
    <col min="2565" max="2567" width="16" style="114" customWidth="1"/>
    <col min="2568" max="2568" width="13.28515625" style="114" customWidth="1"/>
    <col min="2569" max="2815" width="9.140625" style="114"/>
    <col min="2816" max="2816" width="7" style="114" customWidth="1"/>
    <col min="2817" max="2817" width="68" style="114" customWidth="1"/>
    <col min="2818" max="2818" width="20.28515625" style="114" customWidth="1"/>
    <col min="2819" max="2819" width="25.140625" style="114" customWidth="1"/>
    <col min="2820" max="2820" width="30.7109375" style="114" customWidth="1"/>
    <col min="2821" max="2823" width="16" style="114" customWidth="1"/>
    <col min="2824" max="2824" width="13.28515625" style="114" customWidth="1"/>
    <col min="2825" max="3071" width="9.140625" style="114"/>
    <col min="3072" max="3072" width="7" style="114" customWidth="1"/>
    <col min="3073" max="3073" width="68" style="114" customWidth="1"/>
    <col min="3074" max="3074" width="20.28515625" style="114" customWidth="1"/>
    <col min="3075" max="3075" width="25.140625" style="114" customWidth="1"/>
    <col min="3076" max="3076" width="30.7109375" style="114" customWidth="1"/>
    <col min="3077" max="3079" width="16" style="114" customWidth="1"/>
    <col min="3080" max="3080" width="13.28515625" style="114" customWidth="1"/>
    <col min="3081" max="3327" width="9.140625" style="114"/>
    <col min="3328" max="3328" width="7" style="114" customWidth="1"/>
    <col min="3329" max="3329" width="68" style="114" customWidth="1"/>
    <col min="3330" max="3330" width="20.28515625" style="114" customWidth="1"/>
    <col min="3331" max="3331" width="25.140625" style="114" customWidth="1"/>
    <col min="3332" max="3332" width="30.7109375" style="114" customWidth="1"/>
    <col min="3333" max="3335" width="16" style="114" customWidth="1"/>
    <col min="3336" max="3336" width="13.28515625" style="114" customWidth="1"/>
    <col min="3337" max="3583" width="9.140625" style="114"/>
    <col min="3584" max="3584" width="7" style="114" customWidth="1"/>
    <col min="3585" max="3585" width="68" style="114" customWidth="1"/>
    <col min="3586" max="3586" width="20.28515625" style="114" customWidth="1"/>
    <col min="3587" max="3587" width="25.140625" style="114" customWidth="1"/>
    <col min="3588" max="3588" width="30.7109375" style="114" customWidth="1"/>
    <col min="3589" max="3591" width="16" style="114" customWidth="1"/>
    <col min="3592" max="3592" width="13.28515625" style="114" customWidth="1"/>
    <col min="3593" max="3839" width="9.140625" style="114"/>
    <col min="3840" max="3840" width="7" style="114" customWidth="1"/>
    <col min="3841" max="3841" width="68" style="114" customWidth="1"/>
    <col min="3842" max="3842" width="20.28515625" style="114" customWidth="1"/>
    <col min="3843" max="3843" width="25.140625" style="114" customWidth="1"/>
    <col min="3844" max="3844" width="30.7109375" style="114" customWidth="1"/>
    <col min="3845" max="3847" width="16" style="114" customWidth="1"/>
    <col min="3848" max="3848" width="13.28515625" style="114" customWidth="1"/>
    <col min="3849" max="4095" width="9.140625" style="114"/>
    <col min="4096" max="4096" width="7" style="114" customWidth="1"/>
    <col min="4097" max="4097" width="68" style="114" customWidth="1"/>
    <col min="4098" max="4098" width="20.28515625" style="114" customWidth="1"/>
    <col min="4099" max="4099" width="25.140625" style="114" customWidth="1"/>
    <col min="4100" max="4100" width="30.7109375" style="114" customWidth="1"/>
    <col min="4101" max="4103" width="16" style="114" customWidth="1"/>
    <col min="4104" max="4104" width="13.28515625" style="114" customWidth="1"/>
    <col min="4105" max="4351" width="9.140625" style="114"/>
    <col min="4352" max="4352" width="7" style="114" customWidth="1"/>
    <col min="4353" max="4353" width="68" style="114" customWidth="1"/>
    <col min="4354" max="4354" width="20.28515625" style="114" customWidth="1"/>
    <col min="4355" max="4355" width="25.140625" style="114" customWidth="1"/>
    <col min="4356" max="4356" width="30.7109375" style="114" customWidth="1"/>
    <col min="4357" max="4359" width="16" style="114" customWidth="1"/>
    <col min="4360" max="4360" width="13.28515625" style="114" customWidth="1"/>
    <col min="4361" max="4607" width="9.140625" style="114"/>
    <col min="4608" max="4608" width="7" style="114" customWidth="1"/>
    <col min="4609" max="4609" width="68" style="114" customWidth="1"/>
    <col min="4610" max="4610" width="20.28515625" style="114" customWidth="1"/>
    <col min="4611" max="4611" width="25.140625" style="114" customWidth="1"/>
    <col min="4612" max="4612" width="30.7109375" style="114" customWidth="1"/>
    <col min="4613" max="4615" width="16" style="114" customWidth="1"/>
    <col min="4616" max="4616" width="13.28515625" style="114" customWidth="1"/>
    <col min="4617" max="4863" width="9.140625" style="114"/>
    <col min="4864" max="4864" width="7" style="114" customWidth="1"/>
    <col min="4865" max="4865" width="68" style="114" customWidth="1"/>
    <col min="4866" max="4866" width="20.28515625" style="114" customWidth="1"/>
    <col min="4867" max="4867" width="25.140625" style="114" customWidth="1"/>
    <col min="4868" max="4868" width="30.7109375" style="114" customWidth="1"/>
    <col min="4869" max="4871" width="16" style="114" customWidth="1"/>
    <col min="4872" max="4872" width="13.28515625" style="114" customWidth="1"/>
    <col min="4873" max="5119" width="9.140625" style="114"/>
    <col min="5120" max="5120" width="7" style="114" customWidth="1"/>
    <col min="5121" max="5121" width="68" style="114" customWidth="1"/>
    <col min="5122" max="5122" width="20.28515625" style="114" customWidth="1"/>
    <col min="5123" max="5123" width="25.140625" style="114" customWidth="1"/>
    <col min="5124" max="5124" width="30.7109375" style="114" customWidth="1"/>
    <col min="5125" max="5127" width="16" style="114" customWidth="1"/>
    <col min="5128" max="5128" width="13.28515625" style="114" customWidth="1"/>
    <col min="5129" max="5375" width="9.140625" style="114"/>
    <col min="5376" max="5376" width="7" style="114" customWidth="1"/>
    <col min="5377" max="5377" width="68" style="114" customWidth="1"/>
    <col min="5378" max="5378" width="20.28515625" style="114" customWidth="1"/>
    <col min="5379" max="5379" width="25.140625" style="114" customWidth="1"/>
    <col min="5380" max="5380" width="30.7109375" style="114" customWidth="1"/>
    <col min="5381" max="5383" width="16" style="114" customWidth="1"/>
    <col min="5384" max="5384" width="13.28515625" style="114" customWidth="1"/>
    <col min="5385" max="5631" width="9.140625" style="114"/>
    <col min="5632" max="5632" width="7" style="114" customWidth="1"/>
    <col min="5633" max="5633" width="68" style="114" customWidth="1"/>
    <col min="5634" max="5634" width="20.28515625" style="114" customWidth="1"/>
    <col min="5635" max="5635" width="25.140625" style="114" customWidth="1"/>
    <col min="5636" max="5636" width="30.7109375" style="114" customWidth="1"/>
    <col min="5637" max="5639" width="16" style="114" customWidth="1"/>
    <col min="5640" max="5640" width="13.28515625" style="114" customWidth="1"/>
    <col min="5641" max="5887" width="9.140625" style="114"/>
    <col min="5888" max="5888" width="7" style="114" customWidth="1"/>
    <col min="5889" max="5889" width="68" style="114" customWidth="1"/>
    <col min="5890" max="5890" width="20.28515625" style="114" customWidth="1"/>
    <col min="5891" max="5891" width="25.140625" style="114" customWidth="1"/>
    <col min="5892" max="5892" width="30.7109375" style="114" customWidth="1"/>
    <col min="5893" max="5895" width="16" style="114" customWidth="1"/>
    <col min="5896" max="5896" width="13.28515625" style="114" customWidth="1"/>
    <col min="5897" max="6143" width="9.140625" style="114"/>
    <col min="6144" max="6144" width="7" style="114" customWidth="1"/>
    <col min="6145" max="6145" width="68" style="114" customWidth="1"/>
    <col min="6146" max="6146" width="20.28515625" style="114" customWidth="1"/>
    <col min="6147" max="6147" width="25.140625" style="114" customWidth="1"/>
    <col min="6148" max="6148" width="30.7109375" style="114" customWidth="1"/>
    <col min="6149" max="6151" width="16" style="114" customWidth="1"/>
    <col min="6152" max="6152" width="13.28515625" style="114" customWidth="1"/>
    <col min="6153" max="6399" width="9.140625" style="114"/>
    <col min="6400" max="6400" width="7" style="114" customWidth="1"/>
    <col min="6401" max="6401" width="68" style="114" customWidth="1"/>
    <col min="6402" max="6402" width="20.28515625" style="114" customWidth="1"/>
    <col min="6403" max="6403" width="25.140625" style="114" customWidth="1"/>
    <col min="6404" max="6404" width="30.7109375" style="114" customWidth="1"/>
    <col min="6405" max="6407" width="16" style="114" customWidth="1"/>
    <col min="6408" max="6408" width="13.28515625" style="114" customWidth="1"/>
    <col min="6409" max="6655" width="9.140625" style="114"/>
    <col min="6656" max="6656" width="7" style="114" customWidth="1"/>
    <col min="6657" max="6657" width="68" style="114" customWidth="1"/>
    <col min="6658" max="6658" width="20.28515625" style="114" customWidth="1"/>
    <col min="6659" max="6659" width="25.140625" style="114" customWidth="1"/>
    <col min="6660" max="6660" width="30.7109375" style="114" customWidth="1"/>
    <col min="6661" max="6663" width="16" style="114" customWidth="1"/>
    <col min="6664" max="6664" width="13.28515625" style="114" customWidth="1"/>
    <col min="6665" max="6911" width="9.140625" style="114"/>
    <col min="6912" max="6912" width="7" style="114" customWidth="1"/>
    <col min="6913" max="6913" width="68" style="114" customWidth="1"/>
    <col min="6914" max="6914" width="20.28515625" style="114" customWidth="1"/>
    <col min="6915" max="6915" width="25.140625" style="114" customWidth="1"/>
    <col min="6916" max="6916" width="30.7109375" style="114" customWidth="1"/>
    <col min="6917" max="6919" width="16" style="114" customWidth="1"/>
    <col min="6920" max="6920" width="13.28515625" style="114" customWidth="1"/>
    <col min="6921" max="7167" width="9.140625" style="114"/>
    <col min="7168" max="7168" width="7" style="114" customWidth="1"/>
    <col min="7169" max="7169" width="68" style="114" customWidth="1"/>
    <col min="7170" max="7170" width="20.28515625" style="114" customWidth="1"/>
    <col min="7171" max="7171" width="25.140625" style="114" customWidth="1"/>
    <col min="7172" max="7172" width="30.7109375" style="114" customWidth="1"/>
    <col min="7173" max="7175" width="16" style="114" customWidth="1"/>
    <col min="7176" max="7176" width="13.28515625" style="114" customWidth="1"/>
    <col min="7177" max="7423" width="9.140625" style="114"/>
    <col min="7424" max="7424" width="7" style="114" customWidth="1"/>
    <col min="7425" max="7425" width="68" style="114" customWidth="1"/>
    <col min="7426" max="7426" width="20.28515625" style="114" customWidth="1"/>
    <col min="7427" max="7427" width="25.140625" style="114" customWidth="1"/>
    <col min="7428" max="7428" width="30.7109375" style="114" customWidth="1"/>
    <col min="7429" max="7431" width="16" style="114" customWidth="1"/>
    <col min="7432" max="7432" width="13.28515625" style="114" customWidth="1"/>
    <col min="7433" max="7679" width="9.140625" style="114"/>
    <col min="7680" max="7680" width="7" style="114" customWidth="1"/>
    <col min="7681" max="7681" width="68" style="114" customWidth="1"/>
    <col min="7682" max="7682" width="20.28515625" style="114" customWidth="1"/>
    <col min="7683" max="7683" width="25.140625" style="114" customWidth="1"/>
    <col min="7684" max="7684" width="30.7109375" style="114" customWidth="1"/>
    <col min="7685" max="7687" width="16" style="114" customWidth="1"/>
    <col min="7688" max="7688" width="13.28515625" style="114" customWidth="1"/>
    <col min="7689" max="7935" width="9.140625" style="114"/>
    <col min="7936" max="7936" width="7" style="114" customWidth="1"/>
    <col min="7937" max="7937" width="68" style="114" customWidth="1"/>
    <col min="7938" max="7938" width="20.28515625" style="114" customWidth="1"/>
    <col min="7939" max="7939" width="25.140625" style="114" customWidth="1"/>
    <col min="7940" max="7940" width="30.7109375" style="114" customWidth="1"/>
    <col min="7941" max="7943" width="16" style="114" customWidth="1"/>
    <col min="7944" max="7944" width="13.28515625" style="114" customWidth="1"/>
    <col min="7945" max="8191" width="9.140625" style="114"/>
    <col min="8192" max="8192" width="7" style="114" customWidth="1"/>
    <col min="8193" max="8193" width="68" style="114" customWidth="1"/>
    <col min="8194" max="8194" width="20.28515625" style="114" customWidth="1"/>
    <col min="8195" max="8195" width="25.140625" style="114" customWidth="1"/>
    <col min="8196" max="8196" width="30.7109375" style="114" customWidth="1"/>
    <col min="8197" max="8199" width="16" style="114" customWidth="1"/>
    <col min="8200" max="8200" width="13.28515625" style="114" customWidth="1"/>
    <col min="8201" max="8447" width="9.140625" style="114"/>
    <col min="8448" max="8448" width="7" style="114" customWidth="1"/>
    <col min="8449" max="8449" width="68" style="114" customWidth="1"/>
    <col min="8450" max="8450" width="20.28515625" style="114" customWidth="1"/>
    <col min="8451" max="8451" width="25.140625" style="114" customWidth="1"/>
    <col min="8452" max="8452" width="30.7109375" style="114" customWidth="1"/>
    <col min="8453" max="8455" width="16" style="114" customWidth="1"/>
    <col min="8456" max="8456" width="13.28515625" style="114" customWidth="1"/>
    <col min="8457" max="8703" width="9.140625" style="114"/>
    <col min="8704" max="8704" width="7" style="114" customWidth="1"/>
    <col min="8705" max="8705" width="68" style="114" customWidth="1"/>
    <col min="8706" max="8706" width="20.28515625" style="114" customWidth="1"/>
    <col min="8707" max="8707" width="25.140625" style="114" customWidth="1"/>
    <col min="8708" max="8708" width="30.7109375" style="114" customWidth="1"/>
    <col min="8709" max="8711" width="16" style="114" customWidth="1"/>
    <col min="8712" max="8712" width="13.28515625" style="114" customWidth="1"/>
    <col min="8713" max="8959" width="9.140625" style="114"/>
    <col min="8960" max="8960" width="7" style="114" customWidth="1"/>
    <col min="8961" max="8961" width="68" style="114" customWidth="1"/>
    <col min="8962" max="8962" width="20.28515625" style="114" customWidth="1"/>
    <col min="8963" max="8963" width="25.140625" style="114" customWidth="1"/>
    <col min="8964" max="8964" width="30.7109375" style="114" customWidth="1"/>
    <col min="8965" max="8967" width="16" style="114" customWidth="1"/>
    <col min="8968" max="8968" width="13.28515625" style="114" customWidth="1"/>
    <col min="8969" max="9215" width="9.140625" style="114"/>
    <col min="9216" max="9216" width="7" style="114" customWidth="1"/>
    <col min="9217" max="9217" width="68" style="114" customWidth="1"/>
    <col min="9218" max="9218" width="20.28515625" style="114" customWidth="1"/>
    <col min="9219" max="9219" width="25.140625" style="114" customWidth="1"/>
    <col min="9220" max="9220" width="30.7109375" style="114" customWidth="1"/>
    <col min="9221" max="9223" width="16" style="114" customWidth="1"/>
    <col min="9224" max="9224" width="13.28515625" style="114" customWidth="1"/>
    <col min="9225" max="9471" width="9.140625" style="114"/>
    <col min="9472" max="9472" width="7" style="114" customWidth="1"/>
    <col min="9473" max="9473" width="68" style="114" customWidth="1"/>
    <col min="9474" max="9474" width="20.28515625" style="114" customWidth="1"/>
    <col min="9475" max="9475" width="25.140625" style="114" customWidth="1"/>
    <col min="9476" max="9476" width="30.7109375" style="114" customWidth="1"/>
    <col min="9477" max="9479" width="16" style="114" customWidth="1"/>
    <col min="9480" max="9480" width="13.28515625" style="114" customWidth="1"/>
    <col min="9481" max="9727" width="9.140625" style="114"/>
    <col min="9728" max="9728" width="7" style="114" customWidth="1"/>
    <col min="9729" max="9729" width="68" style="114" customWidth="1"/>
    <col min="9730" max="9730" width="20.28515625" style="114" customWidth="1"/>
    <col min="9731" max="9731" width="25.140625" style="114" customWidth="1"/>
    <col min="9732" max="9732" width="30.7109375" style="114" customWidth="1"/>
    <col min="9733" max="9735" width="16" style="114" customWidth="1"/>
    <col min="9736" max="9736" width="13.28515625" style="114" customWidth="1"/>
    <col min="9737" max="9983" width="9.140625" style="114"/>
    <col min="9984" max="9984" width="7" style="114" customWidth="1"/>
    <col min="9985" max="9985" width="68" style="114" customWidth="1"/>
    <col min="9986" max="9986" width="20.28515625" style="114" customWidth="1"/>
    <col min="9987" max="9987" width="25.140625" style="114" customWidth="1"/>
    <col min="9988" max="9988" width="30.7109375" style="114" customWidth="1"/>
    <col min="9989" max="9991" width="16" style="114" customWidth="1"/>
    <col min="9992" max="9992" width="13.28515625" style="114" customWidth="1"/>
    <col min="9993" max="10239" width="9.140625" style="114"/>
    <col min="10240" max="10240" width="7" style="114" customWidth="1"/>
    <col min="10241" max="10241" width="68" style="114" customWidth="1"/>
    <col min="10242" max="10242" width="20.28515625" style="114" customWidth="1"/>
    <col min="10243" max="10243" width="25.140625" style="114" customWidth="1"/>
    <col min="10244" max="10244" width="30.7109375" style="114" customWidth="1"/>
    <col min="10245" max="10247" width="16" style="114" customWidth="1"/>
    <col min="10248" max="10248" width="13.28515625" style="114" customWidth="1"/>
    <col min="10249" max="10495" width="9.140625" style="114"/>
    <col min="10496" max="10496" width="7" style="114" customWidth="1"/>
    <col min="10497" max="10497" width="68" style="114" customWidth="1"/>
    <col min="10498" max="10498" width="20.28515625" style="114" customWidth="1"/>
    <col min="10499" max="10499" width="25.140625" style="114" customWidth="1"/>
    <col min="10500" max="10500" width="30.7109375" style="114" customWidth="1"/>
    <col min="10501" max="10503" width="16" style="114" customWidth="1"/>
    <col min="10504" max="10504" width="13.28515625" style="114" customWidth="1"/>
    <col min="10505" max="10751" width="9.140625" style="114"/>
    <col min="10752" max="10752" width="7" style="114" customWidth="1"/>
    <col min="10753" max="10753" width="68" style="114" customWidth="1"/>
    <col min="10754" max="10754" width="20.28515625" style="114" customWidth="1"/>
    <col min="10755" max="10755" width="25.140625" style="114" customWidth="1"/>
    <col min="10756" max="10756" width="30.7109375" style="114" customWidth="1"/>
    <col min="10757" max="10759" width="16" style="114" customWidth="1"/>
    <col min="10760" max="10760" width="13.28515625" style="114" customWidth="1"/>
    <col min="10761" max="11007" width="9.140625" style="114"/>
    <col min="11008" max="11008" width="7" style="114" customWidth="1"/>
    <col min="11009" max="11009" width="68" style="114" customWidth="1"/>
    <col min="11010" max="11010" width="20.28515625" style="114" customWidth="1"/>
    <col min="11011" max="11011" width="25.140625" style="114" customWidth="1"/>
    <col min="11012" max="11012" width="30.7109375" style="114" customWidth="1"/>
    <col min="11013" max="11015" width="16" style="114" customWidth="1"/>
    <col min="11016" max="11016" width="13.28515625" style="114" customWidth="1"/>
    <col min="11017" max="11263" width="9.140625" style="114"/>
    <col min="11264" max="11264" width="7" style="114" customWidth="1"/>
    <col min="11265" max="11265" width="68" style="114" customWidth="1"/>
    <col min="11266" max="11266" width="20.28515625" style="114" customWidth="1"/>
    <col min="11267" max="11267" width="25.140625" style="114" customWidth="1"/>
    <col min="11268" max="11268" width="30.7109375" style="114" customWidth="1"/>
    <col min="11269" max="11271" width="16" style="114" customWidth="1"/>
    <col min="11272" max="11272" width="13.28515625" style="114" customWidth="1"/>
    <col min="11273" max="11519" width="9.140625" style="114"/>
    <col min="11520" max="11520" width="7" style="114" customWidth="1"/>
    <col min="11521" max="11521" width="68" style="114" customWidth="1"/>
    <col min="11522" max="11522" width="20.28515625" style="114" customWidth="1"/>
    <col min="11523" max="11523" width="25.140625" style="114" customWidth="1"/>
    <col min="11524" max="11524" width="30.7109375" style="114" customWidth="1"/>
    <col min="11525" max="11527" width="16" style="114" customWidth="1"/>
    <col min="11528" max="11528" width="13.28515625" style="114" customWidth="1"/>
    <col min="11529" max="11775" width="9.140625" style="114"/>
    <col min="11776" max="11776" width="7" style="114" customWidth="1"/>
    <col min="11777" max="11777" width="68" style="114" customWidth="1"/>
    <col min="11778" max="11778" width="20.28515625" style="114" customWidth="1"/>
    <col min="11779" max="11779" width="25.140625" style="114" customWidth="1"/>
    <col min="11780" max="11780" width="30.7109375" style="114" customWidth="1"/>
    <col min="11781" max="11783" width="16" style="114" customWidth="1"/>
    <col min="11784" max="11784" width="13.28515625" style="114" customWidth="1"/>
    <col min="11785" max="12031" width="9.140625" style="114"/>
    <col min="12032" max="12032" width="7" style="114" customWidth="1"/>
    <col min="12033" max="12033" width="68" style="114" customWidth="1"/>
    <col min="12034" max="12034" width="20.28515625" style="114" customWidth="1"/>
    <col min="12035" max="12035" width="25.140625" style="114" customWidth="1"/>
    <col min="12036" max="12036" width="30.7109375" style="114" customWidth="1"/>
    <col min="12037" max="12039" width="16" style="114" customWidth="1"/>
    <col min="12040" max="12040" width="13.28515625" style="114" customWidth="1"/>
    <col min="12041" max="12287" width="9.140625" style="114"/>
    <col min="12288" max="12288" width="7" style="114" customWidth="1"/>
    <col min="12289" max="12289" width="68" style="114" customWidth="1"/>
    <col min="12290" max="12290" width="20.28515625" style="114" customWidth="1"/>
    <col min="12291" max="12291" width="25.140625" style="114" customWidth="1"/>
    <col min="12292" max="12292" width="30.7109375" style="114" customWidth="1"/>
    <col min="12293" max="12295" width="16" style="114" customWidth="1"/>
    <col min="12296" max="12296" width="13.28515625" style="114" customWidth="1"/>
    <col min="12297" max="12543" width="9.140625" style="114"/>
    <col min="12544" max="12544" width="7" style="114" customWidth="1"/>
    <col min="12545" max="12545" width="68" style="114" customWidth="1"/>
    <col min="12546" max="12546" width="20.28515625" style="114" customWidth="1"/>
    <col min="12547" max="12547" width="25.140625" style="114" customWidth="1"/>
    <col min="12548" max="12548" width="30.7109375" style="114" customWidth="1"/>
    <col min="12549" max="12551" width="16" style="114" customWidth="1"/>
    <col min="12552" max="12552" width="13.28515625" style="114" customWidth="1"/>
    <col min="12553" max="12799" width="9.140625" style="114"/>
    <col min="12800" max="12800" width="7" style="114" customWidth="1"/>
    <col min="12801" max="12801" width="68" style="114" customWidth="1"/>
    <col min="12802" max="12802" width="20.28515625" style="114" customWidth="1"/>
    <col min="12803" max="12803" width="25.140625" style="114" customWidth="1"/>
    <col min="12804" max="12804" width="30.7109375" style="114" customWidth="1"/>
    <col min="12805" max="12807" width="16" style="114" customWidth="1"/>
    <col min="12808" max="12808" width="13.28515625" style="114" customWidth="1"/>
    <col min="12809" max="13055" width="9.140625" style="114"/>
    <col min="13056" max="13056" width="7" style="114" customWidth="1"/>
    <col min="13057" max="13057" width="68" style="114" customWidth="1"/>
    <col min="13058" max="13058" width="20.28515625" style="114" customWidth="1"/>
    <col min="13059" max="13059" width="25.140625" style="114" customWidth="1"/>
    <col min="13060" max="13060" width="30.7109375" style="114" customWidth="1"/>
    <col min="13061" max="13063" width="16" style="114" customWidth="1"/>
    <col min="13064" max="13064" width="13.28515625" style="114" customWidth="1"/>
    <col min="13065" max="13311" width="9.140625" style="114"/>
    <col min="13312" max="13312" width="7" style="114" customWidth="1"/>
    <col min="13313" max="13313" width="68" style="114" customWidth="1"/>
    <col min="13314" max="13314" width="20.28515625" style="114" customWidth="1"/>
    <col min="13315" max="13315" width="25.140625" style="114" customWidth="1"/>
    <col min="13316" max="13316" width="30.7109375" style="114" customWidth="1"/>
    <col min="13317" max="13319" width="16" style="114" customWidth="1"/>
    <col min="13320" max="13320" width="13.28515625" style="114" customWidth="1"/>
    <col min="13321" max="13567" width="9.140625" style="114"/>
    <col min="13568" max="13568" width="7" style="114" customWidth="1"/>
    <col min="13569" max="13569" width="68" style="114" customWidth="1"/>
    <col min="13570" max="13570" width="20.28515625" style="114" customWidth="1"/>
    <col min="13571" max="13571" width="25.140625" style="114" customWidth="1"/>
    <col min="13572" max="13572" width="30.7109375" style="114" customWidth="1"/>
    <col min="13573" max="13575" width="16" style="114" customWidth="1"/>
    <col min="13576" max="13576" width="13.28515625" style="114" customWidth="1"/>
    <col min="13577" max="13823" width="9.140625" style="114"/>
    <col min="13824" max="13824" width="7" style="114" customWidth="1"/>
    <col min="13825" max="13825" width="68" style="114" customWidth="1"/>
    <col min="13826" max="13826" width="20.28515625" style="114" customWidth="1"/>
    <col min="13827" max="13827" width="25.140625" style="114" customWidth="1"/>
    <col min="13828" max="13828" width="30.7109375" style="114" customWidth="1"/>
    <col min="13829" max="13831" width="16" style="114" customWidth="1"/>
    <col min="13832" max="13832" width="13.28515625" style="114" customWidth="1"/>
    <col min="13833" max="14079" width="9.140625" style="114"/>
    <col min="14080" max="14080" width="7" style="114" customWidth="1"/>
    <col min="14081" max="14081" width="68" style="114" customWidth="1"/>
    <col min="14082" max="14082" width="20.28515625" style="114" customWidth="1"/>
    <col min="14083" max="14083" width="25.140625" style="114" customWidth="1"/>
    <col min="14084" max="14084" width="30.7109375" style="114" customWidth="1"/>
    <col min="14085" max="14087" width="16" style="114" customWidth="1"/>
    <col min="14088" max="14088" width="13.28515625" style="114" customWidth="1"/>
    <col min="14089" max="14335" width="9.140625" style="114"/>
    <col min="14336" max="14336" width="7" style="114" customWidth="1"/>
    <col min="14337" max="14337" width="68" style="114" customWidth="1"/>
    <col min="14338" max="14338" width="20.28515625" style="114" customWidth="1"/>
    <col min="14339" max="14339" width="25.140625" style="114" customWidth="1"/>
    <col min="14340" max="14340" width="30.7109375" style="114" customWidth="1"/>
    <col min="14341" max="14343" width="16" style="114" customWidth="1"/>
    <col min="14344" max="14344" width="13.28515625" style="114" customWidth="1"/>
    <col min="14345" max="14591" width="9.140625" style="114"/>
    <col min="14592" max="14592" width="7" style="114" customWidth="1"/>
    <col min="14593" max="14593" width="68" style="114" customWidth="1"/>
    <col min="14594" max="14594" width="20.28515625" style="114" customWidth="1"/>
    <col min="14595" max="14595" width="25.140625" style="114" customWidth="1"/>
    <col min="14596" max="14596" width="30.7109375" style="114" customWidth="1"/>
    <col min="14597" max="14599" width="16" style="114" customWidth="1"/>
    <col min="14600" max="14600" width="13.28515625" style="114" customWidth="1"/>
    <col min="14601" max="14847" width="9.140625" style="114"/>
    <col min="14848" max="14848" width="7" style="114" customWidth="1"/>
    <col min="14849" max="14849" width="68" style="114" customWidth="1"/>
    <col min="14850" max="14850" width="20.28515625" style="114" customWidth="1"/>
    <col min="14851" max="14851" width="25.140625" style="114" customWidth="1"/>
    <col min="14852" max="14852" width="30.7109375" style="114" customWidth="1"/>
    <col min="14853" max="14855" width="16" style="114" customWidth="1"/>
    <col min="14856" max="14856" width="13.28515625" style="114" customWidth="1"/>
    <col min="14857" max="15103" width="9.140625" style="114"/>
    <col min="15104" max="15104" width="7" style="114" customWidth="1"/>
    <col min="15105" max="15105" width="68" style="114" customWidth="1"/>
    <col min="15106" max="15106" width="20.28515625" style="114" customWidth="1"/>
    <col min="15107" max="15107" width="25.140625" style="114" customWidth="1"/>
    <col min="15108" max="15108" width="30.7109375" style="114" customWidth="1"/>
    <col min="15109" max="15111" width="16" style="114" customWidth="1"/>
    <col min="15112" max="15112" width="13.28515625" style="114" customWidth="1"/>
    <col min="15113" max="15359" width="9.140625" style="114"/>
    <col min="15360" max="15360" width="7" style="114" customWidth="1"/>
    <col min="15361" max="15361" width="68" style="114" customWidth="1"/>
    <col min="15362" max="15362" width="20.28515625" style="114" customWidth="1"/>
    <col min="15363" max="15363" width="25.140625" style="114" customWidth="1"/>
    <col min="15364" max="15364" width="30.7109375" style="114" customWidth="1"/>
    <col min="15365" max="15367" width="16" style="114" customWidth="1"/>
    <col min="15368" max="15368" width="13.28515625" style="114" customWidth="1"/>
    <col min="15369" max="15615" width="9.140625" style="114"/>
    <col min="15616" max="15616" width="7" style="114" customWidth="1"/>
    <col min="15617" max="15617" width="68" style="114" customWidth="1"/>
    <col min="15618" max="15618" width="20.28515625" style="114" customWidth="1"/>
    <col min="15619" max="15619" width="25.140625" style="114" customWidth="1"/>
    <col min="15620" max="15620" width="30.7109375" style="114" customWidth="1"/>
    <col min="15621" max="15623" width="16" style="114" customWidth="1"/>
    <col min="15624" max="15624" width="13.28515625" style="114" customWidth="1"/>
    <col min="15625" max="15871" width="9.140625" style="114"/>
    <col min="15872" max="15872" width="7" style="114" customWidth="1"/>
    <col min="15873" max="15873" width="68" style="114" customWidth="1"/>
    <col min="15874" max="15874" width="20.28515625" style="114" customWidth="1"/>
    <col min="15875" max="15875" width="25.140625" style="114" customWidth="1"/>
    <col min="15876" max="15876" width="30.7109375" style="114" customWidth="1"/>
    <col min="15877" max="15879" width="16" style="114" customWidth="1"/>
    <col min="15880" max="15880" width="13.28515625" style="114" customWidth="1"/>
    <col min="15881" max="16127" width="9.140625" style="114"/>
    <col min="16128" max="16128" width="7" style="114" customWidth="1"/>
    <col min="16129" max="16129" width="68" style="114" customWidth="1"/>
    <col min="16130" max="16130" width="20.28515625" style="114" customWidth="1"/>
    <col min="16131" max="16131" width="25.140625" style="114" customWidth="1"/>
    <col min="16132" max="16132" width="30.7109375" style="114" customWidth="1"/>
    <col min="16133" max="16135" width="16" style="114" customWidth="1"/>
    <col min="16136" max="16136" width="13.28515625" style="114" customWidth="1"/>
    <col min="16137" max="16384" width="9.140625" style="114"/>
  </cols>
  <sheetData>
    <row r="1" spans="1:11">
      <c r="E1" s="72" t="s">
        <v>439</v>
      </c>
    </row>
    <row r="3" spans="1:11" ht="21" customHeight="1">
      <c r="A3" s="1462" t="s">
        <v>607</v>
      </c>
      <c r="B3" s="1462"/>
      <c r="C3" s="1462"/>
      <c r="D3" s="1462"/>
      <c r="E3" s="146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5"/>
      <c r="G6" s="16"/>
      <c r="H6" s="16"/>
      <c r="I6" s="5"/>
      <c r="J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>
      <c r="A8" s="79"/>
    </row>
    <row r="9" spans="1:11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608</v>
      </c>
      <c r="F9" s="283"/>
      <c r="G9" s="283"/>
      <c r="H9" s="283"/>
    </row>
    <row r="10" spans="1:11" s="306" customFormat="1" ht="37.5">
      <c r="A10" s="99">
        <v>1</v>
      </c>
      <c r="B10" s="99">
        <v>2</v>
      </c>
      <c r="C10" s="99">
        <v>3</v>
      </c>
      <c r="D10" s="99">
        <v>4</v>
      </c>
      <c r="E10" s="305">
        <v>5</v>
      </c>
      <c r="F10" s="189" t="s">
        <v>357</v>
      </c>
      <c r="G10" s="190" t="s">
        <v>302</v>
      </c>
      <c r="H10" s="190" t="s">
        <v>303</v>
      </c>
      <c r="J10" s="183" t="s">
        <v>1010</v>
      </c>
      <c r="K10" s="183"/>
    </row>
    <row r="11" spans="1:11" s="306" customFormat="1">
      <c r="A11" s="1474" t="s">
        <v>992</v>
      </c>
      <c r="B11" s="1475"/>
      <c r="C11" s="1475"/>
      <c r="D11" s="1475"/>
      <c r="E11" s="1476"/>
      <c r="F11" s="191" t="s">
        <v>1188</v>
      </c>
      <c r="G11" s="192"/>
      <c r="H11" s="192"/>
      <c r="J11" s="180" t="s">
        <v>1005</v>
      </c>
      <c r="K11" s="180" t="s">
        <v>1006</v>
      </c>
    </row>
    <row r="12" spans="1:11" s="306" customFormat="1" ht="37.5">
      <c r="A12" s="296">
        <v>1</v>
      </c>
      <c r="B12" s="307" t="s">
        <v>1187</v>
      </c>
      <c r="C12" s="296"/>
      <c r="D12" s="308"/>
      <c r="E12" s="309"/>
      <c r="F12" s="197"/>
      <c r="G12" s="198"/>
      <c r="H12" s="198">
        <f>E12-G12</f>
        <v>0</v>
      </c>
    </row>
    <row r="13" spans="1:11" hidden="1">
      <c r="A13" s="296">
        <v>2</v>
      </c>
      <c r="B13" s="89"/>
      <c r="C13" s="297"/>
      <c r="D13" s="90"/>
      <c r="E13" s="310"/>
      <c r="F13" s="197"/>
      <c r="G13" s="198"/>
      <c r="H13" s="198">
        <f>E13-G13</f>
        <v>0</v>
      </c>
    </row>
    <row r="14" spans="1:11" hidden="1">
      <c r="A14" s="296">
        <v>3</v>
      </c>
      <c r="B14" s="89"/>
      <c r="C14" s="297"/>
      <c r="D14" s="90"/>
      <c r="E14" s="310"/>
      <c r="F14" s="197"/>
      <c r="G14" s="198"/>
      <c r="H14" s="198">
        <f>E14-G14</f>
        <v>0</v>
      </c>
    </row>
    <row r="15" spans="1:11" hidden="1">
      <c r="A15" s="296">
        <v>4</v>
      </c>
      <c r="B15" s="89"/>
      <c r="C15" s="297"/>
      <c r="D15" s="90"/>
      <c r="E15" s="310"/>
      <c r="F15" s="197"/>
      <c r="G15" s="198"/>
      <c r="H15" s="198">
        <f>E15-G15</f>
        <v>0</v>
      </c>
    </row>
    <row r="16" spans="1:11" hidden="1">
      <c r="A16" s="296"/>
      <c r="B16" s="89"/>
      <c r="C16" s="297"/>
      <c r="D16" s="90"/>
      <c r="E16" s="310"/>
      <c r="F16" s="197"/>
      <c r="G16" s="198"/>
      <c r="H16" s="198">
        <f>E16-G16</f>
        <v>0</v>
      </c>
    </row>
    <row r="17" spans="1:11" s="314" customFormat="1">
      <c r="A17" s="311"/>
      <c r="B17" s="95" t="s">
        <v>295</v>
      </c>
      <c r="C17" s="312" t="s">
        <v>305</v>
      </c>
      <c r="D17" s="312" t="s">
        <v>305</v>
      </c>
      <c r="E17" s="313">
        <f>SUM(E12:E16)</f>
        <v>0</v>
      </c>
      <c r="F17" s="290" t="s">
        <v>365</v>
      </c>
      <c r="G17" s="291">
        <f>SUM(G12:G16)</f>
        <v>0</v>
      </c>
      <c r="H17" s="291">
        <f>SUM(H12:H16)</f>
        <v>0</v>
      </c>
      <c r="J17" s="183">
        <f t="shared" ref="J17:K17" si="0">SUM(J12:J16)</f>
        <v>0</v>
      </c>
      <c r="K17" s="183">
        <f t="shared" si="0"/>
        <v>0</v>
      </c>
    </row>
    <row r="18" spans="1:11" hidden="1">
      <c r="A18" s="1474" t="s">
        <v>994</v>
      </c>
      <c r="B18" s="1475"/>
      <c r="C18" s="1475"/>
      <c r="D18" s="1475"/>
      <c r="E18" s="1476"/>
      <c r="F18" s="191" t="s">
        <v>995</v>
      </c>
      <c r="G18" s="192"/>
      <c r="H18" s="192"/>
    </row>
    <row r="19" spans="1:11" hidden="1">
      <c r="A19" s="296">
        <v>1</v>
      </c>
      <c r="B19" s="307" t="s">
        <v>492</v>
      </c>
      <c r="C19" s="296"/>
      <c r="D19" s="308"/>
      <c r="E19" s="309"/>
      <c r="F19" s="197"/>
      <c r="G19" s="198"/>
      <c r="H19" s="198">
        <f>E19-G19</f>
        <v>0</v>
      </c>
    </row>
    <row r="20" spans="1:11" s="1" customFormat="1" ht="18" hidden="1" customHeight="1">
      <c r="A20" s="296">
        <v>2</v>
      </c>
      <c r="B20" s="89"/>
      <c r="C20" s="297"/>
      <c r="D20" s="90"/>
      <c r="E20" s="310"/>
      <c r="F20" s="197"/>
      <c r="G20" s="198"/>
      <c r="H20" s="198">
        <f>E20-G20</f>
        <v>0</v>
      </c>
    </row>
    <row r="21" spans="1:11" s="303" customFormat="1" ht="19.5" hidden="1">
      <c r="A21" s="296">
        <v>3</v>
      </c>
      <c r="B21" s="89"/>
      <c r="C21" s="297"/>
      <c r="D21" s="90"/>
      <c r="E21" s="310"/>
      <c r="F21" s="197"/>
      <c r="G21" s="198"/>
      <c r="H21" s="198">
        <f>E21-G21</f>
        <v>0</v>
      </c>
    </row>
    <row r="22" spans="1:11" s="178" customFormat="1" hidden="1">
      <c r="A22" s="296">
        <v>4</v>
      </c>
      <c r="B22" s="89"/>
      <c r="C22" s="297"/>
      <c r="D22" s="90"/>
      <c r="E22" s="310"/>
      <c r="F22" s="197"/>
      <c r="G22" s="198"/>
      <c r="H22" s="198">
        <f>E22-G22</f>
        <v>0</v>
      </c>
    </row>
    <row r="23" spans="1:11" s="1" customFormat="1" hidden="1">
      <c r="A23" s="315"/>
      <c r="B23" s="89"/>
      <c r="C23" s="297"/>
      <c r="D23" s="90"/>
      <c r="E23" s="298"/>
      <c r="F23" s="197"/>
      <c r="G23" s="198"/>
      <c r="H23" s="198">
        <f>E23-G23</f>
        <v>0</v>
      </c>
    </row>
    <row r="24" spans="1:11" hidden="1">
      <c r="A24" s="311"/>
      <c r="B24" s="95" t="s">
        <v>295</v>
      </c>
      <c r="C24" s="312" t="s">
        <v>305</v>
      </c>
      <c r="D24" s="312" t="s">
        <v>305</v>
      </c>
      <c r="E24" s="313">
        <f>SUM(E19:E23)</f>
        <v>0</v>
      </c>
      <c r="F24" s="290" t="s">
        <v>365</v>
      </c>
      <c r="G24" s="291">
        <f>SUM(G19:G23)</f>
        <v>0</v>
      </c>
      <c r="H24" s="291">
        <f>SUM(H19:H23)</f>
        <v>0</v>
      </c>
      <c r="J24" s="183">
        <f t="shared" ref="J24:K24" si="1">SUM(J19:J23)</f>
        <v>0</v>
      </c>
      <c r="K24" s="183">
        <f t="shared" si="1"/>
        <v>0</v>
      </c>
    </row>
    <row r="25" spans="1:11" hidden="1">
      <c r="A25" s="1474" t="s">
        <v>489</v>
      </c>
      <c r="B25" s="1475"/>
      <c r="C25" s="1475"/>
      <c r="D25" s="1475"/>
      <c r="E25" s="1476"/>
      <c r="F25" s="191" t="s">
        <v>995</v>
      </c>
      <c r="G25" s="192"/>
      <c r="H25" s="192"/>
    </row>
    <row r="26" spans="1:11" hidden="1">
      <c r="A26" s="296">
        <v>1</v>
      </c>
      <c r="B26" s="307" t="s">
        <v>492</v>
      </c>
      <c r="C26" s="296"/>
      <c r="D26" s="308"/>
      <c r="E26" s="309"/>
      <c r="F26" s="197"/>
      <c r="G26" s="198"/>
      <c r="H26" s="198">
        <f>E26-G26</f>
        <v>0</v>
      </c>
    </row>
    <row r="27" spans="1:11" s="1" customFormat="1" ht="18" hidden="1" customHeight="1">
      <c r="A27" s="296">
        <v>2</v>
      </c>
      <c r="B27" s="89"/>
      <c r="C27" s="297"/>
      <c r="D27" s="90"/>
      <c r="E27" s="310"/>
      <c r="F27" s="197"/>
      <c r="G27" s="198"/>
      <c r="H27" s="198">
        <f>E27-G27</f>
        <v>0</v>
      </c>
    </row>
    <row r="28" spans="1:11" s="303" customFormat="1" ht="19.5" hidden="1">
      <c r="A28" s="296">
        <v>3</v>
      </c>
      <c r="B28" s="89"/>
      <c r="C28" s="297"/>
      <c r="D28" s="90"/>
      <c r="E28" s="310"/>
      <c r="F28" s="197"/>
      <c r="G28" s="198"/>
      <c r="H28" s="198">
        <f>E28-G28</f>
        <v>0</v>
      </c>
    </row>
    <row r="29" spans="1:11" s="178" customFormat="1" hidden="1">
      <c r="A29" s="296">
        <v>4</v>
      </c>
      <c r="B29" s="89"/>
      <c r="C29" s="297"/>
      <c r="D29" s="90"/>
      <c r="E29" s="310"/>
      <c r="F29" s="197"/>
      <c r="G29" s="198"/>
      <c r="H29" s="198">
        <f>E29-G29</f>
        <v>0</v>
      </c>
    </row>
    <row r="30" spans="1:11" s="1" customFormat="1" hidden="1">
      <c r="A30" s="315"/>
      <c r="B30" s="89"/>
      <c r="C30" s="297"/>
      <c r="D30" s="90"/>
      <c r="E30" s="298"/>
      <c r="F30" s="197"/>
      <c r="G30" s="198"/>
      <c r="H30" s="198">
        <f>E30-G30</f>
        <v>0</v>
      </c>
    </row>
    <row r="31" spans="1:11" hidden="1">
      <c r="A31" s="311"/>
      <c r="B31" s="95" t="s">
        <v>295</v>
      </c>
      <c r="C31" s="312" t="s">
        <v>305</v>
      </c>
      <c r="D31" s="312" t="s">
        <v>305</v>
      </c>
      <c r="E31" s="313">
        <f>SUM(E26:E30)</f>
        <v>0</v>
      </c>
      <c r="F31" s="290" t="s">
        <v>365</v>
      </c>
      <c r="G31" s="291">
        <f>SUM(G26:G30)</f>
        <v>0</v>
      </c>
      <c r="H31" s="291">
        <f>SUM(H26:H30)</f>
        <v>0</v>
      </c>
      <c r="J31" s="183">
        <f t="shared" ref="J31:K31" si="2">SUM(J26:J30)</f>
        <v>0</v>
      </c>
      <c r="K31" s="183">
        <f t="shared" si="2"/>
        <v>0</v>
      </c>
    </row>
    <row r="32" spans="1:11">
      <c r="F32" s="225" t="s">
        <v>457</v>
      </c>
      <c r="G32" s="226">
        <f>G17+G24+G31</f>
        <v>0</v>
      </c>
      <c r="H32" s="226">
        <f t="shared" ref="H32" si="3">H17+H24+H31</f>
        <v>0</v>
      </c>
      <c r="J32" s="183">
        <f t="shared" ref="J32:K32" si="4">J17+J24+J31</f>
        <v>0</v>
      </c>
      <c r="K32" s="183">
        <f t="shared" si="4"/>
        <v>0</v>
      </c>
    </row>
    <row r="34" spans="1:5">
      <c r="A34" s="34" t="s">
        <v>667</v>
      </c>
      <c r="B34" s="35"/>
      <c r="C34" s="115"/>
      <c r="D34" s="1"/>
      <c r="E34" s="115" t="s">
        <v>1135</v>
      </c>
    </row>
    <row r="35" spans="1:5" ht="19.5">
      <c r="A35" s="178"/>
      <c r="B35" s="66"/>
      <c r="C35" s="67" t="s">
        <v>131</v>
      </c>
      <c r="D35" s="303"/>
      <c r="E35" s="67" t="s">
        <v>132</v>
      </c>
    </row>
    <row r="36" spans="1:5">
      <c r="A36" s="66"/>
      <c r="B36" s="63"/>
      <c r="C36" s="63"/>
      <c r="D36" s="178"/>
      <c r="E36" s="63"/>
    </row>
    <row r="37" spans="1:5">
      <c r="A37" s="34" t="s">
        <v>133</v>
      </c>
      <c r="B37" s="35"/>
      <c r="C37" s="115"/>
      <c r="D37" s="178"/>
      <c r="E37" s="115" t="s">
        <v>1136</v>
      </c>
    </row>
    <row r="38" spans="1:5">
      <c r="A38" s="178"/>
      <c r="B38" s="66"/>
      <c r="C38" s="67" t="s">
        <v>131</v>
      </c>
      <c r="D38" s="178"/>
      <c r="E38" s="67" t="s">
        <v>132</v>
      </c>
    </row>
    <row r="39" spans="1:5">
      <c r="A39" s="1"/>
      <c r="B39" s="1"/>
      <c r="C39" s="1"/>
      <c r="D39" s="1"/>
      <c r="E39" s="1"/>
    </row>
    <row r="40" spans="1:5">
      <c r="A40" s="1"/>
      <c r="B40" s="227" t="s">
        <v>1072</v>
      </c>
      <c r="C40" s="1"/>
      <c r="D40" s="1"/>
      <c r="E40" s="1"/>
    </row>
    <row r="41" spans="1:5">
      <c r="A41" s="1"/>
      <c r="B41" s="227" t="s">
        <v>1081</v>
      </c>
      <c r="C41" s="1"/>
      <c r="D41" s="1"/>
      <c r="E41" s="1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6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7" width="24.42578125" style="317" customWidth="1"/>
    <col min="8" max="8" width="13.85546875" style="317" customWidth="1"/>
    <col min="9" max="10" width="22.85546875" style="317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0" ht="18.75">
      <c r="A1" s="316"/>
      <c r="B1" s="316"/>
      <c r="C1" s="316"/>
      <c r="D1" s="72" t="s">
        <v>681</v>
      </c>
    </row>
    <row r="2" spans="1:10" ht="12.75" customHeight="1">
      <c r="A2" s="316"/>
      <c r="B2" s="316"/>
      <c r="C2" s="316"/>
      <c r="D2" s="316"/>
    </row>
    <row r="3" spans="1:10" ht="51" customHeight="1">
      <c r="A3" s="1479" t="s">
        <v>1017</v>
      </c>
      <c r="B3" s="1479"/>
      <c r="C3" s="1479"/>
      <c r="D3" s="1479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>
      <c r="A6" s="1438" t="s">
        <v>454</v>
      </c>
      <c r="B6" s="1438"/>
      <c r="C6" s="1438"/>
      <c r="D6" s="1438"/>
      <c r="E6" s="15"/>
      <c r="F6" s="15"/>
      <c r="G6" s="16"/>
      <c r="H6" s="16"/>
      <c r="I6" s="5"/>
      <c r="J6" s="5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.75">
      <c r="A8" s="318"/>
      <c r="B8" s="316"/>
      <c r="C8" s="316"/>
      <c r="D8" s="316"/>
    </row>
    <row r="9" spans="1:10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</row>
    <row r="10" spans="1:10" s="319" customFormat="1" ht="15.75" customHeight="1">
      <c r="A10" s="1440"/>
      <c r="B10" s="1440"/>
      <c r="C10" s="1440"/>
      <c r="D10" s="1440"/>
    </row>
    <row r="11" spans="1:10" s="319" customFormat="1" ht="15.75" customHeight="1">
      <c r="A11" s="1473"/>
      <c r="B11" s="1473"/>
      <c r="C11" s="1473"/>
      <c r="D11" s="1473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0" s="326" customFormat="1" ht="18.75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0" s="326" customFormat="1" ht="18.75">
      <c r="A14" s="296">
        <v>1</v>
      </c>
      <c r="B14" s="327" t="s">
        <v>1049</v>
      </c>
      <c r="C14" s="328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 ht="18.75">
      <c r="A15" s="296"/>
      <c r="B15" s="89"/>
      <c r="C15" s="328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 ht="18.75">
      <c r="A16" s="296"/>
      <c r="B16" s="89"/>
      <c r="C16" s="328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31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I17" s="183">
        <v>0</v>
      </c>
      <c r="J17" s="183">
        <v>0</v>
      </c>
    </row>
    <row r="18" spans="1:10" ht="18.75">
      <c r="A18" s="1477" t="s">
        <v>994</v>
      </c>
      <c r="B18" s="1478"/>
      <c r="C18" s="1478"/>
      <c r="D18" s="1478"/>
      <c r="E18" s="191" t="s">
        <v>995</v>
      </c>
      <c r="F18" s="286"/>
      <c r="G18" s="286"/>
      <c r="I18" s="332"/>
      <c r="J18" s="332"/>
    </row>
    <row r="19" spans="1:10" s="326" customFormat="1" ht="18.75">
      <c r="A19" s="296">
        <v>1</v>
      </c>
      <c r="B19" s="327" t="s">
        <v>1049</v>
      </c>
      <c r="C19" s="328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/>
      <c r="B20" s="89"/>
      <c r="C20" s="328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328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31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I22" s="183">
        <f t="shared" ref="I22:J22" si="2">SUM(I19:I21)</f>
        <v>0</v>
      </c>
      <c r="J22" s="183">
        <f t="shared" si="2"/>
        <v>0</v>
      </c>
    </row>
    <row r="23" spans="1:10" ht="18.75">
      <c r="A23" s="1477" t="s">
        <v>489</v>
      </c>
      <c r="B23" s="1478"/>
      <c r="C23" s="1478"/>
      <c r="D23" s="1478"/>
      <c r="E23" s="191" t="s">
        <v>995</v>
      </c>
      <c r="F23" s="286"/>
      <c r="G23" s="286"/>
      <c r="I23" s="183"/>
      <c r="J23" s="183"/>
    </row>
    <row r="24" spans="1:10" s="326" customFormat="1" ht="18.75">
      <c r="A24" s="296">
        <v>1</v>
      </c>
      <c r="B24" s="327" t="s">
        <v>1049</v>
      </c>
      <c r="C24" s="328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/>
      <c r="B25" s="89"/>
      <c r="C25" s="328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328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31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I28" s="183">
        <f>I17+I22+I27</f>
        <v>0</v>
      </c>
      <c r="J28" s="183">
        <f>J17+J22+J27</f>
        <v>0</v>
      </c>
    </row>
    <row r="29" spans="1:10" s="326" customFormat="1" ht="18.75">
      <c r="A29" s="333"/>
      <c r="B29" s="334"/>
      <c r="C29" s="335"/>
      <c r="D29" s="336"/>
      <c r="E29" s="337"/>
      <c r="F29" s="337"/>
      <c r="G29" s="337"/>
    </row>
    <row r="30" spans="1:10" ht="18.75">
      <c r="A30" s="34" t="s">
        <v>667</v>
      </c>
      <c r="B30" s="35"/>
      <c r="C30" s="115"/>
      <c r="D30" s="115" t="s">
        <v>1135</v>
      </c>
      <c r="E30" s="35"/>
      <c r="F30" s="178"/>
      <c r="G30" s="35"/>
    </row>
    <row r="31" spans="1:10">
      <c r="A31" s="178"/>
      <c r="B31" s="66"/>
      <c r="C31" s="67" t="s">
        <v>131</v>
      </c>
      <c r="D31" s="67" t="s">
        <v>132</v>
      </c>
      <c r="E31" s="66"/>
      <c r="F31" s="178"/>
      <c r="G31" s="66"/>
    </row>
    <row r="32" spans="1:10">
      <c r="A32" s="66"/>
      <c r="B32" s="63"/>
      <c r="C32" s="63"/>
      <c r="D32" s="63"/>
      <c r="E32" s="63"/>
      <c r="F32" s="178"/>
      <c r="G32" s="63"/>
    </row>
    <row r="33" spans="1:7" ht="18.75">
      <c r="A33" s="34" t="s">
        <v>133</v>
      </c>
      <c r="B33" s="35"/>
      <c r="C33" s="115"/>
      <c r="D33" s="115" t="s">
        <v>1136</v>
      </c>
      <c r="E33" s="35"/>
      <c r="F33" s="178"/>
      <c r="G33" s="35"/>
    </row>
    <row r="34" spans="1:7">
      <c r="A34" s="178"/>
      <c r="B34" s="66"/>
      <c r="C34" s="67" t="s">
        <v>131</v>
      </c>
      <c r="D34" s="67" t="s">
        <v>132</v>
      </c>
      <c r="E34" s="66"/>
      <c r="F34" s="178"/>
      <c r="G34" s="66"/>
    </row>
    <row r="35" spans="1:7" ht="18.75">
      <c r="A35" s="316"/>
      <c r="B35" s="316"/>
      <c r="D35" s="316"/>
    </row>
    <row r="36" spans="1:7" ht="18.75">
      <c r="B36" s="227" t="s">
        <v>1038</v>
      </c>
      <c r="C36" s="316"/>
      <c r="D36" s="316"/>
    </row>
    <row r="37" spans="1:7" ht="18.75">
      <c r="B37" s="227" t="s">
        <v>996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7">
    <tabColor rgb="FF92D050"/>
    <pageSetUpPr fitToPage="1"/>
  </sheetPr>
  <dimension ref="A1:K47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5" width="26.5703125" style="317" customWidth="1"/>
    <col min="6" max="7" width="24.42578125" style="317" customWidth="1"/>
    <col min="8" max="8" width="13.85546875" style="317" customWidth="1"/>
    <col min="9" max="10" width="19.7109375" style="332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1">
      <c r="A1" s="316"/>
      <c r="B1" s="316"/>
      <c r="C1" s="316"/>
      <c r="D1" s="72" t="s">
        <v>440</v>
      </c>
    </row>
    <row r="2" spans="1:11" ht="12.75" customHeight="1">
      <c r="A2" s="316"/>
      <c r="B2" s="316"/>
      <c r="C2" s="316"/>
      <c r="D2" s="316"/>
    </row>
    <row r="3" spans="1:11" ht="51" customHeight="1">
      <c r="A3" s="1479" t="s">
        <v>984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338"/>
      <c r="J4" s="338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339"/>
      <c r="J5" s="340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231"/>
      <c r="J6" s="341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231"/>
      <c r="J7" s="341"/>
      <c r="K7" s="5"/>
    </row>
    <row r="8" spans="1:11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  <c r="I9" s="342"/>
      <c r="J9" s="342"/>
    </row>
    <row r="10" spans="1:11" s="319" customFormat="1" ht="15.75" customHeight="1">
      <c r="A10" s="1440"/>
      <c r="B10" s="1440"/>
      <c r="C10" s="1440"/>
      <c r="D10" s="1440"/>
      <c r="I10" s="342"/>
      <c r="J10" s="342"/>
    </row>
    <row r="11" spans="1:11" s="319" customFormat="1" ht="15.75" customHeight="1">
      <c r="A11" s="1473"/>
      <c r="B11" s="1473"/>
      <c r="C11" s="1473"/>
      <c r="D11" s="1473"/>
      <c r="I11" s="342"/>
      <c r="J11" s="342"/>
    </row>
    <row r="12" spans="1:11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1" s="326" customFormat="1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1" s="326" customFormat="1">
      <c r="A14" s="296">
        <v>1</v>
      </c>
      <c r="B14" s="89"/>
      <c r="C14" s="328"/>
      <c r="D14" s="298"/>
      <c r="E14" s="329"/>
      <c r="F14" s="289"/>
      <c r="G14" s="289">
        <f>D14-F14</f>
        <v>0</v>
      </c>
      <c r="I14" s="330"/>
      <c r="J14" s="330"/>
    </row>
    <row r="15" spans="1:11" s="326" customFormat="1">
      <c r="A15" s="296"/>
      <c r="B15" s="89"/>
      <c r="C15" s="328"/>
      <c r="D15" s="298"/>
      <c r="E15" s="329"/>
      <c r="F15" s="289"/>
      <c r="G15" s="289">
        <f t="shared" ref="G15:G19" si="0">D15-F15</f>
        <v>0</v>
      </c>
      <c r="I15" s="330"/>
      <c r="J15" s="330"/>
    </row>
    <row r="16" spans="1:11" s="326" customFormat="1">
      <c r="A16" s="296"/>
      <c r="B16" s="89"/>
      <c r="C16" s="328"/>
      <c r="D16" s="298"/>
      <c r="E16" s="329"/>
      <c r="F16" s="289"/>
      <c r="G16" s="289">
        <f t="shared" si="0"/>
        <v>0</v>
      </c>
      <c r="I16" s="330"/>
      <c r="J16" s="330"/>
    </row>
    <row r="17" spans="1:10" s="326" customFormat="1">
      <c r="A17" s="296"/>
      <c r="B17" s="89"/>
      <c r="C17" s="328"/>
      <c r="D17" s="298"/>
      <c r="E17" s="329"/>
      <c r="F17" s="289"/>
      <c r="G17" s="289">
        <f t="shared" si="0"/>
        <v>0</v>
      </c>
      <c r="I17" s="330"/>
      <c r="J17" s="330"/>
    </row>
    <row r="18" spans="1:10" s="326" customFormat="1">
      <c r="A18" s="296"/>
      <c r="B18" s="89"/>
      <c r="C18" s="328"/>
      <c r="D18" s="298"/>
      <c r="E18" s="329"/>
      <c r="F18" s="289"/>
      <c r="G18" s="289">
        <f t="shared" si="0"/>
        <v>0</v>
      </c>
      <c r="I18" s="330"/>
      <c r="J18" s="330"/>
    </row>
    <row r="19" spans="1:10" s="326" customFormat="1">
      <c r="A19" s="296"/>
      <c r="B19" s="89"/>
      <c r="C19" s="328"/>
      <c r="D19" s="298"/>
      <c r="E19" s="329"/>
      <c r="F19" s="289"/>
      <c r="G19" s="289">
        <f t="shared" si="0"/>
        <v>0</v>
      </c>
      <c r="I19" s="330"/>
      <c r="J19" s="330"/>
    </row>
    <row r="20" spans="1:10">
      <c r="A20" s="300"/>
      <c r="B20" s="301" t="s">
        <v>295</v>
      </c>
      <c r="C20" s="331" t="s">
        <v>305</v>
      </c>
      <c r="D20" s="97">
        <f>SUM(D14:D19)</f>
        <v>0</v>
      </c>
      <c r="E20" s="291" t="s">
        <v>365</v>
      </c>
      <c r="F20" s="291">
        <f>SUM(F14:F19)</f>
        <v>0</v>
      </c>
      <c r="G20" s="291">
        <f>SUM(G14:G19)</f>
        <v>0</v>
      </c>
      <c r="I20" s="183">
        <v>0</v>
      </c>
      <c r="J20" s="183">
        <v>0</v>
      </c>
    </row>
    <row r="21" spans="1:10">
      <c r="A21" s="1477" t="s">
        <v>994</v>
      </c>
      <c r="B21" s="1478"/>
      <c r="C21" s="1478"/>
      <c r="D21" s="1478"/>
      <c r="E21" s="191" t="s">
        <v>995</v>
      </c>
      <c r="F21" s="286"/>
      <c r="G21" s="286"/>
    </row>
    <row r="22" spans="1:10" s="326" customFormat="1">
      <c r="A22" s="296">
        <v>1</v>
      </c>
      <c r="B22" s="89"/>
      <c r="C22" s="328"/>
      <c r="D22" s="298"/>
      <c r="E22" s="329"/>
      <c r="F22" s="289"/>
      <c r="G22" s="289">
        <f>D22-F22</f>
        <v>0</v>
      </c>
      <c r="I22" s="330"/>
      <c r="J22" s="330"/>
    </row>
    <row r="23" spans="1:10" s="326" customFormat="1">
      <c r="A23" s="296"/>
      <c r="B23" s="89"/>
      <c r="C23" s="328"/>
      <c r="D23" s="298"/>
      <c r="E23" s="329"/>
      <c r="F23" s="289"/>
      <c r="G23" s="289">
        <f t="shared" ref="G23:G27" si="1">D23-F23</f>
        <v>0</v>
      </c>
      <c r="I23" s="330"/>
      <c r="J23" s="330"/>
    </row>
    <row r="24" spans="1:10" s="326" customFormat="1">
      <c r="A24" s="296"/>
      <c r="B24" s="89"/>
      <c r="C24" s="328"/>
      <c r="D24" s="298"/>
      <c r="E24" s="329"/>
      <c r="F24" s="289"/>
      <c r="G24" s="289">
        <f t="shared" si="1"/>
        <v>0</v>
      </c>
      <c r="I24" s="330"/>
      <c r="J24" s="330"/>
    </row>
    <row r="25" spans="1:10" s="326" customFormat="1">
      <c r="A25" s="296"/>
      <c r="B25" s="89"/>
      <c r="C25" s="328"/>
      <c r="D25" s="298"/>
      <c r="E25" s="329"/>
      <c r="F25" s="289"/>
      <c r="G25" s="289">
        <f t="shared" si="1"/>
        <v>0</v>
      </c>
      <c r="I25" s="330"/>
      <c r="J25" s="330"/>
    </row>
    <row r="26" spans="1:10" s="326" customFormat="1">
      <c r="A26" s="296"/>
      <c r="B26" s="89"/>
      <c r="C26" s="328"/>
      <c r="D26" s="298"/>
      <c r="E26" s="329"/>
      <c r="F26" s="289"/>
      <c r="G26" s="289">
        <f t="shared" si="1"/>
        <v>0</v>
      </c>
      <c r="I26" s="330"/>
      <c r="J26" s="330"/>
    </row>
    <row r="27" spans="1:10" s="326" customFormat="1">
      <c r="A27" s="296"/>
      <c r="B27" s="89"/>
      <c r="C27" s="328"/>
      <c r="D27" s="298"/>
      <c r="E27" s="329"/>
      <c r="F27" s="289"/>
      <c r="G27" s="289">
        <f t="shared" si="1"/>
        <v>0</v>
      </c>
      <c r="I27" s="330"/>
      <c r="J27" s="330"/>
    </row>
    <row r="28" spans="1:10">
      <c r="A28" s="300"/>
      <c r="B28" s="301" t="s">
        <v>295</v>
      </c>
      <c r="C28" s="331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I28" s="183">
        <f t="shared" ref="I28:J28" si="2">SUM(I22:I27)</f>
        <v>0</v>
      </c>
      <c r="J28" s="183">
        <f t="shared" si="2"/>
        <v>0</v>
      </c>
    </row>
    <row r="29" spans="1:10">
      <c r="A29" s="1477" t="s">
        <v>489</v>
      </c>
      <c r="B29" s="1478"/>
      <c r="C29" s="1478"/>
      <c r="D29" s="1478"/>
      <c r="E29" s="191" t="s">
        <v>995</v>
      </c>
      <c r="F29" s="286"/>
      <c r="G29" s="286"/>
      <c r="I29" s="183"/>
      <c r="J29" s="183"/>
    </row>
    <row r="30" spans="1:10" s="326" customFormat="1">
      <c r="A30" s="296">
        <v>1</v>
      </c>
      <c r="B30" s="89"/>
      <c r="C30" s="328"/>
      <c r="D30" s="298"/>
      <c r="E30" s="329"/>
      <c r="F30" s="289"/>
      <c r="G30" s="289">
        <f>D30-F30</f>
        <v>0</v>
      </c>
      <c r="I30" s="183"/>
      <c r="J30" s="183"/>
    </row>
    <row r="31" spans="1:10" s="326" customFormat="1">
      <c r="A31" s="296"/>
      <c r="B31" s="89"/>
      <c r="C31" s="328"/>
      <c r="D31" s="298"/>
      <c r="E31" s="329"/>
      <c r="F31" s="289"/>
      <c r="G31" s="289">
        <f t="shared" ref="G31:G35" si="3">D31-F31</f>
        <v>0</v>
      </c>
      <c r="I31" s="183"/>
      <c r="J31" s="183"/>
    </row>
    <row r="32" spans="1:10" s="326" customFormat="1">
      <c r="A32" s="296"/>
      <c r="B32" s="89"/>
      <c r="C32" s="328"/>
      <c r="D32" s="298"/>
      <c r="E32" s="329"/>
      <c r="F32" s="289"/>
      <c r="G32" s="289">
        <f t="shared" si="3"/>
        <v>0</v>
      </c>
      <c r="I32" s="183"/>
      <c r="J32" s="183"/>
    </row>
    <row r="33" spans="1:10" s="326" customFormat="1">
      <c r="A33" s="296"/>
      <c r="B33" s="89"/>
      <c r="C33" s="328"/>
      <c r="D33" s="298"/>
      <c r="E33" s="329"/>
      <c r="F33" s="289"/>
      <c r="G33" s="289">
        <f t="shared" si="3"/>
        <v>0</v>
      </c>
      <c r="I33" s="183"/>
      <c r="J33" s="183"/>
    </row>
    <row r="34" spans="1:10" s="326" customFormat="1">
      <c r="A34" s="296"/>
      <c r="B34" s="89"/>
      <c r="C34" s="328"/>
      <c r="D34" s="298"/>
      <c r="E34" s="329"/>
      <c r="F34" s="289"/>
      <c r="G34" s="289">
        <f t="shared" si="3"/>
        <v>0</v>
      </c>
      <c r="I34" s="183"/>
      <c r="J34" s="183"/>
    </row>
    <row r="35" spans="1:10" s="326" customFormat="1">
      <c r="A35" s="296"/>
      <c r="B35" s="89"/>
      <c r="C35" s="328"/>
      <c r="D35" s="298"/>
      <c r="E35" s="329"/>
      <c r="F35" s="289"/>
      <c r="G35" s="289">
        <f t="shared" si="3"/>
        <v>0</v>
      </c>
      <c r="I35" s="183"/>
      <c r="J35" s="183"/>
    </row>
    <row r="36" spans="1:10">
      <c r="A36" s="300"/>
      <c r="B36" s="301" t="s">
        <v>295</v>
      </c>
      <c r="C36" s="331" t="s">
        <v>305</v>
      </c>
      <c r="D36" s="97">
        <f>SUM(D30:D35)</f>
        <v>0</v>
      </c>
      <c r="E36" s="291" t="s">
        <v>365</v>
      </c>
      <c r="F36" s="291">
        <f>SUM(F30:F35)</f>
        <v>0</v>
      </c>
      <c r="G36" s="291">
        <f>SUM(G30:G35)</f>
        <v>0</v>
      </c>
      <c r="I36" s="183">
        <f t="shared" ref="I36:J36" si="4">SUM(I30:I35)</f>
        <v>0</v>
      </c>
      <c r="J36" s="183">
        <f t="shared" si="4"/>
        <v>0</v>
      </c>
    </row>
    <row r="37" spans="1:10">
      <c r="A37" s="178"/>
      <c r="B37" s="178"/>
      <c r="C37" s="178"/>
      <c r="D37" s="178"/>
      <c r="E37" s="225" t="s">
        <v>457</v>
      </c>
      <c r="F37" s="226">
        <f>F20+F28+F36</f>
        <v>0</v>
      </c>
      <c r="G37" s="226">
        <f>G20+G28+G36</f>
        <v>0</v>
      </c>
      <c r="I37" s="183">
        <f t="shared" ref="I37:J37" si="5">I20+I28+I36</f>
        <v>0</v>
      </c>
      <c r="J37" s="183">
        <f t="shared" si="5"/>
        <v>0</v>
      </c>
    </row>
    <row r="38" spans="1:10">
      <c r="A38" s="178"/>
      <c r="B38" s="178"/>
      <c r="C38" s="178"/>
      <c r="D38" s="178"/>
      <c r="E38" s="225"/>
      <c r="F38" s="282"/>
      <c r="G38" s="282"/>
    </row>
    <row r="39" spans="1:10">
      <c r="A39" s="178"/>
      <c r="B39" s="178"/>
      <c r="C39" s="178"/>
      <c r="D39" s="178"/>
      <c r="E39" s="225"/>
      <c r="F39" s="282"/>
      <c r="G39" s="282"/>
    </row>
    <row r="40" spans="1:10">
      <c r="A40" s="34" t="s">
        <v>667</v>
      </c>
      <c r="B40" s="35"/>
      <c r="C40" s="115"/>
      <c r="D40" s="115" t="s">
        <v>1135</v>
      </c>
      <c r="E40" s="35"/>
      <c r="F40" s="178"/>
      <c r="G40" s="35"/>
    </row>
    <row r="41" spans="1:10">
      <c r="A41" s="178"/>
      <c r="B41" s="66"/>
      <c r="C41" s="67" t="s">
        <v>131</v>
      </c>
      <c r="D41" s="67" t="s">
        <v>132</v>
      </c>
      <c r="E41" s="66"/>
      <c r="F41" s="178"/>
      <c r="G41" s="66"/>
    </row>
    <row r="42" spans="1:10">
      <c r="A42" s="66"/>
      <c r="B42" s="63"/>
      <c r="C42" s="63"/>
      <c r="D42" s="63"/>
      <c r="E42" s="63"/>
      <c r="F42" s="178"/>
      <c r="G42" s="63"/>
    </row>
    <row r="43" spans="1:10">
      <c r="A43" s="34" t="s">
        <v>133</v>
      </c>
      <c r="B43" s="35"/>
      <c r="C43" s="115"/>
      <c r="D43" s="115" t="s">
        <v>1136</v>
      </c>
      <c r="E43" s="35"/>
      <c r="F43" s="178"/>
      <c r="G43" s="35"/>
    </row>
    <row r="44" spans="1:10">
      <c r="A44" s="178"/>
      <c r="B44" s="66"/>
      <c r="C44" s="67" t="s">
        <v>131</v>
      </c>
      <c r="D44" s="67" t="s">
        <v>132</v>
      </c>
      <c r="E44" s="66"/>
      <c r="F44" s="178"/>
      <c r="G44" s="66"/>
    </row>
    <row r="46" spans="1:10">
      <c r="B46" s="227" t="s">
        <v>1038</v>
      </c>
    </row>
    <row r="47" spans="1:10">
      <c r="B47" s="227" t="s">
        <v>996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8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42.7109375" style="317" customWidth="1"/>
    <col min="5" max="5" width="28" style="317" customWidth="1"/>
    <col min="6" max="7" width="24.42578125" style="317" customWidth="1"/>
    <col min="8" max="8" width="8.85546875" style="317"/>
    <col min="9" max="10" width="21.85546875" style="332" customWidth="1"/>
    <col min="11" max="255" width="8.85546875" style="317"/>
    <col min="256" max="256" width="7.28515625" style="317" customWidth="1"/>
    <col min="257" max="257" width="91.28515625" style="317" customWidth="1"/>
    <col min="258" max="258" width="26.7109375" style="317" customWidth="1"/>
    <col min="259" max="259" width="42.7109375" style="317" customWidth="1"/>
    <col min="260" max="262" width="24.42578125" style="317" customWidth="1"/>
    <col min="263" max="511" width="8.85546875" style="317"/>
    <col min="512" max="512" width="7.28515625" style="317" customWidth="1"/>
    <col min="513" max="513" width="91.28515625" style="317" customWidth="1"/>
    <col min="514" max="514" width="26.7109375" style="317" customWidth="1"/>
    <col min="515" max="515" width="42.7109375" style="317" customWidth="1"/>
    <col min="516" max="518" width="24.42578125" style="317" customWidth="1"/>
    <col min="519" max="767" width="8.85546875" style="317"/>
    <col min="768" max="768" width="7.28515625" style="317" customWidth="1"/>
    <col min="769" max="769" width="91.28515625" style="317" customWidth="1"/>
    <col min="770" max="770" width="26.7109375" style="317" customWidth="1"/>
    <col min="771" max="771" width="42.7109375" style="317" customWidth="1"/>
    <col min="772" max="774" width="24.42578125" style="317" customWidth="1"/>
    <col min="775" max="1023" width="8.85546875" style="317"/>
    <col min="1024" max="1024" width="7.28515625" style="317" customWidth="1"/>
    <col min="1025" max="1025" width="91.28515625" style="317" customWidth="1"/>
    <col min="1026" max="1026" width="26.7109375" style="317" customWidth="1"/>
    <col min="1027" max="1027" width="42.7109375" style="317" customWidth="1"/>
    <col min="1028" max="1030" width="24.42578125" style="317" customWidth="1"/>
    <col min="1031" max="1279" width="8.85546875" style="317"/>
    <col min="1280" max="1280" width="7.28515625" style="317" customWidth="1"/>
    <col min="1281" max="1281" width="91.28515625" style="317" customWidth="1"/>
    <col min="1282" max="1282" width="26.7109375" style="317" customWidth="1"/>
    <col min="1283" max="1283" width="42.7109375" style="317" customWidth="1"/>
    <col min="1284" max="1286" width="24.42578125" style="317" customWidth="1"/>
    <col min="1287" max="1535" width="8.85546875" style="317"/>
    <col min="1536" max="1536" width="7.28515625" style="317" customWidth="1"/>
    <col min="1537" max="1537" width="91.28515625" style="317" customWidth="1"/>
    <col min="1538" max="1538" width="26.7109375" style="317" customWidth="1"/>
    <col min="1539" max="1539" width="42.7109375" style="317" customWidth="1"/>
    <col min="1540" max="1542" width="24.42578125" style="317" customWidth="1"/>
    <col min="1543" max="1791" width="8.85546875" style="317"/>
    <col min="1792" max="1792" width="7.28515625" style="317" customWidth="1"/>
    <col min="1793" max="1793" width="91.28515625" style="317" customWidth="1"/>
    <col min="1794" max="1794" width="26.7109375" style="317" customWidth="1"/>
    <col min="1795" max="1795" width="42.7109375" style="317" customWidth="1"/>
    <col min="1796" max="1798" width="24.42578125" style="317" customWidth="1"/>
    <col min="1799" max="2047" width="8.85546875" style="317"/>
    <col min="2048" max="2048" width="7.28515625" style="317" customWidth="1"/>
    <col min="2049" max="2049" width="91.28515625" style="317" customWidth="1"/>
    <col min="2050" max="2050" width="26.7109375" style="317" customWidth="1"/>
    <col min="2051" max="2051" width="42.7109375" style="317" customWidth="1"/>
    <col min="2052" max="2054" width="24.42578125" style="317" customWidth="1"/>
    <col min="2055" max="2303" width="8.85546875" style="317"/>
    <col min="2304" max="2304" width="7.28515625" style="317" customWidth="1"/>
    <col min="2305" max="2305" width="91.28515625" style="317" customWidth="1"/>
    <col min="2306" max="2306" width="26.7109375" style="317" customWidth="1"/>
    <col min="2307" max="2307" width="42.7109375" style="317" customWidth="1"/>
    <col min="2308" max="2310" width="24.42578125" style="317" customWidth="1"/>
    <col min="2311" max="2559" width="8.85546875" style="317"/>
    <col min="2560" max="2560" width="7.28515625" style="317" customWidth="1"/>
    <col min="2561" max="2561" width="91.28515625" style="317" customWidth="1"/>
    <col min="2562" max="2562" width="26.7109375" style="317" customWidth="1"/>
    <col min="2563" max="2563" width="42.7109375" style="317" customWidth="1"/>
    <col min="2564" max="2566" width="24.42578125" style="317" customWidth="1"/>
    <col min="2567" max="2815" width="8.85546875" style="317"/>
    <col min="2816" max="2816" width="7.28515625" style="317" customWidth="1"/>
    <col min="2817" max="2817" width="91.28515625" style="317" customWidth="1"/>
    <col min="2818" max="2818" width="26.7109375" style="317" customWidth="1"/>
    <col min="2819" max="2819" width="42.7109375" style="317" customWidth="1"/>
    <col min="2820" max="2822" width="24.42578125" style="317" customWidth="1"/>
    <col min="2823" max="3071" width="8.85546875" style="317"/>
    <col min="3072" max="3072" width="7.28515625" style="317" customWidth="1"/>
    <col min="3073" max="3073" width="91.28515625" style="317" customWidth="1"/>
    <col min="3074" max="3074" width="26.7109375" style="317" customWidth="1"/>
    <col min="3075" max="3075" width="42.7109375" style="317" customWidth="1"/>
    <col min="3076" max="3078" width="24.42578125" style="317" customWidth="1"/>
    <col min="3079" max="3327" width="8.85546875" style="317"/>
    <col min="3328" max="3328" width="7.28515625" style="317" customWidth="1"/>
    <col min="3329" max="3329" width="91.28515625" style="317" customWidth="1"/>
    <col min="3330" max="3330" width="26.7109375" style="317" customWidth="1"/>
    <col min="3331" max="3331" width="42.7109375" style="317" customWidth="1"/>
    <col min="3332" max="3334" width="24.42578125" style="317" customWidth="1"/>
    <col min="3335" max="3583" width="8.85546875" style="317"/>
    <col min="3584" max="3584" width="7.28515625" style="317" customWidth="1"/>
    <col min="3585" max="3585" width="91.28515625" style="317" customWidth="1"/>
    <col min="3586" max="3586" width="26.7109375" style="317" customWidth="1"/>
    <col min="3587" max="3587" width="42.7109375" style="317" customWidth="1"/>
    <col min="3588" max="3590" width="24.42578125" style="317" customWidth="1"/>
    <col min="3591" max="3839" width="8.85546875" style="317"/>
    <col min="3840" max="3840" width="7.28515625" style="317" customWidth="1"/>
    <col min="3841" max="3841" width="91.28515625" style="317" customWidth="1"/>
    <col min="3842" max="3842" width="26.7109375" style="317" customWidth="1"/>
    <col min="3843" max="3843" width="42.7109375" style="317" customWidth="1"/>
    <col min="3844" max="3846" width="24.42578125" style="317" customWidth="1"/>
    <col min="3847" max="4095" width="8.85546875" style="317"/>
    <col min="4096" max="4096" width="7.28515625" style="317" customWidth="1"/>
    <col min="4097" max="4097" width="91.28515625" style="317" customWidth="1"/>
    <col min="4098" max="4098" width="26.7109375" style="317" customWidth="1"/>
    <col min="4099" max="4099" width="42.7109375" style="317" customWidth="1"/>
    <col min="4100" max="4102" width="24.42578125" style="317" customWidth="1"/>
    <col min="4103" max="4351" width="8.85546875" style="317"/>
    <col min="4352" max="4352" width="7.28515625" style="317" customWidth="1"/>
    <col min="4353" max="4353" width="91.28515625" style="317" customWidth="1"/>
    <col min="4354" max="4354" width="26.7109375" style="317" customWidth="1"/>
    <col min="4355" max="4355" width="42.7109375" style="317" customWidth="1"/>
    <col min="4356" max="4358" width="24.42578125" style="317" customWidth="1"/>
    <col min="4359" max="4607" width="8.85546875" style="317"/>
    <col min="4608" max="4608" width="7.28515625" style="317" customWidth="1"/>
    <col min="4609" max="4609" width="91.28515625" style="317" customWidth="1"/>
    <col min="4610" max="4610" width="26.7109375" style="317" customWidth="1"/>
    <col min="4611" max="4611" width="42.7109375" style="317" customWidth="1"/>
    <col min="4612" max="4614" width="24.42578125" style="317" customWidth="1"/>
    <col min="4615" max="4863" width="8.85546875" style="317"/>
    <col min="4864" max="4864" width="7.28515625" style="317" customWidth="1"/>
    <col min="4865" max="4865" width="91.28515625" style="317" customWidth="1"/>
    <col min="4866" max="4866" width="26.7109375" style="317" customWidth="1"/>
    <col min="4867" max="4867" width="42.7109375" style="317" customWidth="1"/>
    <col min="4868" max="4870" width="24.42578125" style="317" customWidth="1"/>
    <col min="4871" max="5119" width="8.85546875" style="317"/>
    <col min="5120" max="5120" width="7.28515625" style="317" customWidth="1"/>
    <col min="5121" max="5121" width="91.28515625" style="317" customWidth="1"/>
    <col min="5122" max="5122" width="26.7109375" style="317" customWidth="1"/>
    <col min="5123" max="5123" width="42.7109375" style="317" customWidth="1"/>
    <col min="5124" max="5126" width="24.42578125" style="317" customWidth="1"/>
    <col min="5127" max="5375" width="8.85546875" style="317"/>
    <col min="5376" max="5376" width="7.28515625" style="317" customWidth="1"/>
    <col min="5377" max="5377" width="91.28515625" style="317" customWidth="1"/>
    <col min="5378" max="5378" width="26.7109375" style="317" customWidth="1"/>
    <col min="5379" max="5379" width="42.7109375" style="317" customWidth="1"/>
    <col min="5380" max="5382" width="24.42578125" style="317" customWidth="1"/>
    <col min="5383" max="5631" width="8.85546875" style="317"/>
    <col min="5632" max="5632" width="7.28515625" style="317" customWidth="1"/>
    <col min="5633" max="5633" width="91.28515625" style="317" customWidth="1"/>
    <col min="5634" max="5634" width="26.7109375" style="317" customWidth="1"/>
    <col min="5635" max="5635" width="42.7109375" style="317" customWidth="1"/>
    <col min="5636" max="5638" width="24.42578125" style="317" customWidth="1"/>
    <col min="5639" max="5887" width="8.85546875" style="317"/>
    <col min="5888" max="5888" width="7.28515625" style="317" customWidth="1"/>
    <col min="5889" max="5889" width="91.28515625" style="317" customWidth="1"/>
    <col min="5890" max="5890" width="26.7109375" style="317" customWidth="1"/>
    <col min="5891" max="5891" width="42.7109375" style="317" customWidth="1"/>
    <col min="5892" max="5894" width="24.42578125" style="317" customWidth="1"/>
    <col min="5895" max="6143" width="8.85546875" style="317"/>
    <col min="6144" max="6144" width="7.28515625" style="317" customWidth="1"/>
    <col min="6145" max="6145" width="91.28515625" style="317" customWidth="1"/>
    <col min="6146" max="6146" width="26.7109375" style="317" customWidth="1"/>
    <col min="6147" max="6147" width="42.7109375" style="317" customWidth="1"/>
    <col min="6148" max="6150" width="24.42578125" style="317" customWidth="1"/>
    <col min="6151" max="6399" width="8.85546875" style="317"/>
    <col min="6400" max="6400" width="7.28515625" style="317" customWidth="1"/>
    <col min="6401" max="6401" width="91.28515625" style="317" customWidth="1"/>
    <col min="6402" max="6402" width="26.7109375" style="317" customWidth="1"/>
    <col min="6403" max="6403" width="42.7109375" style="317" customWidth="1"/>
    <col min="6404" max="6406" width="24.42578125" style="317" customWidth="1"/>
    <col min="6407" max="6655" width="8.85546875" style="317"/>
    <col min="6656" max="6656" width="7.28515625" style="317" customWidth="1"/>
    <col min="6657" max="6657" width="91.28515625" style="317" customWidth="1"/>
    <col min="6658" max="6658" width="26.7109375" style="317" customWidth="1"/>
    <col min="6659" max="6659" width="42.7109375" style="317" customWidth="1"/>
    <col min="6660" max="6662" width="24.42578125" style="317" customWidth="1"/>
    <col min="6663" max="6911" width="8.85546875" style="317"/>
    <col min="6912" max="6912" width="7.28515625" style="317" customWidth="1"/>
    <col min="6913" max="6913" width="91.28515625" style="317" customWidth="1"/>
    <col min="6914" max="6914" width="26.7109375" style="317" customWidth="1"/>
    <col min="6915" max="6915" width="42.7109375" style="317" customWidth="1"/>
    <col min="6916" max="6918" width="24.42578125" style="317" customWidth="1"/>
    <col min="6919" max="7167" width="8.85546875" style="317"/>
    <col min="7168" max="7168" width="7.28515625" style="317" customWidth="1"/>
    <col min="7169" max="7169" width="91.28515625" style="317" customWidth="1"/>
    <col min="7170" max="7170" width="26.7109375" style="317" customWidth="1"/>
    <col min="7171" max="7171" width="42.7109375" style="317" customWidth="1"/>
    <col min="7172" max="7174" width="24.42578125" style="317" customWidth="1"/>
    <col min="7175" max="7423" width="8.85546875" style="317"/>
    <col min="7424" max="7424" width="7.28515625" style="317" customWidth="1"/>
    <col min="7425" max="7425" width="91.28515625" style="317" customWidth="1"/>
    <col min="7426" max="7426" width="26.7109375" style="317" customWidth="1"/>
    <col min="7427" max="7427" width="42.7109375" style="317" customWidth="1"/>
    <col min="7428" max="7430" width="24.42578125" style="317" customWidth="1"/>
    <col min="7431" max="7679" width="8.85546875" style="317"/>
    <col min="7680" max="7680" width="7.28515625" style="317" customWidth="1"/>
    <col min="7681" max="7681" width="91.28515625" style="317" customWidth="1"/>
    <col min="7682" max="7682" width="26.7109375" style="317" customWidth="1"/>
    <col min="7683" max="7683" width="42.7109375" style="317" customWidth="1"/>
    <col min="7684" max="7686" width="24.42578125" style="317" customWidth="1"/>
    <col min="7687" max="7935" width="8.85546875" style="317"/>
    <col min="7936" max="7936" width="7.28515625" style="317" customWidth="1"/>
    <col min="7937" max="7937" width="91.28515625" style="317" customWidth="1"/>
    <col min="7938" max="7938" width="26.7109375" style="317" customWidth="1"/>
    <col min="7939" max="7939" width="42.7109375" style="317" customWidth="1"/>
    <col min="7940" max="7942" width="24.42578125" style="317" customWidth="1"/>
    <col min="7943" max="8191" width="8.85546875" style="317"/>
    <col min="8192" max="8192" width="7.28515625" style="317" customWidth="1"/>
    <col min="8193" max="8193" width="91.28515625" style="317" customWidth="1"/>
    <col min="8194" max="8194" width="26.7109375" style="317" customWidth="1"/>
    <col min="8195" max="8195" width="42.7109375" style="317" customWidth="1"/>
    <col min="8196" max="8198" width="24.42578125" style="317" customWidth="1"/>
    <col min="8199" max="8447" width="8.85546875" style="317"/>
    <col min="8448" max="8448" width="7.28515625" style="317" customWidth="1"/>
    <col min="8449" max="8449" width="91.28515625" style="317" customWidth="1"/>
    <col min="8450" max="8450" width="26.7109375" style="317" customWidth="1"/>
    <col min="8451" max="8451" width="42.7109375" style="317" customWidth="1"/>
    <col min="8452" max="8454" width="24.42578125" style="317" customWidth="1"/>
    <col min="8455" max="8703" width="8.85546875" style="317"/>
    <col min="8704" max="8704" width="7.28515625" style="317" customWidth="1"/>
    <col min="8705" max="8705" width="91.28515625" style="317" customWidth="1"/>
    <col min="8706" max="8706" width="26.7109375" style="317" customWidth="1"/>
    <col min="8707" max="8707" width="42.7109375" style="317" customWidth="1"/>
    <col min="8708" max="8710" width="24.42578125" style="317" customWidth="1"/>
    <col min="8711" max="8959" width="8.85546875" style="317"/>
    <col min="8960" max="8960" width="7.28515625" style="317" customWidth="1"/>
    <col min="8961" max="8961" width="91.28515625" style="317" customWidth="1"/>
    <col min="8962" max="8962" width="26.7109375" style="317" customWidth="1"/>
    <col min="8963" max="8963" width="42.7109375" style="317" customWidth="1"/>
    <col min="8964" max="8966" width="24.42578125" style="317" customWidth="1"/>
    <col min="8967" max="9215" width="8.85546875" style="317"/>
    <col min="9216" max="9216" width="7.28515625" style="317" customWidth="1"/>
    <col min="9217" max="9217" width="91.28515625" style="317" customWidth="1"/>
    <col min="9218" max="9218" width="26.7109375" style="317" customWidth="1"/>
    <col min="9219" max="9219" width="42.7109375" style="317" customWidth="1"/>
    <col min="9220" max="9222" width="24.42578125" style="317" customWidth="1"/>
    <col min="9223" max="9471" width="8.85546875" style="317"/>
    <col min="9472" max="9472" width="7.28515625" style="317" customWidth="1"/>
    <col min="9473" max="9473" width="91.28515625" style="317" customWidth="1"/>
    <col min="9474" max="9474" width="26.7109375" style="317" customWidth="1"/>
    <col min="9475" max="9475" width="42.7109375" style="317" customWidth="1"/>
    <col min="9476" max="9478" width="24.42578125" style="317" customWidth="1"/>
    <col min="9479" max="9727" width="8.85546875" style="317"/>
    <col min="9728" max="9728" width="7.28515625" style="317" customWidth="1"/>
    <col min="9729" max="9729" width="91.28515625" style="317" customWidth="1"/>
    <col min="9730" max="9730" width="26.7109375" style="317" customWidth="1"/>
    <col min="9731" max="9731" width="42.7109375" style="317" customWidth="1"/>
    <col min="9732" max="9734" width="24.42578125" style="317" customWidth="1"/>
    <col min="9735" max="9983" width="8.85546875" style="317"/>
    <col min="9984" max="9984" width="7.28515625" style="317" customWidth="1"/>
    <col min="9985" max="9985" width="91.28515625" style="317" customWidth="1"/>
    <col min="9986" max="9986" width="26.7109375" style="317" customWidth="1"/>
    <col min="9987" max="9987" width="42.7109375" style="317" customWidth="1"/>
    <col min="9988" max="9990" width="24.42578125" style="317" customWidth="1"/>
    <col min="9991" max="10239" width="8.85546875" style="317"/>
    <col min="10240" max="10240" width="7.28515625" style="317" customWidth="1"/>
    <col min="10241" max="10241" width="91.28515625" style="317" customWidth="1"/>
    <col min="10242" max="10242" width="26.7109375" style="317" customWidth="1"/>
    <col min="10243" max="10243" width="42.7109375" style="317" customWidth="1"/>
    <col min="10244" max="10246" width="24.42578125" style="317" customWidth="1"/>
    <col min="10247" max="10495" width="8.85546875" style="317"/>
    <col min="10496" max="10496" width="7.28515625" style="317" customWidth="1"/>
    <col min="10497" max="10497" width="91.28515625" style="317" customWidth="1"/>
    <col min="10498" max="10498" width="26.7109375" style="317" customWidth="1"/>
    <col min="10499" max="10499" width="42.7109375" style="317" customWidth="1"/>
    <col min="10500" max="10502" width="24.42578125" style="317" customWidth="1"/>
    <col min="10503" max="10751" width="8.85546875" style="317"/>
    <col min="10752" max="10752" width="7.28515625" style="317" customWidth="1"/>
    <col min="10753" max="10753" width="91.28515625" style="317" customWidth="1"/>
    <col min="10754" max="10754" width="26.7109375" style="317" customWidth="1"/>
    <col min="10755" max="10755" width="42.7109375" style="317" customWidth="1"/>
    <col min="10756" max="10758" width="24.42578125" style="317" customWidth="1"/>
    <col min="10759" max="11007" width="8.85546875" style="317"/>
    <col min="11008" max="11008" width="7.28515625" style="317" customWidth="1"/>
    <col min="11009" max="11009" width="91.28515625" style="317" customWidth="1"/>
    <col min="11010" max="11010" width="26.7109375" style="317" customWidth="1"/>
    <col min="11011" max="11011" width="42.7109375" style="317" customWidth="1"/>
    <col min="11012" max="11014" width="24.42578125" style="317" customWidth="1"/>
    <col min="11015" max="11263" width="8.85546875" style="317"/>
    <col min="11264" max="11264" width="7.28515625" style="317" customWidth="1"/>
    <col min="11265" max="11265" width="91.28515625" style="317" customWidth="1"/>
    <col min="11266" max="11266" width="26.7109375" style="317" customWidth="1"/>
    <col min="11267" max="11267" width="42.7109375" style="317" customWidth="1"/>
    <col min="11268" max="11270" width="24.42578125" style="317" customWidth="1"/>
    <col min="11271" max="11519" width="8.85546875" style="317"/>
    <col min="11520" max="11520" width="7.28515625" style="317" customWidth="1"/>
    <col min="11521" max="11521" width="91.28515625" style="317" customWidth="1"/>
    <col min="11522" max="11522" width="26.7109375" style="317" customWidth="1"/>
    <col min="11523" max="11523" width="42.7109375" style="317" customWidth="1"/>
    <col min="11524" max="11526" width="24.42578125" style="317" customWidth="1"/>
    <col min="11527" max="11775" width="8.85546875" style="317"/>
    <col min="11776" max="11776" width="7.28515625" style="317" customWidth="1"/>
    <col min="11777" max="11777" width="91.28515625" style="317" customWidth="1"/>
    <col min="11778" max="11778" width="26.7109375" style="317" customWidth="1"/>
    <col min="11779" max="11779" width="42.7109375" style="317" customWidth="1"/>
    <col min="11780" max="11782" width="24.42578125" style="317" customWidth="1"/>
    <col min="11783" max="12031" width="8.85546875" style="317"/>
    <col min="12032" max="12032" width="7.28515625" style="317" customWidth="1"/>
    <col min="12033" max="12033" width="91.28515625" style="317" customWidth="1"/>
    <col min="12034" max="12034" width="26.7109375" style="317" customWidth="1"/>
    <col min="12035" max="12035" width="42.7109375" style="317" customWidth="1"/>
    <col min="12036" max="12038" width="24.42578125" style="317" customWidth="1"/>
    <col min="12039" max="12287" width="8.85546875" style="317"/>
    <col min="12288" max="12288" width="7.28515625" style="317" customWidth="1"/>
    <col min="12289" max="12289" width="91.28515625" style="317" customWidth="1"/>
    <col min="12290" max="12290" width="26.7109375" style="317" customWidth="1"/>
    <col min="12291" max="12291" width="42.7109375" style="317" customWidth="1"/>
    <col min="12292" max="12294" width="24.42578125" style="317" customWidth="1"/>
    <col min="12295" max="12543" width="8.85546875" style="317"/>
    <col min="12544" max="12544" width="7.28515625" style="317" customWidth="1"/>
    <col min="12545" max="12545" width="91.28515625" style="317" customWidth="1"/>
    <col min="12546" max="12546" width="26.7109375" style="317" customWidth="1"/>
    <col min="12547" max="12547" width="42.7109375" style="317" customWidth="1"/>
    <col min="12548" max="12550" width="24.42578125" style="317" customWidth="1"/>
    <col min="12551" max="12799" width="8.85546875" style="317"/>
    <col min="12800" max="12800" width="7.28515625" style="317" customWidth="1"/>
    <col min="12801" max="12801" width="91.28515625" style="317" customWidth="1"/>
    <col min="12802" max="12802" width="26.7109375" style="317" customWidth="1"/>
    <col min="12803" max="12803" width="42.7109375" style="317" customWidth="1"/>
    <col min="12804" max="12806" width="24.42578125" style="317" customWidth="1"/>
    <col min="12807" max="13055" width="8.85546875" style="317"/>
    <col min="13056" max="13056" width="7.28515625" style="317" customWidth="1"/>
    <col min="13057" max="13057" width="91.28515625" style="317" customWidth="1"/>
    <col min="13058" max="13058" width="26.7109375" style="317" customWidth="1"/>
    <col min="13059" max="13059" width="42.7109375" style="317" customWidth="1"/>
    <col min="13060" max="13062" width="24.42578125" style="317" customWidth="1"/>
    <col min="13063" max="13311" width="8.85546875" style="317"/>
    <col min="13312" max="13312" width="7.28515625" style="317" customWidth="1"/>
    <col min="13313" max="13313" width="91.28515625" style="317" customWidth="1"/>
    <col min="13314" max="13314" width="26.7109375" style="317" customWidth="1"/>
    <col min="13315" max="13315" width="42.7109375" style="317" customWidth="1"/>
    <col min="13316" max="13318" width="24.42578125" style="317" customWidth="1"/>
    <col min="13319" max="13567" width="8.85546875" style="317"/>
    <col min="13568" max="13568" width="7.28515625" style="317" customWidth="1"/>
    <col min="13569" max="13569" width="91.28515625" style="317" customWidth="1"/>
    <col min="13570" max="13570" width="26.7109375" style="317" customWidth="1"/>
    <col min="13571" max="13571" width="42.7109375" style="317" customWidth="1"/>
    <col min="13572" max="13574" width="24.42578125" style="317" customWidth="1"/>
    <col min="13575" max="13823" width="8.85546875" style="317"/>
    <col min="13824" max="13824" width="7.28515625" style="317" customWidth="1"/>
    <col min="13825" max="13825" width="91.28515625" style="317" customWidth="1"/>
    <col min="13826" max="13826" width="26.7109375" style="317" customWidth="1"/>
    <col min="13827" max="13827" width="42.7109375" style="317" customWidth="1"/>
    <col min="13828" max="13830" width="24.42578125" style="317" customWidth="1"/>
    <col min="13831" max="14079" width="8.85546875" style="317"/>
    <col min="14080" max="14080" width="7.28515625" style="317" customWidth="1"/>
    <col min="14081" max="14081" width="91.28515625" style="317" customWidth="1"/>
    <col min="14082" max="14082" width="26.7109375" style="317" customWidth="1"/>
    <col min="14083" max="14083" width="42.7109375" style="317" customWidth="1"/>
    <col min="14084" max="14086" width="24.42578125" style="317" customWidth="1"/>
    <col min="14087" max="14335" width="8.85546875" style="317"/>
    <col min="14336" max="14336" width="7.28515625" style="317" customWidth="1"/>
    <col min="14337" max="14337" width="91.28515625" style="317" customWidth="1"/>
    <col min="14338" max="14338" width="26.7109375" style="317" customWidth="1"/>
    <col min="14339" max="14339" width="42.7109375" style="317" customWidth="1"/>
    <col min="14340" max="14342" width="24.42578125" style="317" customWidth="1"/>
    <col min="14343" max="14591" width="8.85546875" style="317"/>
    <col min="14592" max="14592" width="7.28515625" style="317" customWidth="1"/>
    <col min="14593" max="14593" width="91.28515625" style="317" customWidth="1"/>
    <col min="14594" max="14594" width="26.7109375" style="317" customWidth="1"/>
    <col min="14595" max="14595" width="42.7109375" style="317" customWidth="1"/>
    <col min="14596" max="14598" width="24.42578125" style="317" customWidth="1"/>
    <col min="14599" max="14847" width="8.85546875" style="317"/>
    <col min="14848" max="14848" width="7.28515625" style="317" customWidth="1"/>
    <col min="14849" max="14849" width="91.28515625" style="317" customWidth="1"/>
    <col min="14850" max="14850" width="26.7109375" style="317" customWidth="1"/>
    <col min="14851" max="14851" width="42.7109375" style="317" customWidth="1"/>
    <col min="14852" max="14854" width="24.42578125" style="317" customWidth="1"/>
    <col min="14855" max="15103" width="8.85546875" style="317"/>
    <col min="15104" max="15104" width="7.28515625" style="317" customWidth="1"/>
    <col min="15105" max="15105" width="91.28515625" style="317" customWidth="1"/>
    <col min="15106" max="15106" width="26.7109375" style="317" customWidth="1"/>
    <col min="15107" max="15107" width="42.7109375" style="317" customWidth="1"/>
    <col min="15108" max="15110" width="24.42578125" style="317" customWidth="1"/>
    <col min="15111" max="15359" width="8.85546875" style="317"/>
    <col min="15360" max="15360" width="7.28515625" style="317" customWidth="1"/>
    <col min="15361" max="15361" width="91.28515625" style="317" customWidth="1"/>
    <col min="15362" max="15362" width="26.7109375" style="317" customWidth="1"/>
    <col min="15363" max="15363" width="42.7109375" style="317" customWidth="1"/>
    <col min="15364" max="15366" width="24.42578125" style="317" customWidth="1"/>
    <col min="15367" max="15615" width="8.85546875" style="317"/>
    <col min="15616" max="15616" width="7.28515625" style="317" customWidth="1"/>
    <col min="15617" max="15617" width="91.28515625" style="317" customWidth="1"/>
    <col min="15618" max="15618" width="26.7109375" style="317" customWidth="1"/>
    <col min="15619" max="15619" width="42.7109375" style="317" customWidth="1"/>
    <col min="15620" max="15622" width="24.42578125" style="317" customWidth="1"/>
    <col min="15623" max="15871" width="8.85546875" style="317"/>
    <col min="15872" max="15872" width="7.28515625" style="317" customWidth="1"/>
    <col min="15873" max="15873" width="91.28515625" style="317" customWidth="1"/>
    <col min="15874" max="15874" width="26.7109375" style="317" customWidth="1"/>
    <col min="15875" max="15875" width="42.7109375" style="317" customWidth="1"/>
    <col min="15876" max="15878" width="24.42578125" style="317" customWidth="1"/>
    <col min="15879" max="16127" width="8.85546875" style="317"/>
    <col min="16128" max="16128" width="7.28515625" style="317" customWidth="1"/>
    <col min="16129" max="16129" width="91.28515625" style="317" customWidth="1"/>
    <col min="16130" max="16130" width="26.7109375" style="317" customWidth="1"/>
    <col min="16131" max="16131" width="42.7109375" style="317" customWidth="1"/>
    <col min="16132" max="16134" width="24.42578125" style="317" customWidth="1"/>
    <col min="16135" max="16384" width="8.85546875" style="317"/>
  </cols>
  <sheetData>
    <row r="1" spans="1:10">
      <c r="A1" s="316"/>
      <c r="B1" s="316"/>
      <c r="C1" s="316"/>
      <c r="D1" s="72" t="s">
        <v>441</v>
      </c>
    </row>
    <row r="2" spans="1:10" ht="12.75" customHeight="1">
      <c r="A2" s="316"/>
      <c r="B2" s="316"/>
      <c r="C2" s="316"/>
      <c r="D2" s="316"/>
    </row>
    <row r="3" spans="1:10" ht="29.25" customHeight="1">
      <c r="A3" s="1479" t="s">
        <v>590</v>
      </c>
      <c r="B3" s="1479"/>
      <c r="C3" s="1479"/>
      <c r="D3" s="1479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339"/>
      <c r="J5" s="340"/>
    </row>
    <row r="6" spans="1:10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23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231"/>
      <c r="J7" s="341"/>
    </row>
    <row r="8" spans="1:10">
      <c r="A8" s="318"/>
      <c r="B8" s="316"/>
      <c r="C8" s="316"/>
      <c r="D8" s="316"/>
    </row>
    <row r="9" spans="1:10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  <c r="I9" s="342"/>
      <c r="J9" s="342"/>
    </row>
    <row r="10" spans="1:10" s="319" customFormat="1" ht="15.75" customHeight="1">
      <c r="A10" s="1440"/>
      <c r="B10" s="1440"/>
      <c r="C10" s="1440"/>
      <c r="D10" s="1440"/>
      <c r="I10" s="342"/>
      <c r="J10" s="342"/>
    </row>
    <row r="11" spans="1:10" s="319" customFormat="1" ht="15.75" customHeight="1">
      <c r="A11" s="1473"/>
      <c r="B11" s="1473"/>
      <c r="C11" s="1473"/>
      <c r="D11" s="1473"/>
      <c r="I11" s="342"/>
      <c r="J11" s="342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0" s="326" customFormat="1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0" s="326" customFormat="1">
      <c r="A14" s="296">
        <v>1</v>
      </c>
      <c r="B14" s="89" t="s">
        <v>589</v>
      </c>
      <c r="C14" s="297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>
      <c r="A15" s="296"/>
      <c r="B15" s="89"/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I17" s="183">
        <f t="shared" ref="I17:J17" si="1">SUM(I14:I16)</f>
        <v>0</v>
      </c>
      <c r="J17" s="183">
        <f t="shared" si="1"/>
        <v>0</v>
      </c>
    </row>
    <row r="18" spans="1:10">
      <c r="A18" s="1477" t="s">
        <v>994</v>
      </c>
      <c r="B18" s="1478"/>
      <c r="C18" s="1478"/>
      <c r="D18" s="1478"/>
      <c r="E18" s="191" t="s">
        <v>995</v>
      </c>
      <c r="F18" s="286"/>
      <c r="G18" s="286"/>
    </row>
    <row r="19" spans="1:10" s="326" customFormat="1">
      <c r="A19" s="296">
        <v>1</v>
      </c>
      <c r="B19" s="89" t="s">
        <v>589</v>
      </c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>
      <c r="A20" s="296"/>
      <c r="B20" s="89"/>
      <c r="C20" s="297"/>
      <c r="D20" s="298"/>
      <c r="E20" s="329"/>
      <c r="F20" s="289"/>
      <c r="G20" s="289">
        <f t="shared" ref="G20:G21" si="2">D20-F20</f>
        <v>0</v>
      </c>
      <c r="I20" s="330"/>
      <c r="J20" s="330"/>
    </row>
    <row r="21" spans="1:10" s="326" customFormat="1">
      <c r="A21" s="296"/>
      <c r="B21" s="89"/>
      <c r="C21" s="297"/>
      <c r="D21" s="298"/>
      <c r="E21" s="329"/>
      <c r="F21" s="289"/>
      <c r="G21" s="289">
        <f t="shared" si="2"/>
        <v>0</v>
      </c>
      <c r="I21" s="330"/>
      <c r="J21" s="330"/>
    </row>
    <row r="22" spans="1:10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I22" s="183">
        <f t="shared" ref="I22:J22" si="3">SUM(I19:I21)</f>
        <v>0</v>
      </c>
      <c r="J22" s="183">
        <f t="shared" si="3"/>
        <v>0</v>
      </c>
    </row>
    <row r="23" spans="1:10">
      <c r="A23" s="1477" t="s">
        <v>489</v>
      </c>
      <c r="B23" s="1478"/>
      <c r="C23" s="1478"/>
      <c r="D23" s="1478"/>
      <c r="E23" s="191" t="s">
        <v>995</v>
      </c>
      <c r="F23" s="286"/>
      <c r="G23" s="286"/>
    </row>
    <row r="24" spans="1:10" s="326" customFormat="1">
      <c r="A24" s="296">
        <v>1</v>
      </c>
      <c r="B24" s="89" t="s">
        <v>589</v>
      </c>
      <c r="C24" s="297"/>
      <c r="D24" s="298"/>
      <c r="E24" s="329"/>
      <c r="F24" s="289"/>
      <c r="G24" s="289">
        <f>D24-F24</f>
        <v>0</v>
      </c>
      <c r="I24" s="330"/>
      <c r="J24" s="330"/>
    </row>
    <row r="25" spans="1:10" s="326" customFormat="1">
      <c r="A25" s="296"/>
      <c r="B25" s="89"/>
      <c r="C25" s="297"/>
      <c r="D25" s="298"/>
      <c r="E25" s="329"/>
      <c r="F25" s="289"/>
      <c r="G25" s="289">
        <f t="shared" ref="G25:G26" si="4">D25-F25</f>
        <v>0</v>
      </c>
      <c r="I25" s="330"/>
      <c r="J25" s="330"/>
    </row>
    <row r="26" spans="1:10" s="326" customFormat="1">
      <c r="A26" s="296"/>
      <c r="B26" s="89"/>
      <c r="C26" s="297"/>
      <c r="D26" s="298"/>
      <c r="E26" s="329"/>
      <c r="F26" s="289"/>
      <c r="G26" s="289">
        <f t="shared" si="4"/>
        <v>0</v>
      </c>
      <c r="I26" s="330"/>
      <c r="J26" s="330"/>
    </row>
    <row r="27" spans="1:10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I27" s="183">
        <f t="shared" ref="I27:J27" si="5">SUM(I24:I26)</f>
        <v>0</v>
      </c>
      <c r="J27" s="183">
        <f t="shared" si="5"/>
        <v>0</v>
      </c>
    </row>
    <row r="28" spans="1:10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I28" s="183">
        <f t="shared" ref="I28:J28" si="6">I17+I22+I27</f>
        <v>0</v>
      </c>
      <c r="J28" s="183">
        <f t="shared" si="6"/>
        <v>0</v>
      </c>
    </row>
    <row r="29" spans="1:10">
      <c r="A29" s="178"/>
      <c r="B29" s="178"/>
      <c r="C29" s="178"/>
      <c r="D29" s="178"/>
      <c r="E29" s="225"/>
      <c r="F29" s="282"/>
      <c r="G29" s="282"/>
    </row>
    <row r="30" spans="1:10">
      <c r="A30" s="34" t="s">
        <v>667</v>
      </c>
      <c r="B30" s="35"/>
      <c r="C30" s="115"/>
      <c r="D30" s="115" t="s">
        <v>1135</v>
      </c>
      <c r="E30" s="35"/>
      <c r="F30" s="178"/>
      <c r="G30" s="35"/>
    </row>
    <row r="31" spans="1:10">
      <c r="A31" s="178"/>
      <c r="B31" s="66"/>
      <c r="C31" s="67" t="s">
        <v>131</v>
      </c>
      <c r="D31" s="67" t="s">
        <v>132</v>
      </c>
      <c r="E31" s="66"/>
      <c r="F31" s="178"/>
      <c r="G31" s="66"/>
    </row>
    <row r="32" spans="1:10">
      <c r="A32" s="66"/>
      <c r="B32" s="63"/>
      <c r="C32" s="63"/>
      <c r="D32" s="63"/>
      <c r="E32" s="63"/>
      <c r="F32" s="178"/>
      <c r="G32" s="63"/>
    </row>
    <row r="33" spans="1:7">
      <c r="A33" s="34" t="s">
        <v>133</v>
      </c>
      <c r="B33" s="35"/>
      <c r="C33" s="115"/>
      <c r="D33" s="115" t="s">
        <v>1136</v>
      </c>
      <c r="E33" s="35"/>
      <c r="F33" s="178"/>
      <c r="G33" s="35"/>
    </row>
    <row r="34" spans="1:7">
      <c r="A34" s="178"/>
      <c r="B34" s="66"/>
      <c r="C34" s="67" t="s">
        <v>131</v>
      </c>
      <c r="D34" s="67" t="s">
        <v>132</v>
      </c>
      <c r="E34" s="66"/>
      <c r="F34" s="178"/>
      <c r="G34" s="66"/>
    </row>
    <row r="36" spans="1:7">
      <c r="B36" s="227" t="s">
        <v>1038</v>
      </c>
    </row>
    <row r="37" spans="1:7">
      <c r="B37" s="227" t="s">
        <v>996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theme="5" tint="-0.499984740745262"/>
    <pageSetUpPr fitToPage="1"/>
  </sheetPr>
  <dimension ref="A2:AW33"/>
  <sheetViews>
    <sheetView view="pageBreakPreview" topLeftCell="A10" zoomScaleSheetLayoutView="100" workbookViewId="0">
      <selection activeCell="W22" sqref="W22"/>
    </sheetView>
  </sheetViews>
  <sheetFormatPr defaultColWidth="9.140625" defaultRowHeight="15"/>
  <cols>
    <col min="1" max="1" width="39.42578125" style="754" customWidth="1"/>
    <col min="2" max="10" width="20.140625" style="754" customWidth="1"/>
    <col min="11" max="11" width="13.140625" style="754" customWidth="1"/>
    <col min="12" max="16384" width="9.140625" style="754"/>
  </cols>
  <sheetData>
    <row r="2" spans="1:11">
      <c r="J2" s="754" t="s">
        <v>412</v>
      </c>
    </row>
    <row r="4" spans="1:11" ht="18.75">
      <c r="A4" s="755" t="s">
        <v>452</v>
      </c>
    </row>
    <row r="6" spans="1:11" ht="45" customHeight="1">
      <c r="A6" s="1423" t="s">
        <v>248</v>
      </c>
      <c r="B6" s="1424" t="s">
        <v>249</v>
      </c>
      <c r="C6" s="1425"/>
      <c r="D6" s="1425"/>
      <c r="E6" s="1424" t="s">
        <v>250</v>
      </c>
      <c r="F6" s="1425"/>
      <c r="G6" s="1425"/>
      <c r="H6" s="1425" t="s">
        <v>251</v>
      </c>
      <c r="I6" s="1425"/>
      <c r="J6" s="1425"/>
    </row>
    <row r="7" spans="1:11" ht="94.5" customHeight="1">
      <c r="A7" s="1405"/>
      <c r="B7" s="756" t="s">
        <v>972</v>
      </c>
      <c r="C7" s="756" t="s">
        <v>973</v>
      </c>
      <c r="D7" s="756" t="s">
        <v>974</v>
      </c>
      <c r="E7" s="756" t="s">
        <v>972</v>
      </c>
      <c r="F7" s="756" t="s">
        <v>973</v>
      </c>
      <c r="G7" s="756" t="s">
        <v>974</v>
      </c>
      <c r="H7" s="756" t="s">
        <v>972</v>
      </c>
      <c r="I7" s="756" t="s">
        <v>973</v>
      </c>
      <c r="J7" s="756" t="s">
        <v>974</v>
      </c>
      <c r="K7" s="754" t="s">
        <v>975</v>
      </c>
    </row>
    <row r="8" spans="1:11" ht="18.75">
      <c r="A8" s="757">
        <v>1</v>
      </c>
      <c r="B8" s="757">
        <v>2</v>
      </c>
      <c r="C8" s="757">
        <v>3</v>
      </c>
      <c r="D8" s="757">
        <v>4</v>
      </c>
      <c r="E8" s="757">
        <v>5</v>
      </c>
      <c r="F8" s="757">
        <v>6</v>
      </c>
      <c r="G8" s="757">
        <v>7</v>
      </c>
      <c r="H8" s="757">
        <v>8</v>
      </c>
      <c r="I8" s="757">
        <v>9</v>
      </c>
      <c r="J8" s="757">
        <v>10</v>
      </c>
    </row>
    <row r="9" spans="1:11" ht="25.5" customHeight="1">
      <c r="A9" s="758"/>
      <c r="B9" s="759"/>
      <c r="C9" s="759"/>
      <c r="D9" s="759"/>
      <c r="E9" s="760"/>
      <c r="F9" s="760"/>
      <c r="G9" s="760"/>
      <c r="H9" s="759"/>
      <c r="I9" s="759"/>
      <c r="J9" s="759"/>
      <c r="K9" s="761"/>
    </row>
    <row r="10" spans="1:11" ht="25.5" customHeight="1">
      <c r="A10" s="758"/>
      <c r="B10" s="759"/>
      <c r="C10" s="759"/>
      <c r="D10" s="759"/>
      <c r="E10" s="759"/>
      <c r="F10" s="759"/>
      <c r="G10" s="759"/>
      <c r="H10" s="759"/>
      <c r="I10" s="759"/>
      <c r="J10" s="759"/>
      <c r="K10" s="761"/>
    </row>
    <row r="11" spans="1:11" ht="25.5" customHeight="1">
      <c r="A11" s="758"/>
      <c r="B11" s="759"/>
      <c r="C11" s="759"/>
      <c r="D11" s="759"/>
      <c r="E11" s="759"/>
      <c r="F11" s="759"/>
      <c r="G11" s="759"/>
      <c r="H11" s="759"/>
      <c r="I11" s="759"/>
      <c r="J11" s="759"/>
    </row>
    <row r="12" spans="1:11" ht="25.5" customHeight="1">
      <c r="A12" s="758"/>
      <c r="B12" s="759"/>
      <c r="C12" s="759"/>
      <c r="D12" s="759"/>
      <c r="E12" s="759"/>
      <c r="F12" s="759"/>
      <c r="G12" s="759"/>
      <c r="H12" s="759"/>
      <c r="I12" s="759"/>
      <c r="J12" s="759"/>
    </row>
    <row r="13" spans="1:11" ht="25.5" customHeight="1">
      <c r="A13" s="758"/>
      <c r="B13" s="759"/>
      <c r="C13" s="759"/>
      <c r="D13" s="759"/>
      <c r="E13" s="759"/>
      <c r="F13" s="759"/>
      <c r="G13" s="759"/>
      <c r="H13" s="759"/>
      <c r="I13" s="759"/>
      <c r="J13" s="759"/>
    </row>
    <row r="14" spans="1:11" ht="18.75">
      <c r="A14" s="762" t="s">
        <v>247</v>
      </c>
      <c r="B14" s="763" t="s">
        <v>10</v>
      </c>
      <c r="C14" s="763" t="s">
        <v>10</v>
      </c>
      <c r="D14" s="763" t="s">
        <v>10</v>
      </c>
      <c r="E14" s="763" t="s">
        <v>10</v>
      </c>
      <c r="F14" s="763" t="s">
        <v>10</v>
      </c>
      <c r="G14" s="763" t="s">
        <v>10</v>
      </c>
      <c r="H14" s="763">
        <f>SUM(H9:H13)</f>
        <v>0</v>
      </c>
      <c r="I14" s="763">
        <f>SUM(I9:I13)</f>
        <v>0</v>
      </c>
      <c r="J14" s="763">
        <f>SUM(J9:J13)</f>
        <v>0</v>
      </c>
      <c r="K14" s="761" t="e">
        <f>H14-#REF!-#REF!-#REF!-#REF!-#REF!-#REF!-#REF!-#REF!-#REF!-#REF!-#REF!-#REF!-#REF!-#REF!-#REF!-#REF!-#REF!</f>
        <v>#REF!</v>
      </c>
    </row>
    <row r="17" spans="1:49">
      <c r="J17" s="754" t="s">
        <v>410</v>
      </c>
    </row>
    <row r="19" spans="1:49" ht="18.75">
      <c r="A19" s="755" t="s">
        <v>411</v>
      </c>
    </row>
    <row r="20" spans="1:49">
      <c r="F20" s="1426"/>
      <c r="G20" s="1426"/>
      <c r="H20" s="1426"/>
    </row>
    <row r="21" spans="1:49" ht="18.75">
      <c r="A21" s="1427" t="s">
        <v>0</v>
      </c>
      <c r="B21" s="1427"/>
      <c r="C21" s="1427"/>
      <c r="D21" s="1427"/>
      <c r="E21" s="1427" t="s">
        <v>1</v>
      </c>
      <c r="F21" s="1425" t="s">
        <v>135</v>
      </c>
      <c r="G21" s="1425"/>
      <c r="H21" s="1425"/>
      <c r="I21" s="755"/>
      <c r="J21" s="755"/>
    </row>
    <row r="22" spans="1:49" ht="75">
      <c r="A22" s="1427"/>
      <c r="B22" s="1427"/>
      <c r="C22" s="1427"/>
      <c r="D22" s="1427"/>
      <c r="E22" s="1427"/>
      <c r="F22" s="756" t="s">
        <v>972</v>
      </c>
      <c r="G22" s="756" t="s">
        <v>973</v>
      </c>
      <c r="H22" s="756" t="s">
        <v>974</v>
      </c>
      <c r="I22" s="755"/>
      <c r="J22" s="755"/>
      <c r="K22" s="754" t="s">
        <v>976</v>
      </c>
    </row>
    <row r="23" spans="1:49" ht="18.75">
      <c r="A23" s="1428">
        <v>1</v>
      </c>
      <c r="B23" s="1429"/>
      <c r="C23" s="1429"/>
      <c r="D23" s="1430"/>
      <c r="E23" s="757">
        <v>2</v>
      </c>
      <c r="F23" s="764">
        <v>3</v>
      </c>
      <c r="G23" s="764">
        <v>4</v>
      </c>
      <c r="H23" s="764">
        <v>5</v>
      </c>
      <c r="I23" s="755"/>
      <c r="J23" s="755"/>
    </row>
    <row r="24" spans="1:49" ht="18.75">
      <c r="A24" s="1431" t="s">
        <v>977</v>
      </c>
      <c r="B24" s="1432"/>
      <c r="C24" s="1432"/>
      <c r="D24" s="1433"/>
      <c r="E24" s="765" t="s">
        <v>239</v>
      </c>
      <c r="F24" s="759">
        <v>102500</v>
      </c>
      <c r="G24" s="759">
        <v>102500</v>
      </c>
      <c r="H24" s="759">
        <v>102500</v>
      </c>
      <c r="I24" s="755"/>
      <c r="J24" s="755"/>
    </row>
    <row r="25" spans="1:49" ht="18.75">
      <c r="A25" s="1431"/>
      <c r="B25" s="1432"/>
      <c r="C25" s="1432"/>
      <c r="D25" s="1433"/>
      <c r="E25" s="765" t="s">
        <v>240</v>
      </c>
      <c r="F25" s="759"/>
      <c r="G25" s="759"/>
      <c r="H25" s="759"/>
      <c r="I25" s="755"/>
      <c r="J25" s="755"/>
    </row>
    <row r="26" spans="1:49" ht="18.75">
      <c r="A26" s="755"/>
      <c r="B26" s="755"/>
      <c r="C26" s="755"/>
      <c r="D26" s="762" t="s">
        <v>247</v>
      </c>
      <c r="E26" s="766" t="s">
        <v>453</v>
      </c>
      <c r="F26" s="763">
        <f>SUM(F24:F25)</f>
        <v>102500</v>
      </c>
      <c r="G26" s="763">
        <f>SUM(G24:G25)</f>
        <v>102500</v>
      </c>
      <c r="H26" s="763">
        <f>SUM(H24:H25)</f>
        <v>102500</v>
      </c>
      <c r="I26" s="755"/>
      <c r="J26" s="755"/>
      <c r="K26" s="761" t="e">
        <f>F26-#REF!-#REF!-'223 КВР 244 (2022)ВНЕБ, 130Д'!E18-'223 КВР 247 (2022)ВНЕБ, 130Д'!E18-#REF!-#REF!-#REF!-#REF!-#REF!-#REF!-#REF!-#REF!-#REF!-#REF!-#REF!</f>
        <v>#REF!</v>
      </c>
    </row>
    <row r="27" spans="1:49" ht="18.75">
      <c r="A27" s="755"/>
      <c r="B27" s="755"/>
      <c r="C27" s="755"/>
      <c r="D27" s="755"/>
      <c r="E27" s="755"/>
      <c r="F27" s="755"/>
      <c r="G27" s="755"/>
      <c r="H27" s="755"/>
      <c r="I27" s="755"/>
      <c r="J27" s="755"/>
    </row>
    <row r="29" spans="1:49" s="770" customFormat="1" ht="18" customHeight="1">
      <c r="A29" s="767" t="s">
        <v>259</v>
      </c>
      <c r="B29" s="1400" t="s">
        <v>667</v>
      </c>
      <c r="C29" s="1400"/>
      <c r="D29" s="1400"/>
      <c r="E29" s="768"/>
      <c r="F29" s="1400"/>
      <c r="G29" s="1400"/>
      <c r="H29" s="768"/>
      <c r="I29" s="1400" t="s">
        <v>1135</v>
      </c>
      <c r="J29" s="1400"/>
      <c r="K29" s="768"/>
      <c r="L29" s="769"/>
      <c r="M29" s="769"/>
      <c r="O29" s="768"/>
      <c r="P29" s="768"/>
      <c r="Q29" s="768"/>
      <c r="R29" s="768"/>
      <c r="S29" s="768"/>
      <c r="T29" s="768"/>
      <c r="U29" s="768"/>
      <c r="V29" s="768"/>
      <c r="W29" s="771"/>
      <c r="X29" s="771"/>
      <c r="AJ29" s="768"/>
      <c r="AK29" s="768"/>
      <c r="AL29" s="768"/>
      <c r="AM29" s="768"/>
      <c r="AN29" s="768"/>
      <c r="AO29" s="768"/>
      <c r="AP29" s="768"/>
      <c r="AQ29" s="768"/>
      <c r="AR29" s="768"/>
      <c r="AS29" s="768"/>
      <c r="AT29" s="768"/>
      <c r="AU29" s="768"/>
      <c r="AV29" s="768"/>
      <c r="AW29" s="768"/>
    </row>
    <row r="30" spans="1:49" s="773" customFormat="1" ht="18" customHeight="1">
      <c r="A30" s="772" t="s">
        <v>260</v>
      </c>
      <c r="B30" s="1434" t="s">
        <v>235</v>
      </c>
      <c r="C30" s="1434"/>
      <c r="D30" s="1434"/>
      <c r="F30" s="1435" t="s">
        <v>131</v>
      </c>
      <c r="G30" s="1435"/>
      <c r="H30" s="774"/>
      <c r="I30" s="1435" t="s">
        <v>132</v>
      </c>
      <c r="J30" s="1435"/>
      <c r="K30" s="774"/>
      <c r="L30" s="774"/>
      <c r="M30" s="774"/>
      <c r="O30" s="774"/>
      <c r="P30" s="774"/>
      <c r="Q30" s="774"/>
      <c r="R30" s="774"/>
      <c r="S30" s="774"/>
      <c r="T30" s="774"/>
      <c r="U30" s="774"/>
      <c r="V30" s="774"/>
      <c r="W30" s="775"/>
      <c r="X30" s="775"/>
      <c r="AJ30" s="774"/>
      <c r="AK30" s="774"/>
      <c r="AL30" s="774"/>
      <c r="AM30" s="774"/>
      <c r="AN30" s="774"/>
      <c r="AO30" s="774"/>
      <c r="AP30" s="774"/>
      <c r="AQ30" s="774"/>
      <c r="AR30" s="774"/>
      <c r="AS30" s="774"/>
      <c r="AT30" s="774"/>
      <c r="AU30" s="774"/>
      <c r="AV30" s="774"/>
      <c r="AW30" s="774"/>
    </row>
    <row r="31" spans="1:49" s="773" customFormat="1" ht="18" customHeight="1">
      <c r="A31" s="776"/>
      <c r="B31" s="776"/>
      <c r="C31" s="776"/>
      <c r="D31" s="776"/>
      <c r="F31" s="775"/>
      <c r="G31" s="775"/>
      <c r="H31" s="775"/>
      <c r="I31" s="775"/>
      <c r="J31" s="775"/>
      <c r="K31" s="775"/>
      <c r="L31" s="774"/>
      <c r="M31" s="775"/>
      <c r="O31" s="775"/>
      <c r="P31" s="775"/>
      <c r="Q31" s="775"/>
      <c r="R31" s="775"/>
      <c r="S31" s="775"/>
      <c r="T31" s="775"/>
      <c r="U31" s="775"/>
      <c r="V31" s="775"/>
      <c r="W31" s="775"/>
      <c r="X31" s="775"/>
      <c r="AJ31" s="775"/>
      <c r="AK31" s="775"/>
      <c r="AL31" s="775"/>
      <c r="AM31" s="775"/>
      <c r="AN31" s="775"/>
      <c r="AO31" s="775"/>
      <c r="AP31" s="775"/>
      <c r="AQ31" s="775"/>
      <c r="AR31" s="775"/>
      <c r="AS31" s="775"/>
      <c r="AT31" s="775"/>
      <c r="AU31" s="775"/>
      <c r="AV31" s="775"/>
      <c r="AW31" s="775"/>
    </row>
    <row r="32" spans="1:49" s="770" customFormat="1" ht="18" customHeight="1">
      <c r="A32" s="767" t="s">
        <v>133</v>
      </c>
      <c r="B32" s="1400" t="s">
        <v>669</v>
      </c>
      <c r="C32" s="1400"/>
      <c r="D32" s="1400"/>
      <c r="F32" s="1400"/>
      <c r="G32" s="1400"/>
      <c r="H32" s="768"/>
      <c r="I32" s="1400" t="s">
        <v>1227</v>
      </c>
      <c r="J32" s="1400"/>
      <c r="K32" s="768"/>
      <c r="L32" s="769"/>
      <c r="M32" s="769"/>
      <c r="O32" s="768"/>
      <c r="P32" s="768"/>
      <c r="Q32" s="768"/>
      <c r="R32" s="768"/>
      <c r="S32" s="768"/>
      <c r="T32" s="768"/>
      <c r="U32" s="768"/>
      <c r="V32" s="768"/>
      <c r="W32" s="771"/>
      <c r="X32" s="771"/>
      <c r="AJ32" s="768"/>
      <c r="AK32" s="768"/>
      <c r="AL32" s="768"/>
      <c r="AM32" s="768"/>
      <c r="AN32" s="768"/>
      <c r="AO32" s="768"/>
      <c r="AP32" s="768"/>
      <c r="AQ32" s="768"/>
      <c r="AR32" s="768"/>
      <c r="AS32" s="768"/>
      <c r="AT32" s="768"/>
      <c r="AU32" s="768"/>
      <c r="AV32" s="768"/>
      <c r="AW32" s="768"/>
    </row>
    <row r="33" spans="1:49" s="773" customFormat="1" ht="18" customHeight="1">
      <c r="A33" s="776"/>
      <c r="B33" s="1434" t="s">
        <v>235</v>
      </c>
      <c r="C33" s="1434"/>
      <c r="D33" s="1434"/>
      <c r="F33" s="1435" t="s">
        <v>131</v>
      </c>
      <c r="G33" s="1435"/>
      <c r="H33" s="774"/>
      <c r="I33" s="1435" t="s">
        <v>132</v>
      </c>
      <c r="J33" s="1435"/>
      <c r="K33" s="774"/>
      <c r="L33" s="774"/>
      <c r="M33" s="774"/>
      <c r="O33" s="774"/>
      <c r="P33" s="774"/>
      <c r="Q33" s="774"/>
      <c r="R33" s="774"/>
      <c r="S33" s="774"/>
      <c r="T33" s="774"/>
      <c r="U33" s="774"/>
      <c r="V33" s="774"/>
      <c r="W33" s="775"/>
      <c r="X33" s="775"/>
      <c r="AJ33" s="774"/>
      <c r="AK33" s="774"/>
      <c r="AL33" s="774"/>
      <c r="AM33" s="774"/>
      <c r="AN33" s="774"/>
      <c r="AO33" s="774"/>
      <c r="AP33" s="774"/>
      <c r="AQ33" s="774"/>
      <c r="AR33" s="774"/>
      <c r="AS33" s="774"/>
      <c r="AT33" s="774"/>
      <c r="AU33" s="774"/>
      <c r="AV33" s="774"/>
      <c r="AW33" s="774"/>
    </row>
  </sheetData>
  <mergeCells count="23"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59">
    <tabColor rgb="FF92D050"/>
    <pageSetUpPr fitToPage="1"/>
  </sheetPr>
  <dimension ref="A1:K36"/>
  <sheetViews>
    <sheetView view="pageBreakPreview" topLeftCell="A7" zoomScale="70" zoomScaleSheetLayoutView="70" workbookViewId="0">
      <selection activeCell="A7"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6.7109375" style="317" customWidth="1"/>
    <col min="4" max="4" width="42.7109375" style="317" customWidth="1"/>
    <col min="5" max="5" width="32" style="317" customWidth="1"/>
    <col min="6" max="7" width="24.42578125" style="317" customWidth="1"/>
    <col min="8" max="8" width="8.85546875" style="317"/>
    <col min="9" max="10" width="22.85546875" style="317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42.7109375" style="317" customWidth="1"/>
    <col min="261" max="263" width="24.42578125" style="317" customWidth="1"/>
    <col min="264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42.7109375" style="317" customWidth="1"/>
    <col min="517" max="519" width="24.42578125" style="317" customWidth="1"/>
    <col min="520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42.7109375" style="317" customWidth="1"/>
    <col min="773" max="775" width="24.42578125" style="317" customWidth="1"/>
    <col min="776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42.7109375" style="317" customWidth="1"/>
    <col min="1029" max="1031" width="24.42578125" style="317" customWidth="1"/>
    <col min="1032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42.7109375" style="317" customWidth="1"/>
    <col min="1285" max="1287" width="24.42578125" style="317" customWidth="1"/>
    <col min="1288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42.7109375" style="317" customWidth="1"/>
    <col min="1541" max="1543" width="24.42578125" style="317" customWidth="1"/>
    <col min="1544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42.7109375" style="317" customWidth="1"/>
    <col min="1797" max="1799" width="24.42578125" style="317" customWidth="1"/>
    <col min="1800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42.7109375" style="317" customWidth="1"/>
    <col min="2053" max="2055" width="24.42578125" style="317" customWidth="1"/>
    <col min="2056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42.7109375" style="317" customWidth="1"/>
    <col min="2309" max="2311" width="24.42578125" style="317" customWidth="1"/>
    <col min="2312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42.7109375" style="317" customWidth="1"/>
    <col min="2565" max="2567" width="24.42578125" style="317" customWidth="1"/>
    <col min="2568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42.7109375" style="317" customWidth="1"/>
    <col min="2821" max="2823" width="24.42578125" style="317" customWidth="1"/>
    <col min="2824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42.7109375" style="317" customWidth="1"/>
    <col min="3077" max="3079" width="24.42578125" style="317" customWidth="1"/>
    <col min="3080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42.7109375" style="317" customWidth="1"/>
    <col min="3333" max="3335" width="24.42578125" style="317" customWidth="1"/>
    <col min="3336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42.7109375" style="317" customWidth="1"/>
    <col min="3589" max="3591" width="24.42578125" style="317" customWidth="1"/>
    <col min="3592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42.7109375" style="317" customWidth="1"/>
    <col min="3845" max="3847" width="24.42578125" style="317" customWidth="1"/>
    <col min="3848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42.7109375" style="317" customWidth="1"/>
    <col min="4101" max="4103" width="24.42578125" style="317" customWidth="1"/>
    <col min="4104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42.7109375" style="317" customWidth="1"/>
    <col min="4357" max="4359" width="24.42578125" style="317" customWidth="1"/>
    <col min="4360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42.7109375" style="317" customWidth="1"/>
    <col min="4613" max="4615" width="24.42578125" style="317" customWidth="1"/>
    <col min="4616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42.7109375" style="317" customWidth="1"/>
    <col min="4869" max="4871" width="24.42578125" style="317" customWidth="1"/>
    <col min="4872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42.7109375" style="317" customWidth="1"/>
    <col min="5125" max="5127" width="24.42578125" style="317" customWidth="1"/>
    <col min="5128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42.7109375" style="317" customWidth="1"/>
    <col min="5381" max="5383" width="24.42578125" style="317" customWidth="1"/>
    <col min="5384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42.7109375" style="317" customWidth="1"/>
    <col min="5637" max="5639" width="24.42578125" style="317" customWidth="1"/>
    <col min="5640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42.7109375" style="317" customWidth="1"/>
    <col min="5893" max="5895" width="24.42578125" style="317" customWidth="1"/>
    <col min="5896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42.7109375" style="317" customWidth="1"/>
    <col min="6149" max="6151" width="24.42578125" style="317" customWidth="1"/>
    <col min="6152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42.7109375" style="317" customWidth="1"/>
    <col min="6405" max="6407" width="24.42578125" style="317" customWidth="1"/>
    <col min="6408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42.7109375" style="317" customWidth="1"/>
    <col min="6661" max="6663" width="24.42578125" style="317" customWidth="1"/>
    <col min="6664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42.7109375" style="317" customWidth="1"/>
    <col min="6917" max="6919" width="24.42578125" style="317" customWidth="1"/>
    <col min="6920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42.7109375" style="317" customWidth="1"/>
    <col min="7173" max="7175" width="24.42578125" style="317" customWidth="1"/>
    <col min="7176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42.7109375" style="317" customWidth="1"/>
    <col min="7429" max="7431" width="24.42578125" style="317" customWidth="1"/>
    <col min="7432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42.7109375" style="317" customWidth="1"/>
    <col min="7685" max="7687" width="24.42578125" style="317" customWidth="1"/>
    <col min="7688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42.7109375" style="317" customWidth="1"/>
    <col min="7941" max="7943" width="24.42578125" style="317" customWidth="1"/>
    <col min="7944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42.7109375" style="317" customWidth="1"/>
    <col min="8197" max="8199" width="24.42578125" style="317" customWidth="1"/>
    <col min="8200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42.7109375" style="317" customWidth="1"/>
    <col min="8453" max="8455" width="24.42578125" style="317" customWidth="1"/>
    <col min="8456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42.7109375" style="317" customWidth="1"/>
    <col min="8709" max="8711" width="24.42578125" style="317" customWidth="1"/>
    <col min="8712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42.7109375" style="317" customWidth="1"/>
    <col min="8965" max="8967" width="24.42578125" style="317" customWidth="1"/>
    <col min="8968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42.7109375" style="317" customWidth="1"/>
    <col min="9221" max="9223" width="24.42578125" style="317" customWidth="1"/>
    <col min="9224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42.7109375" style="317" customWidth="1"/>
    <col min="9477" max="9479" width="24.42578125" style="317" customWidth="1"/>
    <col min="9480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42.7109375" style="317" customWidth="1"/>
    <col min="9733" max="9735" width="24.42578125" style="317" customWidth="1"/>
    <col min="9736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42.7109375" style="317" customWidth="1"/>
    <col min="9989" max="9991" width="24.42578125" style="317" customWidth="1"/>
    <col min="9992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42.7109375" style="317" customWidth="1"/>
    <col min="10245" max="10247" width="24.42578125" style="317" customWidth="1"/>
    <col min="10248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42.7109375" style="317" customWidth="1"/>
    <col min="10501" max="10503" width="24.42578125" style="317" customWidth="1"/>
    <col min="10504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42.7109375" style="317" customWidth="1"/>
    <col min="10757" max="10759" width="24.42578125" style="317" customWidth="1"/>
    <col min="10760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42.7109375" style="317" customWidth="1"/>
    <col min="11013" max="11015" width="24.42578125" style="317" customWidth="1"/>
    <col min="11016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42.7109375" style="317" customWidth="1"/>
    <col min="11269" max="11271" width="24.42578125" style="317" customWidth="1"/>
    <col min="11272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42.7109375" style="317" customWidth="1"/>
    <col min="11525" max="11527" width="24.42578125" style="317" customWidth="1"/>
    <col min="11528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42.7109375" style="317" customWidth="1"/>
    <col min="11781" max="11783" width="24.42578125" style="317" customWidth="1"/>
    <col min="11784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42.7109375" style="317" customWidth="1"/>
    <col min="12037" max="12039" width="24.42578125" style="317" customWidth="1"/>
    <col min="12040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42.7109375" style="317" customWidth="1"/>
    <col min="12293" max="12295" width="24.42578125" style="317" customWidth="1"/>
    <col min="12296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42.7109375" style="317" customWidth="1"/>
    <col min="12549" max="12551" width="24.42578125" style="317" customWidth="1"/>
    <col min="12552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42.7109375" style="317" customWidth="1"/>
    <col min="12805" max="12807" width="24.42578125" style="317" customWidth="1"/>
    <col min="12808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42.7109375" style="317" customWidth="1"/>
    <col min="13061" max="13063" width="24.42578125" style="317" customWidth="1"/>
    <col min="13064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42.7109375" style="317" customWidth="1"/>
    <col min="13317" max="13319" width="24.42578125" style="317" customWidth="1"/>
    <col min="13320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42.7109375" style="317" customWidth="1"/>
    <col min="13573" max="13575" width="24.42578125" style="317" customWidth="1"/>
    <col min="13576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42.7109375" style="317" customWidth="1"/>
    <col min="13829" max="13831" width="24.42578125" style="317" customWidth="1"/>
    <col min="13832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42.7109375" style="317" customWidth="1"/>
    <col min="14085" max="14087" width="24.42578125" style="317" customWidth="1"/>
    <col min="14088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42.7109375" style="317" customWidth="1"/>
    <col min="14341" max="14343" width="24.42578125" style="317" customWidth="1"/>
    <col min="14344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42.7109375" style="317" customWidth="1"/>
    <col min="14597" max="14599" width="24.42578125" style="317" customWidth="1"/>
    <col min="14600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42.7109375" style="317" customWidth="1"/>
    <col min="14853" max="14855" width="24.42578125" style="317" customWidth="1"/>
    <col min="14856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42.7109375" style="317" customWidth="1"/>
    <col min="15109" max="15111" width="24.42578125" style="317" customWidth="1"/>
    <col min="15112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42.7109375" style="317" customWidth="1"/>
    <col min="15365" max="15367" width="24.42578125" style="317" customWidth="1"/>
    <col min="15368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42.7109375" style="317" customWidth="1"/>
    <col min="15621" max="15623" width="24.42578125" style="317" customWidth="1"/>
    <col min="15624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42.7109375" style="317" customWidth="1"/>
    <col min="15877" max="15879" width="24.42578125" style="317" customWidth="1"/>
    <col min="15880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42.7109375" style="317" customWidth="1"/>
    <col min="16133" max="16135" width="24.42578125" style="317" customWidth="1"/>
    <col min="16136" max="16384" width="8.85546875" style="317"/>
  </cols>
  <sheetData>
    <row r="1" spans="1:11" ht="18.75">
      <c r="A1" s="316"/>
      <c r="B1" s="316"/>
      <c r="C1" s="316"/>
      <c r="D1" s="72" t="s">
        <v>442</v>
      </c>
    </row>
    <row r="2" spans="1:11" ht="12.75" customHeight="1">
      <c r="A2" s="316"/>
      <c r="B2" s="316"/>
      <c r="C2" s="316"/>
      <c r="D2" s="316"/>
    </row>
    <row r="3" spans="1:11" ht="29.25" customHeight="1">
      <c r="A3" s="1479" t="s">
        <v>985</v>
      </c>
      <c r="B3" s="1479"/>
      <c r="C3" s="1479"/>
      <c r="D3" s="1479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5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  <c r="K7" s="5"/>
    </row>
    <row r="8" spans="1:11" ht="18.75">
      <c r="A8" s="318"/>
      <c r="B8" s="316"/>
      <c r="C8" s="316"/>
      <c r="D8" s="316"/>
    </row>
    <row r="9" spans="1:11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</row>
    <row r="10" spans="1:11" s="319" customFormat="1" ht="15.75" customHeight="1">
      <c r="A10" s="1440"/>
      <c r="B10" s="1440"/>
      <c r="C10" s="1440"/>
      <c r="D10" s="1440"/>
    </row>
    <row r="11" spans="1:11" s="319" customFormat="1" ht="15.75" customHeight="1">
      <c r="A11" s="1473"/>
      <c r="B11" s="1473"/>
      <c r="C11" s="1473"/>
      <c r="D11" s="1473"/>
    </row>
    <row r="12" spans="1:11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1" s="326" customFormat="1" ht="18.75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1" s="326" customFormat="1" ht="18.75">
      <c r="A14" s="296">
        <v>1</v>
      </c>
      <c r="B14" s="89" t="s">
        <v>591</v>
      </c>
      <c r="C14" s="297"/>
      <c r="D14" s="298"/>
      <c r="E14" s="329"/>
      <c r="F14" s="289"/>
      <c r="G14" s="289">
        <f>D14-F14</f>
        <v>0</v>
      </c>
      <c r="I14" s="330"/>
      <c r="J14" s="330"/>
    </row>
    <row r="15" spans="1:11" s="326" customFormat="1" ht="18.75">
      <c r="A15" s="296">
        <v>2</v>
      </c>
      <c r="B15" s="89" t="s">
        <v>499</v>
      </c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1" s="326" customFormat="1" ht="18.75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I17" s="183">
        <v>0</v>
      </c>
      <c r="J17" s="183">
        <v>0</v>
      </c>
    </row>
    <row r="18" spans="1:10" ht="18.75">
      <c r="A18" s="1477" t="s">
        <v>994</v>
      </c>
      <c r="B18" s="1478"/>
      <c r="C18" s="1478"/>
      <c r="D18" s="1478"/>
      <c r="E18" s="191" t="s">
        <v>995</v>
      </c>
      <c r="F18" s="286"/>
      <c r="G18" s="286"/>
      <c r="I18" s="332"/>
      <c r="J18" s="332"/>
    </row>
    <row r="19" spans="1:10" s="326" customFormat="1" ht="18.75">
      <c r="A19" s="296">
        <v>1</v>
      </c>
      <c r="B19" s="89" t="s">
        <v>591</v>
      </c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>
        <v>2</v>
      </c>
      <c r="B20" s="89" t="s">
        <v>499</v>
      </c>
      <c r="C20" s="297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297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I22" s="183">
        <f t="shared" ref="I22:J22" si="2">SUM(I19:I21)</f>
        <v>0</v>
      </c>
      <c r="J22" s="183">
        <f t="shared" si="2"/>
        <v>0</v>
      </c>
    </row>
    <row r="23" spans="1:10" ht="18.75">
      <c r="A23" s="1477" t="s">
        <v>489</v>
      </c>
      <c r="B23" s="1478"/>
      <c r="C23" s="1478"/>
      <c r="D23" s="1478"/>
      <c r="E23" s="191" t="s">
        <v>995</v>
      </c>
      <c r="F23" s="286"/>
      <c r="G23" s="286"/>
      <c r="I23" s="183"/>
      <c r="J23" s="183"/>
    </row>
    <row r="24" spans="1:10" s="326" customFormat="1" ht="18.75">
      <c r="A24" s="296">
        <v>1</v>
      </c>
      <c r="B24" s="89" t="s">
        <v>591</v>
      </c>
      <c r="C24" s="297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>
        <v>2</v>
      </c>
      <c r="B25" s="89" t="s">
        <v>499</v>
      </c>
      <c r="C25" s="297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297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I28" s="183">
        <f>I17+I22+I27</f>
        <v>0</v>
      </c>
      <c r="J28" s="183">
        <f>J17+J22+J27</f>
        <v>0</v>
      </c>
    </row>
    <row r="29" spans="1:10" ht="18.75">
      <c r="A29" s="34" t="s">
        <v>667</v>
      </c>
      <c r="B29" s="35"/>
      <c r="C29" s="115"/>
      <c r="D29" s="115" t="s">
        <v>1135</v>
      </c>
      <c r="E29" s="35"/>
      <c r="F29" s="178"/>
      <c r="G29" s="35"/>
      <c r="I29" s="326"/>
      <c r="J29" s="326"/>
    </row>
    <row r="30" spans="1:10">
      <c r="A30" s="178"/>
      <c r="B30" s="66"/>
      <c r="C30" s="67" t="s">
        <v>131</v>
      </c>
      <c r="D30" s="67" t="s">
        <v>132</v>
      </c>
      <c r="E30" s="66"/>
      <c r="F30" s="178"/>
      <c r="G30" s="66"/>
    </row>
    <row r="31" spans="1:10">
      <c r="A31" s="66"/>
      <c r="B31" s="63"/>
      <c r="C31" s="63"/>
      <c r="D31" s="63"/>
      <c r="E31" s="63"/>
      <c r="F31" s="178"/>
      <c r="G31" s="63"/>
    </row>
    <row r="32" spans="1:10" ht="18.75">
      <c r="A32" s="34" t="s">
        <v>133</v>
      </c>
      <c r="B32" s="35"/>
      <c r="C32" s="115"/>
      <c r="D32" s="115" t="s">
        <v>1136</v>
      </c>
      <c r="E32" s="35"/>
      <c r="F32" s="178"/>
      <c r="G32" s="35"/>
    </row>
    <row r="33" spans="1:7">
      <c r="A33" s="178"/>
      <c r="B33" s="66"/>
      <c r="C33" s="67" t="s">
        <v>131</v>
      </c>
      <c r="D33" s="67" t="s">
        <v>132</v>
      </c>
      <c r="E33" s="66"/>
      <c r="F33" s="178"/>
      <c r="G33" s="66"/>
    </row>
    <row r="35" spans="1:7" ht="18.75">
      <c r="B35" s="227" t="s">
        <v>1038</v>
      </c>
    </row>
    <row r="36" spans="1:7" ht="18.75">
      <c r="B36" s="227" t="s">
        <v>996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tabColor rgb="FF92D050"/>
    <pageSetUpPr fitToPage="1"/>
  </sheetPr>
  <dimension ref="A1:J87"/>
  <sheetViews>
    <sheetView view="pageBreakPreview" zoomScale="70" zoomScaleSheetLayoutView="70" workbookViewId="0">
      <selection activeCell="I43" sqref="I43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5" width="25.7109375" style="317" customWidth="1"/>
    <col min="6" max="7" width="24.42578125" style="317" customWidth="1"/>
    <col min="8" max="8" width="1.42578125" style="345" customWidth="1"/>
    <col min="9" max="10" width="25.42578125" style="332" customWidth="1"/>
    <col min="11" max="255" width="8.85546875" style="317"/>
    <col min="256" max="256" width="7.28515625" style="317" customWidth="1"/>
    <col min="257" max="257" width="91.28515625" style="317" customWidth="1"/>
    <col min="258" max="258" width="20.28515625" style="317" customWidth="1"/>
    <col min="259" max="259" width="22.7109375" style="317" customWidth="1"/>
    <col min="260" max="260" width="27.5703125" style="317" customWidth="1"/>
    <col min="261" max="263" width="24.42578125" style="317" customWidth="1"/>
    <col min="264" max="264" width="17.140625" style="317" customWidth="1"/>
    <col min="265" max="511" width="8.85546875" style="317"/>
    <col min="512" max="512" width="7.28515625" style="317" customWidth="1"/>
    <col min="513" max="513" width="91.28515625" style="317" customWidth="1"/>
    <col min="514" max="514" width="20.28515625" style="317" customWidth="1"/>
    <col min="515" max="515" width="22.7109375" style="317" customWidth="1"/>
    <col min="516" max="516" width="27.5703125" style="317" customWidth="1"/>
    <col min="517" max="519" width="24.42578125" style="317" customWidth="1"/>
    <col min="520" max="520" width="17.140625" style="317" customWidth="1"/>
    <col min="521" max="767" width="8.85546875" style="317"/>
    <col min="768" max="768" width="7.28515625" style="317" customWidth="1"/>
    <col min="769" max="769" width="91.28515625" style="317" customWidth="1"/>
    <col min="770" max="770" width="20.28515625" style="317" customWidth="1"/>
    <col min="771" max="771" width="22.7109375" style="317" customWidth="1"/>
    <col min="772" max="772" width="27.5703125" style="317" customWidth="1"/>
    <col min="773" max="775" width="24.42578125" style="317" customWidth="1"/>
    <col min="776" max="776" width="17.1406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6" width="20.28515625" style="317" customWidth="1"/>
    <col min="1027" max="1027" width="22.7109375" style="317" customWidth="1"/>
    <col min="1028" max="1028" width="27.5703125" style="317" customWidth="1"/>
    <col min="1029" max="1031" width="24.42578125" style="317" customWidth="1"/>
    <col min="1032" max="1032" width="17.1406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2" width="20.28515625" style="317" customWidth="1"/>
    <col min="1283" max="1283" width="22.7109375" style="317" customWidth="1"/>
    <col min="1284" max="1284" width="27.5703125" style="317" customWidth="1"/>
    <col min="1285" max="1287" width="24.42578125" style="317" customWidth="1"/>
    <col min="1288" max="1288" width="17.1406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38" width="20.28515625" style="317" customWidth="1"/>
    <col min="1539" max="1539" width="22.7109375" style="317" customWidth="1"/>
    <col min="1540" max="1540" width="27.5703125" style="317" customWidth="1"/>
    <col min="1541" max="1543" width="24.42578125" style="317" customWidth="1"/>
    <col min="1544" max="1544" width="17.1406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4" width="20.28515625" style="317" customWidth="1"/>
    <col min="1795" max="1795" width="22.7109375" style="317" customWidth="1"/>
    <col min="1796" max="1796" width="27.5703125" style="317" customWidth="1"/>
    <col min="1797" max="1799" width="24.42578125" style="317" customWidth="1"/>
    <col min="1800" max="1800" width="17.1406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0" width="20.28515625" style="317" customWidth="1"/>
    <col min="2051" max="2051" width="22.7109375" style="317" customWidth="1"/>
    <col min="2052" max="2052" width="27.5703125" style="317" customWidth="1"/>
    <col min="2053" max="2055" width="24.42578125" style="317" customWidth="1"/>
    <col min="2056" max="2056" width="17.1406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6" width="20.28515625" style="317" customWidth="1"/>
    <col min="2307" max="2307" width="22.7109375" style="317" customWidth="1"/>
    <col min="2308" max="2308" width="27.5703125" style="317" customWidth="1"/>
    <col min="2309" max="2311" width="24.42578125" style="317" customWidth="1"/>
    <col min="2312" max="2312" width="17.1406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2" width="20.28515625" style="317" customWidth="1"/>
    <col min="2563" max="2563" width="22.7109375" style="317" customWidth="1"/>
    <col min="2564" max="2564" width="27.5703125" style="317" customWidth="1"/>
    <col min="2565" max="2567" width="24.42578125" style="317" customWidth="1"/>
    <col min="2568" max="2568" width="17.1406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18" width="20.28515625" style="317" customWidth="1"/>
    <col min="2819" max="2819" width="22.7109375" style="317" customWidth="1"/>
    <col min="2820" max="2820" width="27.5703125" style="317" customWidth="1"/>
    <col min="2821" max="2823" width="24.42578125" style="317" customWidth="1"/>
    <col min="2824" max="2824" width="17.1406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4" width="20.28515625" style="317" customWidth="1"/>
    <col min="3075" max="3075" width="22.7109375" style="317" customWidth="1"/>
    <col min="3076" max="3076" width="27.5703125" style="317" customWidth="1"/>
    <col min="3077" max="3079" width="24.42578125" style="317" customWidth="1"/>
    <col min="3080" max="3080" width="17.1406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0" width="20.28515625" style="317" customWidth="1"/>
    <col min="3331" max="3331" width="22.7109375" style="317" customWidth="1"/>
    <col min="3332" max="3332" width="27.5703125" style="317" customWidth="1"/>
    <col min="3333" max="3335" width="24.42578125" style="317" customWidth="1"/>
    <col min="3336" max="3336" width="17.1406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6" width="20.28515625" style="317" customWidth="1"/>
    <col min="3587" max="3587" width="22.7109375" style="317" customWidth="1"/>
    <col min="3588" max="3588" width="27.5703125" style="317" customWidth="1"/>
    <col min="3589" max="3591" width="24.42578125" style="317" customWidth="1"/>
    <col min="3592" max="3592" width="17.1406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2" width="20.28515625" style="317" customWidth="1"/>
    <col min="3843" max="3843" width="22.7109375" style="317" customWidth="1"/>
    <col min="3844" max="3844" width="27.5703125" style="317" customWidth="1"/>
    <col min="3845" max="3847" width="24.42578125" style="317" customWidth="1"/>
    <col min="3848" max="3848" width="17.1406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098" width="20.28515625" style="317" customWidth="1"/>
    <col min="4099" max="4099" width="22.7109375" style="317" customWidth="1"/>
    <col min="4100" max="4100" width="27.5703125" style="317" customWidth="1"/>
    <col min="4101" max="4103" width="24.42578125" style="317" customWidth="1"/>
    <col min="4104" max="4104" width="17.1406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4" width="20.28515625" style="317" customWidth="1"/>
    <col min="4355" max="4355" width="22.7109375" style="317" customWidth="1"/>
    <col min="4356" max="4356" width="27.5703125" style="317" customWidth="1"/>
    <col min="4357" max="4359" width="24.42578125" style="317" customWidth="1"/>
    <col min="4360" max="4360" width="17.1406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0" width="20.28515625" style="317" customWidth="1"/>
    <col min="4611" max="4611" width="22.7109375" style="317" customWidth="1"/>
    <col min="4612" max="4612" width="27.5703125" style="317" customWidth="1"/>
    <col min="4613" max="4615" width="24.42578125" style="317" customWidth="1"/>
    <col min="4616" max="4616" width="17.1406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6" width="20.28515625" style="317" customWidth="1"/>
    <col min="4867" max="4867" width="22.7109375" style="317" customWidth="1"/>
    <col min="4868" max="4868" width="27.5703125" style="317" customWidth="1"/>
    <col min="4869" max="4871" width="24.42578125" style="317" customWidth="1"/>
    <col min="4872" max="4872" width="17.1406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2" width="20.28515625" style="317" customWidth="1"/>
    <col min="5123" max="5123" width="22.7109375" style="317" customWidth="1"/>
    <col min="5124" max="5124" width="27.5703125" style="317" customWidth="1"/>
    <col min="5125" max="5127" width="24.42578125" style="317" customWidth="1"/>
    <col min="5128" max="5128" width="17.1406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78" width="20.28515625" style="317" customWidth="1"/>
    <col min="5379" max="5379" width="22.7109375" style="317" customWidth="1"/>
    <col min="5380" max="5380" width="27.5703125" style="317" customWidth="1"/>
    <col min="5381" max="5383" width="24.42578125" style="317" customWidth="1"/>
    <col min="5384" max="5384" width="17.1406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4" width="20.28515625" style="317" customWidth="1"/>
    <col min="5635" max="5635" width="22.7109375" style="317" customWidth="1"/>
    <col min="5636" max="5636" width="27.5703125" style="317" customWidth="1"/>
    <col min="5637" max="5639" width="24.42578125" style="317" customWidth="1"/>
    <col min="5640" max="5640" width="17.1406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0" width="20.28515625" style="317" customWidth="1"/>
    <col min="5891" max="5891" width="22.7109375" style="317" customWidth="1"/>
    <col min="5892" max="5892" width="27.5703125" style="317" customWidth="1"/>
    <col min="5893" max="5895" width="24.42578125" style="317" customWidth="1"/>
    <col min="5896" max="5896" width="17.1406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6" width="20.28515625" style="317" customWidth="1"/>
    <col min="6147" max="6147" width="22.7109375" style="317" customWidth="1"/>
    <col min="6148" max="6148" width="27.5703125" style="317" customWidth="1"/>
    <col min="6149" max="6151" width="24.42578125" style="317" customWidth="1"/>
    <col min="6152" max="6152" width="17.1406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2" width="20.28515625" style="317" customWidth="1"/>
    <col min="6403" max="6403" width="22.7109375" style="317" customWidth="1"/>
    <col min="6404" max="6404" width="27.5703125" style="317" customWidth="1"/>
    <col min="6405" max="6407" width="24.42578125" style="317" customWidth="1"/>
    <col min="6408" max="6408" width="17.1406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58" width="20.28515625" style="317" customWidth="1"/>
    <col min="6659" max="6659" width="22.7109375" style="317" customWidth="1"/>
    <col min="6660" max="6660" width="27.5703125" style="317" customWidth="1"/>
    <col min="6661" max="6663" width="24.42578125" style="317" customWidth="1"/>
    <col min="6664" max="6664" width="17.1406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4" width="20.28515625" style="317" customWidth="1"/>
    <col min="6915" max="6915" width="22.7109375" style="317" customWidth="1"/>
    <col min="6916" max="6916" width="27.5703125" style="317" customWidth="1"/>
    <col min="6917" max="6919" width="24.42578125" style="317" customWidth="1"/>
    <col min="6920" max="6920" width="17.1406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0" width="20.28515625" style="317" customWidth="1"/>
    <col min="7171" max="7171" width="22.7109375" style="317" customWidth="1"/>
    <col min="7172" max="7172" width="27.5703125" style="317" customWidth="1"/>
    <col min="7173" max="7175" width="24.42578125" style="317" customWidth="1"/>
    <col min="7176" max="7176" width="17.1406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6" width="20.28515625" style="317" customWidth="1"/>
    <col min="7427" max="7427" width="22.7109375" style="317" customWidth="1"/>
    <col min="7428" max="7428" width="27.5703125" style="317" customWidth="1"/>
    <col min="7429" max="7431" width="24.42578125" style="317" customWidth="1"/>
    <col min="7432" max="7432" width="17.1406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2" width="20.28515625" style="317" customWidth="1"/>
    <col min="7683" max="7683" width="22.7109375" style="317" customWidth="1"/>
    <col min="7684" max="7684" width="27.5703125" style="317" customWidth="1"/>
    <col min="7685" max="7687" width="24.42578125" style="317" customWidth="1"/>
    <col min="7688" max="7688" width="17.1406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38" width="20.28515625" style="317" customWidth="1"/>
    <col min="7939" max="7939" width="22.7109375" style="317" customWidth="1"/>
    <col min="7940" max="7940" width="27.5703125" style="317" customWidth="1"/>
    <col min="7941" max="7943" width="24.42578125" style="317" customWidth="1"/>
    <col min="7944" max="7944" width="17.1406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4" width="20.28515625" style="317" customWidth="1"/>
    <col min="8195" max="8195" width="22.7109375" style="317" customWidth="1"/>
    <col min="8196" max="8196" width="27.5703125" style="317" customWidth="1"/>
    <col min="8197" max="8199" width="24.42578125" style="317" customWidth="1"/>
    <col min="8200" max="8200" width="17.1406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0" width="20.28515625" style="317" customWidth="1"/>
    <col min="8451" max="8451" width="22.7109375" style="317" customWidth="1"/>
    <col min="8452" max="8452" width="27.5703125" style="317" customWidth="1"/>
    <col min="8453" max="8455" width="24.42578125" style="317" customWidth="1"/>
    <col min="8456" max="8456" width="17.1406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6" width="20.28515625" style="317" customWidth="1"/>
    <col min="8707" max="8707" width="22.7109375" style="317" customWidth="1"/>
    <col min="8708" max="8708" width="27.5703125" style="317" customWidth="1"/>
    <col min="8709" max="8711" width="24.42578125" style="317" customWidth="1"/>
    <col min="8712" max="8712" width="17.1406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2" width="20.28515625" style="317" customWidth="1"/>
    <col min="8963" max="8963" width="22.7109375" style="317" customWidth="1"/>
    <col min="8964" max="8964" width="27.5703125" style="317" customWidth="1"/>
    <col min="8965" max="8967" width="24.42578125" style="317" customWidth="1"/>
    <col min="8968" max="8968" width="17.1406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18" width="20.28515625" style="317" customWidth="1"/>
    <col min="9219" max="9219" width="22.7109375" style="317" customWidth="1"/>
    <col min="9220" max="9220" width="27.5703125" style="317" customWidth="1"/>
    <col min="9221" max="9223" width="24.42578125" style="317" customWidth="1"/>
    <col min="9224" max="9224" width="17.1406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4" width="20.28515625" style="317" customWidth="1"/>
    <col min="9475" max="9475" width="22.7109375" style="317" customWidth="1"/>
    <col min="9476" max="9476" width="27.5703125" style="317" customWidth="1"/>
    <col min="9477" max="9479" width="24.42578125" style="317" customWidth="1"/>
    <col min="9480" max="9480" width="17.1406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0" width="20.28515625" style="317" customWidth="1"/>
    <col min="9731" max="9731" width="22.7109375" style="317" customWidth="1"/>
    <col min="9732" max="9732" width="27.5703125" style="317" customWidth="1"/>
    <col min="9733" max="9735" width="24.42578125" style="317" customWidth="1"/>
    <col min="9736" max="9736" width="17.1406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6" width="20.28515625" style="317" customWidth="1"/>
    <col min="9987" max="9987" width="22.7109375" style="317" customWidth="1"/>
    <col min="9988" max="9988" width="27.5703125" style="317" customWidth="1"/>
    <col min="9989" max="9991" width="24.42578125" style="317" customWidth="1"/>
    <col min="9992" max="9992" width="17.1406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2" width="20.28515625" style="317" customWidth="1"/>
    <col min="10243" max="10243" width="22.7109375" style="317" customWidth="1"/>
    <col min="10244" max="10244" width="27.5703125" style="317" customWidth="1"/>
    <col min="10245" max="10247" width="24.42578125" style="317" customWidth="1"/>
    <col min="10248" max="10248" width="17.1406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498" width="20.28515625" style="317" customWidth="1"/>
    <col min="10499" max="10499" width="22.7109375" style="317" customWidth="1"/>
    <col min="10500" max="10500" width="27.5703125" style="317" customWidth="1"/>
    <col min="10501" max="10503" width="24.42578125" style="317" customWidth="1"/>
    <col min="10504" max="10504" width="17.1406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4" width="20.28515625" style="317" customWidth="1"/>
    <col min="10755" max="10755" width="22.7109375" style="317" customWidth="1"/>
    <col min="10756" max="10756" width="27.5703125" style="317" customWidth="1"/>
    <col min="10757" max="10759" width="24.42578125" style="317" customWidth="1"/>
    <col min="10760" max="10760" width="17.1406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0" width="20.28515625" style="317" customWidth="1"/>
    <col min="11011" max="11011" width="22.7109375" style="317" customWidth="1"/>
    <col min="11012" max="11012" width="27.5703125" style="317" customWidth="1"/>
    <col min="11013" max="11015" width="24.42578125" style="317" customWidth="1"/>
    <col min="11016" max="11016" width="17.1406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6" width="20.28515625" style="317" customWidth="1"/>
    <col min="11267" max="11267" width="22.7109375" style="317" customWidth="1"/>
    <col min="11268" max="11268" width="27.5703125" style="317" customWidth="1"/>
    <col min="11269" max="11271" width="24.42578125" style="317" customWidth="1"/>
    <col min="11272" max="11272" width="17.1406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2" width="20.28515625" style="317" customWidth="1"/>
    <col min="11523" max="11523" width="22.7109375" style="317" customWidth="1"/>
    <col min="11524" max="11524" width="27.5703125" style="317" customWidth="1"/>
    <col min="11525" max="11527" width="24.42578125" style="317" customWidth="1"/>
    <col min="11528" max="11528" width="17.1406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78" width="20.28515625" style="317" customWidth="1"/>
    <col min="11779" max="11779" width="22.7109375" style="317" customWidth="1"/>
    <col min="11780" max="11780" width="27.5703125" style="317" customWidth="1"/>
    <col min="11781" max="11783" width="24.42578125" style="317" customWidth="1"/>
    <col min="11784" max="11784" width="17.1406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4" width="20.28515625" style="317" customWidth="1"/>
    <col min="12035" max="12035" width="22.7109375" style="317" customWidth="1"/>
    <col min="12036" max="12036" width="27.5703125" style="317" customWidth="1"/>
    <col min="12037" max="12039" width="24.42578125" style="317" customWidth="1"/>
    <col min="12040" max="12040" width="17.1406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0" width="20.28515625" style="317" customWidth="1"/>
    <col min="12291" max="12291" width="22.7109375" style="317" customWidth="1"/>
    <col min="12292" max="12292" width="27.5703125" style="317" customWidth="1"/>
    <col min="12293" max="12295" width="24.42578125" style="317" customWidth="1"/>
    <col min="12296" max="12296" width="17.1406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6" width="20.28515625" style="317" customWidth="1"/>
    <col min="12547" max="12547" width="22.7109375" style="317" customWidth="1"/>
    <col min="12548" max="12548" width="27.5703125" style="317" customWidth="1"/>
    <col min="12549" max="12551" width="24.42578125" style="317" customWidth="1"/>
    <col min="12552" max="12552" width="17.1406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2" width="20.28515625" style="317" customWidth="1"/>
    <col min="12803" max="12803" width="22.7109375" style="317" customWidth="1"/>
    <col min="12804" max="12804" width="27.5703125" style="317" customWidth="1"/>
    <col min="12805" max="12807" width="24.42578125" style="317" customWidth="1"/>
    <col min="12808" max="12808" width="17.1406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58" width="20.28515625" style="317" customWidth="1"/>
    <col min="13059" max="13059" width="22.7109375" style="317" customWidth="1"/>
    <col min="13060" max="13060" width="27.5703125" style="317" customWidth="1"/>
    <col min="13061" max="13063" width="24.42578125" style="317" customWidth="1"/>
    <col min="13064" max="13064" width="17.1406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4" width="20.28515625" style="317" customWidth="1"/>
    <col min="13315" max="13315" width="22.7109375" style="317" customWidth="1"/>
    <col min="13316" max="13316" width="27.5703125" style="317" customWidth="1"/>
    <col min="13317" max="13319" width="24.42578125" style="317" customWidth="1"/>
    <col min="13320" max="13320" width="17.1406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0" width="20.28515625" style="317" customWidth="1"/>
    <col min="13571" max="13571" width="22.7109375" style="317" customWidth="1"/>
    <col min="13572" max="13572" width="27.5703125" style="317" customWidth="1"/>
    <col min="13573" max="13575" width="24.42578125" style="317" customWidth="1"/>
    <col min="13576" max="13576" width="17.1406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6" width="20.28515625" style="317" customWidth="1"/>
    <col min="13827" max="13827" width="22.7109375" style="317" customWidth="1"/>
    <col min="13828" max="13828" width="27.5703125" style="317" customWidth="1"/>
    <col min="13829" max="13831" width="24.42578125" style="317" customWidth="1"/>
    <col min="13832" max="13832" width="17.1406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2" width="20.28515625" style="317" customWidth="1"/>
    <col min="14083" max="14083" width="22.7109375" style="317" customWidth="1"/>
    <col min="14084" max="14084" width="27.5703125" style="317" customWidth="1"/>
    <col min="14085" max="14087" width="24.42578125" style="317" customWidth="1"/>
    <col min="14088" max="14088" width="17.1406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38" width="20.28515625" style="317" customWidth="1"/>
    <col min="14339" max="14339" width="22.7109375" style="317" customWidth="1"/>
    <col min="14340" max="14340" width="27.5703125" style="317" customWidth="1"/>
    <col min="14341" max="14343" width="24.42578125" style="317" customWidth="1"/>
    <col min="14344" max="14344" width="17.1406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4" width="20.28515625" style="317" customWidth="1"/>
    <col min="14595" max="14595" width="22.7109375" style="317" customWidth="1"/>
    <col min="14596" max="14596" width="27.5703125" style="317" customWidth="1"/>
    <col min="14597" max="14599" width="24.42578125" style="317" customWidth="1"/>
    <col min="14600" max="14600" width="17.1406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0" width="20.28515625" style="317" customWidth="1"/>
    <col min="14851" max="14851" width="22.7109375" style="317" customWidth="1"/>
    <col min="14852" max="14852" width="27.5703125" style="317" customWidth="1"/>
    <col min="14853" max="14855" width="24.42578125" style="317" customWidth="1"/>
    <col min="14856" max="14856" width="17.1406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6" width="20.28515625" style="317" customWidth="1"/>
    <col min="15107" max="15107" width="22.7109375" style="317" customWidth="1"/>
    <col min="15108" max="15108" width="27.5703125" style="317" customWidth="1"/>
    <col min="15109" max="15111" width="24.42578125" style="317" customWidth="1"/>
    <col min="15112" max="15112" width="17.1406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2" width="20.28515625" style="317" customWidth="1"/>
    <col min="15363" max="15363" width="22.7109375" style="317" customWidth="1"/>
    <col min="15364" max="15364" width="27.5703125" style="317" customWidth="1"/>
    <col min="15365" max="15367" width="24.42578125" style="317" customWidth="1"/>
    <col min="15368" max="15368" width="17.1406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18" width="20.28515625" style="317" customWidth="1"/>
    <col min="15619" max="15619" width="22.7109375" style="317" customWidth="1"/>
    <col min="15620" max="15620" width="27.5703125" style="317" customWidth="1"/>
    <col min="15621" max="15623" width="24.42578125" style="317" customWidth="1"/>
    <col min="15624" max="15624" width="17.1406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4" width="20.28515625" style="317" customWidth="1"/>
    <col min="15875" max="15875" width="22.7109375" style="317" customWidth="1"/>
    <col min="15876" max="15876" width="27.5703125" style="317" customWidth="1"/>
    <col min="15877" max="15879" width="24.42578125" style="317" customWidth="1"/>
    <col min="15880" max="15880" width="17.1406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0" width="20.28515625" style="317" customWidth="1"/>
    <col min="16131" max="16131" width="22.7109375" style="317" customWidth="1"/>
    <col min="16132" max="16132" width="27.5703125" style="317" customWidth="1"/>
    <col min="16133" max="16135" width="24.42578125" style="317" customWidth="1"/>
    <col min="16136" max="16136" width="17.140625" style="317" customWidth="1"/>
    <col min="16137" max="16384" width="8.85546875" style="317"/>
  </cols>
  <sheetData>
    <row r="1" spans="1:10">
      <c r="A1" s="316"/>
      <c r="B1" s="316"/>
      <c r="C1" s="316"/>
      <c r="D1" s="72" t="s">
        <v>444</v>
      </c>
    </row>
    <row r="2" spans="1:10" ht="12.75" customHeight="1">
      <c r="A2" s="316"/>
      <c r="B2" s="316"/>
      <c r="C2" s="316"/>
      <c r="D2" s="316"/>
    </row>
    <row r="3" spans="1:10" ht="29.25" customHeight="1">
      <c r="A3" s="1479" t="s">
        <v>987</v>
      </c>
      <c r="B3" s="1479"/>
      <c r="C3" s="1479"/>
      <c r="D3" s="1479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438" t="s">
        <v>454</v>
      </c>
      <c r="B6" s="1438"/>
      <c r="C6" s="1438"/>
      <c r="D6" s="15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18"/>
      <c r="B8" s="316"/>
      <c r="C8" s="316"/>
      <c r="D8" s="316"/>
    </row>
    <row r="9" spans="1:10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  <c r="I9" s="342"/>
      <c r="J9" s="342"/>
    </row>
    <row r="10" spans="1:10" s="319" customFormat="1" ht="15.75" customHeight="1">
      <c r="A10" s="1440"/>
      <c r="B10" s="1440"/>
      <c r="C10" s="1440"/>
      <c r="D10" s="1440"/>
      <c r="I10" s="342"/>
      <c r="J10" s="342"/>
    </row>
    <row r="11" spans="1:10" s="319" customFormat="1" ht="15.75" customHeight="1">
      <c r="A11" s="1473"/>
      <c r="B11" s="1473"/>
      <c r="C11" s="1473"/>
      <c r="D11" s="1473"/>
      <c r="I11" s="342"/>
      <c r="J11" s="342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0" s="326" customFormat="1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0" s="326" customFormat="1">
      <c r="A14" s="346">
        <v>1</v>
      </c>
      <c r="B14" s="327" t="s">
        <v>783</v>
      </c>
      <c r="C14" s="328" t="s">
        <v>1264</v>
      </c>
      <c r="D14" s="298">
        <f>638</f>
        <v>638</v>
      </c>
      <c r="E14" s="329">
        <f>638</f>
        <v>638</v>
      </c>
      <c r="F14" s="289">
        <f>638</f>
        <v>638</v>
      </c>
      <c r="G14" s="289">
        <f>D14-F14</f>
        <v>0</v>
      </c>
      <c r="I14" s="1251">
        <v>638</v>
      </c>
      <c r="J14" s="330"/>
    </row>
    <row r="15" spans="1:10" s="326" customFormat="1" hidden="1">
      <c r="A15" s="346">
        <v>2</v>
      </c>
      <c r="B15" s="327" t="s">
        <v>494</v>
      </c>
      <c r="C15" s="328"/>
      <c r="D15" s="298"/>
      <c r="E15" s="329"/>
      <c r="F15" s="289"/>
      <c r="G15" s="289">
        <f t="shared" ref="G15:G19" si="0">D15-F15</f>
        <v>0</v>
      </c>
      <c r="I15" s="330"/>
      <c r="J15" s="330"/>
    </row>
    <row r="16" spans="1:10" s="326" customFormat="1">
      <c r="A16" s="346">
        <v>3</v>
      </c>
      <c r="B16" s="327" t="s">
        <v>495</v>
      </c>
      <c r="C16" s="328"/>
      <c r="D16" s="298">
        <f>11700</f>
        <v>11700</v>
      </c>
      <c r="E16" s="329"/>
      <c r="F16" s="289"/>
      <c r="G16" s="289">
        <f t="shared" si="0"/>
        <v>11700</v>
      </c>
      <c r="I16" s="330"/>
      <c r="J16" s="330"/>
    </row>
    <row r="17" spans="1:10" s="326" customFormat="1" ht="37.5" hidden="1">
      <c r="A17" s="346">
        <v>4</v>
      </c>
      <c r="B17" s="327" t="s">
        <v>496</v>
      </c>
      <c r="C17" s="328"/>
      <c r="D17" s="298"/>
      <c r="E17" s="329"/>
      <c r="F17" s="289"/>
      <c r="G17" s="289">
        <f t="shared" si="0"/>
        <v>0</v>
      </c>
      <c r="I17" s="330"/>
      <c r="J17" s="330"/>
    </row>
    <row r="18" spans="1:10" s="326" customFormat="1" hidden="1">
      <c r="A18" s="346">
        <v>5</v>
      </c>
      <c r="B18" s="347" t="s">
        <v>497</v>
      </c>
      <c r="C18" s="328"/>
      <c r="D18" s="298"/>
      <c r="E18" s="329"/>
      <c r="F18" s="289"/>
      <c r="G18" s="289">
        <f t="shared" si="0"/>
        <v>0</v>
      </c>
      <c r="I18" s="330"/>
      <c r="J18" s="330"/>
    </row>
    <row r="19" spans="1:10" s="326" customFormat="1" hidden="1">
      <c r="A19" s="296"/>
      <c r="B19" s="89"/>
      <c r="C19" s="328"/>
      <c r="D19" s="298"/>
      <c r="E19" s="329"/>
      <c r="F19" s="289"/>
      <c r="G19" s="289">
        <f t="shared" si="0"/>
        <v>0</v>
      </c>
      <c r="I19" s="330"/>
      <c r="J19" s="330"/>
    </row>
    <row r="20" spans="1:10">
      <c r="A20" s="300"/>
      <c r="B20" s="301" t="s">
        <v>295</v>
      </c>
      <c r="C20" s="331" t="s">
        <v>305</v>
      </c>
      <c r="D20" s="97">
        <f>SUM(D14:D19)</f>
        <v>12338</v>
      </c>
      <c r="E20" s="291" t="s">
        <v>365</v>
      </c>
      <c r="F20" s="291">
        <f>SUM(F14:F19)</f>
        <v>638</v>
      </c>
      <c r="G20" s="291">
        <f>SUM(G14:G19)</f>
        <v>11700</v>
      </c>
      <c r="H20" s="317"/>
      <c r="I20" s="183">
        <f t="shared" ref="I20:J20" si="1">SUM(I14:I19)</f>
        <v>638</v>
      </c>
      <c r="J20" s="183">
        <f t="shared" si="1"/>
        <v>0</v>
      </c>
    </row>
    <row r="21" spans="1:10">
      <c r="A21" s="1477" t="s">
        <v>994</v>
      </c>
      <c r="B21" s="1478"/>
      <c r="C21" s="1478"/>
      <c r="D21" s="1478"/>
      <c r="E21" s="191" t="s">
        <v>995</v>
      </c>
      <c r="F21" s="286"/>
      <c r="G21" s="286"/>
      <c r="H21" s="317"/>
    </row>
    <row r="22" spans="1:10" s="326" customFormat="1" ht="37.5" hidden="1">
      <c r="A22" s="346">
        <v>1</v>
      </c>
      <c r="B22" s="327" t="s">
        <v>493</v>
      </c>
      <c r="C22" s="328"/>
      <c r="D22" s="298"/>
      <c r="E22" s="329"/>
      <c r="F22" s="289"/>
      <c r="G22" s="289">
        <f>D22-F22</f>
        <v>0</v>
      </c>
      <c r="I22" s="330"/>
      <c r="J22" s="330"/>
    </row>
    <row r="23" spans="1:10" s="326" customFormat="1" hidden="1">
      <c r="A23" s="346">
        <v>2</v>
      </c>
      <c r="B23" s="327" t="s">
        <v>494</v>
      </c>
      <c r="C23" s="328"/>
      <c r="D23" s="298"/>
      <c r="E23" s="329"/>
      <c r="F23" s="289"/>
      <c r="G23" s="289">
        <f t="shared" ref="G23:G27" si="2">D23-F23</f>
        <v>0</v>
      </c>
      <c r="I23" s="330"/>
      <c r="J23" s="330"/>
    </row>
    <row r="24" spans="1:10" s="326" customFormat="1">
      <c r="A24" s="346">
        <v>3</v>
      </c>
      <c r="B24" s="327" t="s">
        <v>495</v>
      </c>
      <c r="C24" s="328" t="s">
        <v>1264</v>
      </c>
      <c r="D24" s="298">
        <f>11700</f>
        <v>11700</v>
      </c>
      <c r="E24" s="329">
        <f>11700</f>
        <v>11700</v>
      </c>
      <c r="F24" s="289">
        <f>11700</f>
        <v>11700</v>
      </c>
      <c r="G24" s="289">
        <f t="shared" si="2"/>
        <v>0</v>
      </c>
      <c r="I24" s="1251">
        <v>11700</v>
      </c>
      <c r="J24" s="330"/>
    </row>
    <row r="25" spans="1:10" s="326" customFormat="1" ht="37.5" hidden="1">
      <c r="A25" s="346">
        <v>4</v>
      </c>
      <c r="B25" s="327" t="s">
        <v>496</v>
      </c>
      <c r="C25" s="328"/>
      <c r="D25" s="298"/>
      <c r="E25" s="329"/>
      <c r="F25" s="289"/>
      <c r="G25" s="289">
        <f t="shared" si="2"/>
        <v>0</v>
      </c>
      <c r="I25" s="330"/>
      <c r="J25" s="330"/>
    </row>
    <row r="26" spans="1:10" s="326" customFormat="1" hidden="1">
      <c r="A26" s="346">
        <v>5</v>
      </c>
      <c r="B26" s="347" t="s">
        <v>497</v>
      </c>
      <c r="C26" s="328"/>
      <c r="D26" s="298"/>
      <c r="E26" s="329"/>
      <c r="F26" s="289"/>
      <c r="G26" s="289">
        <f t="shared" si="2"/>
        <v>0</v>
      </c>
      <c r="I26" s="330"/>
      <c r="J26" s="330"/>
    </row>
    <row r="27" spans="1:10" s="326" customFormat="1" hidden="1">
      <c r="A27" s="296"/>
      <c r="B27" s="89"/>
      <c r="C27" s="328"/>
      <c r="D27" s="298"/>
      <c r="E27" s="329"/>
      <c r="F27" s="289"/>
      <c r="G27" s="289">
        <f t="shared" si="2"/>
        <v>0</v>
      </c>
      <c r="I27" s="330"/>
      <c r="J27" s="330"/>
    </row>
    <row r="28" spans="1:10">
      <c r="A28" s="300"/>
      <c r="B28" s="301" t="s">
        <v>295</v>
      </c>
      <c r="C28" s="331" t="s">
        <v>305</v>
      </c>
      <c r="D28" s="97">
        <f>SUM(D22:D27)</f>
        <v>11700</v>
      </c>
      <c r="E28" s="291" t="s">
        <v>365</v>
      </c>
      <c r="F28" s="291">
        <f>SUM(F22:F27)</f>
        <v>11700</v>
      </c>
      <c r="G28" s="291">
        <f>SUM(G22:G27)</f>
        <v>0</v>
      </c>
      <c r="H28" s="317"/>
      <c r="I28" s="183">
        <f t="shared" ref="I28:J28" si="3">SUM(I22:I27)</f>
        <v>11700</v>
      </c>
      <c r="J28" s="183">
        <f t="shared" si="3"/>
        <v>0</v>
      </c>
    </row>
    <row r="29" spans="1:10" hidden="1">
      <c r="A29" s="1477" t="s">
        <v>489</v>
      </c>
      <c r="B29" s="1478"/>
      <c r="C29" s="1478"/>
      <c r="D29" s="1478"/>
      <c r="E29" s="191" t="s">
        <v>995</v>
      </c>
      <c r="F29" s="286"/>
      <c r="G29" s="286"/>
      <c r="H29" s="317"/>
    </row>
    <row r="30" spans="1:10" s="326" customFormat="1" ht="37.5" hidden="1">
      <c r="A30" s="346">
        <v>1</v>
      </c>
      <c r="B30" s="327" t="s">
        <v>493</v>
      </c>
      <c r="C30" s="328"/>
      <c r="D30" s="298"/>
      <c r="E30" s="329"/>
      <c r="F30" s="289"/>
      <c r="G30" s="289">
        <f>D30-F30</f>
        <v>0</v>
      </c>
      <c r="I30" s="330"/>
      <c r="J30" s="330"/>
    </row>
    <row r="31" spans="1:10" s="326" customFormat="1" hidden="1">
      <c r="A31" s="346">
        <v>2</v>
      </c>
      <c r="B31" s="327" t="s">
        <v>494</v>
      </c>
      <c r="C31" s="328"/>
      <c r="D31" s="298"/>
      <c r="E31" s="329"/>
      <c r="F31" s="289"/>
      <c r="G31" s="289">
        <f t="shared" ref="G31:G35" si="4">D31-F31</f>
        <v>0</v>
      </c>
      <c r="I31" s="330"/>
      <c r="J31" s="330"/>
    </row>
    <row r="32" spans="1:10" s="326" customFormat="1" hidden="1">
      <c r="A32" s="346">
        <v>3</v>
      </c>
      <c r="B32" s="327" t="s">
        <v>495</v>
      </c>
      <c r="C32" s="328"/>
      <c r="D32" s="298"/>
      <c r="E32" s="329"/>
      <c r="F32" s="289"/>
      <c r="G32" s="289">
        <f t="shared" si="4"/>
        <v>0</v>
      </c>
      <c r="I32" s="330"/>
      <c r="J32" s="330"/>
    </row>
    <row r="33" spans="1:10" s="326" customFormat="1" ht="37.5" hidden="1">
      <c r="A33" s="346">
        <v>4</v>
      </c>
      <c r="B33" s="327" t="s">
        <v>496</v>
      </c>
      <c r="C33" s="328"/>
      <c r="D33" s="298"/>
      <c r="E33" s="329"/>
      <c r="F33" s="289"/>
      <c r="G33" s="289">
        <f t="shared" si="4"/>
        <v>0</v>
      </c>
      <c r="I33" s="330"/>
      <c r="J33" s="330"/>
    </row>
    <row r="34" spans="1:10" s="326" customFormat="1" hidden="1">
      <c r="A34" s="346">
        <v>5</v>
      </c>
      <c r="B34" s="347" t="s">
        <v>497</v>
      </c>
      <c r="C34" s="328"/>
      <c r="D34" s="298"/>
      <c r="E34" s="329"/>
      <c r="F34" s="289"/>
      <c r="G34" s="289">
        <f t="shared" si="4"/>
        <v>0</v>
      </c>
      <c r="I34" s="330"/>
      <c r="J34" s="330"/>
    </row>
    <row r="35" spans="1:10" s="326" customFormat="1" hidden="1">
      <c r="A35" s="296"/>
      <c r="B35" s="89"/>
      <c r="C35" s="328"/>
      <c r="D35" s="298"/>
      <c r="E35" s="329"/>
      <c r="F35" s="289"/>
      <c r="G35" s="289">
        <f t="shared" si="4"/>
        <v>0</v>
      </c>
      <c r="I35" s="330"/>
      <c r="J35" s="330"/>
    </row>
    <row r="36" spans="1:10" hidden="1">
      <c r="A36" s="300"/>
      <c r="B36" s="301" t="s">
        <v>295</v>
      </c>
      <c r="C36" s="331" t="s">
        <v>305</v>
      </c>
      <c r="D36" s="97">
        <f>SUM(D30:D35)</f>
        <v>0</v>
      </c>
      <c r="E36" s="291" t="s">
        <v>365</v>
      </c>
      <c r="F36" s="291">
        <f>SUM(F30:F35)</f>
        <v>0</v>
      </c>
      <c r="G36" s="291">
        <f>SUM(G30:G35)</f>
        <v>0</v>
      </c>
      <c r="H36" s="317"/>
      <c r="I36" s="183">
        <f t="shared" ref="I36:J36" si="5">SUM(I30:I35)</f>
        <v>0</v>
      </c>
      <c r="J36" s="183">
        <f t="shared" si="5"/>
        <v>0</v>
      </c>
    </row>
    <row r="37" spans="1:10">
      <c r="A37" s="178"/>
      <c r="B37" s="178"/>
      <c r="C37" s="178"/>
      <c r="D37" s="178"/>
      <c r="E37" s="225" t="s">
        <v>457</v>
      </c>
      <c r="F37" s="226">
        <f>F20+F28+F36</f>
        <v>12338</v>
      </c>
      <c r="G37" s="226">
        <f>G20+G28+G36</f>
        <v>11700</v>
      </c>
      <c r="H37" s="317"/>
      <c r="I37" s="183">
        <f t="shared" ref="I37:J37" si="6">I20+I28+I36</f>
        <v>12338</v>
      </c>
      <c r="J37" s="183">
        <f t="shared" si="6"/>
        <v>0</v>
      </c>
    </row>
    <row r="38" spans="1:10">
      <c r="A38" s="178"/>
      <c r="B38" s="178"/>
      <c r="C38" s="178"/>
      <c r="D38" s="178"/>
      <c r="E38" s="225"/>
      <c r="F38" s="282"/>
      <c r="G38" s="282"/>
      <c r="H38" s="317"/>
      <c r="I38" s="183"/>
      <c r="J38" s="183"/>
    </row>
    <row r="39" spans="1:10">
      <c r="A39" s="178"/>
      <c r="B39" s="178"/>
      <c r="C39" s="178"/>
      <c r="D39" s="178"/>
      <c r="E39" s="225"/>
      <c r="F39" s="282"/>
      <c r="G39" s="282"/>
      <c r="H39" s="317"/>
    </row>
    <row r="40" spans="1:10">
      <c r="A40" s="1227" t="s">
        <v>1287</v>
      </c>
      <c r="B40" s="35"/>
      <c r="C40" s="115"/>
      <c r="D40" s="1226" t="s">
        <v>1288</v>
      </c>
      <c r="E40" s="35"/>
      <c r="F40" s="178"/>
      <c r="G40" s="35"/>
      <c r="H40" s="317"/>
    </row>
    <row r="41" spans="1:10">
      <c r="A41" s="178"/>
      <c r="B41" s="66"/>
      <c r="C41" s="67" t="s">
        <v>131</v>
      </c>
      <c r="D41" s="67" t="s">
        <v>132</v>
      </c>
      <c r="E41" s="66"/>
      <c r="F41" s="178"/>
      <c r="G41" s="66"/>
      <c r="H41" s="317"/>
    </row>
    <row r="42" spans="1:10">
      <c r="A42" s="66"/>
      <c r="B42" s="63"/>
      <c r="C42" s="63"/>
      <c r="D42" s="63"/>
      <c r="E42" s="63"/>
      <c r="F42" s="178"/>
      <c r="G42" s="63"/>
      <c r="H42" s="317"/>
    </row>
    <row r="43" spans="1:10">
      <c r="A43" s="34" t="s">
        <v>133</v>
      </c>
      <c r="B43" s="35"/>
      <c r="C43" s="115"/>
      <c r="D43" s="1135" t="s">
        <v>1227</v>
      </c>
      <c r="E43" s="35"/>
      <c r="F43" s="178"/>
      <c r="G43" s="35"/>
      <c r="H43" s="317"/>
    </row>
    <row r="44" spans="1:10">
      <c r="A44" s="178"/>
      <c r="B44" s="66"/>
      <c r="C44" s="67" t="s">
        <v>131</v>
      </c>
      <c r="D44" s="67" t="s">
        <v>132</v>
      </c>
      <c r="E44" s="66"/>
      <c r="F44" s="178"/>
      <c r="G44" s="66"/>
      <c r="H44" s="317"/>
    </row>
    <row r="45" spans="1:10">
      <c r="A45" s="316"/>
      <c r="B45" s="316"/>
      <c r="C45" s="316"/>
      <c r="D45" s="316"/>
    </row>
    <row r="46" spans="1:10">
      <c r="B46" s="227" t="s">
        <v>1073</v>
      </c>
      <c r="C46" s="316"/>
      <c r="D46" s="316"/>
    </row>
    <row r="47" spans="1:10">
      <c r="B47" s="227" t="s">
        <v>996</v>
      </c>
    </row>
    <row r="83" spans="2:2" ht="37.5">
      <c r="B83" s="327" t="s">
        <v>493</v>
      </c>
    </row>
    <row r="84" spans="2:2">
      <c r="B84" s="327" t="s">
        <v>494</v>
      </c>
    </row>
    <row r="85" spans="2:2">
      <c r="B85" s="327" t="s">
        <v>495</v>
      </c>
    </row>
    <row r="86" spans="2:2" ht="37.5">
      <c r="B86" s="327" t="s">
        <v>496</v>
      </c>
    </row>
    <row r="87" spans="2:2">
      <c r="B87" s="347" t="s">
        <v>497</v>
      </c>
    </row>
  </sheetData>
  <mergeCells count="9">
    <mergeCell ref="A13:D13"/>
    <mergeCell ref="A21:D21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6.28515625" style="317" customWidth="1"/>
    <col min="5" max="5" width="30.7109375" style="317" customWidth="1"/>
    <col min="6" max="7" width="24.42578125" style="317" customWidth="1"/>
    <col min="8" max="8" width="17.85546875" style="343" customWidth="1"/>
    <col min="9" max="10" width="22.85546875" style="317" customWidth="1"/>
    <col min="11" max="255" width="8.85546875" style="317"/>
    <col min="256" max="256" width="7.28515625" style="317" customWidth="1"/>
    <col min="257" max="257" width="91.28515625" style="317" customWidth="1"/>
    <col min="258" max="260" width="26.28515625" style="317" customWidth="1"/>
    <col min="261" max="263" width="24.42578125" style="317" customWidth="1"/>
    <col min="264" max="264" width="17.85546875" style="317" customWidth="1"/>
    <col min="265" max="511" width="8.85546875" style="317"/>
    <col min="512" max="512" width="7.28515625" style="317" customWidth="1"/>
    <col min="513" max="513" width="91.28515625" style="317" customWidth="1"/>
    <col min="514" max="516" width="26.28515625" style="317" customWidth="1"/>
    <col min="517" max="519" width="24.42578125" style="317" customWidth="1"/>
    <col min="520" max="520" width="17.85546875" style="317" customWidth="1"/>
    <col min="521" max="767" width="8.85546875" style="317"/>
    <col min="768" max="768" width="7.28515625" style="317" customWidth="1"/>
    <col min="769" max="769" width="91.28515625" style="317" customWidth="1"/>
    <col min="770" max="772" width="26.28515625" style="317" customWidth="1"/>
    <col min="773" max="775" width="24.42578125" style="317" customWidth="1"/>
    <col min="776" max="776" width="17.8554687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8" width="26.28515625" style="317" customWidth="1"/>
    <col min="1029" max="1031" width="24.42578125" style="317" customWidth="1"/>
    <col min="1032" max="1032" width="17.8554687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4" width="26.28515625" style="317" customWidth="1"/>
    <col min="1285" max="1287" width="24.42578125" style="317" customWidth="1"/>
    <col min="1288" max="1288" width="17.8554687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40" width="26.28515625" style="317" customWidth="1"/>
    <col min="1541" max="1543" width="24.42578125" style="317" customWidth="1"/>
    <col min="1544" max="1544" width="17.8554687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6" width="26.28515625" style="317" customWidth="1"/>
    <col min="1797" max="1799" width="24.42578125" style="317" customWidth="1"/>
    <col min="1800" max="1800" width="17.8554687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2" width="26.28515625" style="317" customWidth="1"/>
    <col min="2053" max="2055" width="24.42578125" style="317" customWidth="1"/>
    <col min="2056" max="2056" width="17.8554687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8" width="26.28515625" style="317" customWidth="1"/>
    <col min="2309" max="2311" width="24.42578125" style="317" customWidth="1"/>
    <col min="2312" max="2312" width="17.8554687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4" width="26.28515625" style="317" customWidth="1"/>
    <col min="2565" max="2567" width="24.42578125" style="317" customWidth="1"/>
    <col min="2568" max="2568" width="17.8554687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20" width="26.28515625" style="317" customWidth="1"/>
    <col min="2821" max="2823" width="24.42578125" style="317" customWidth="1"/>
    <col min="2824" max="2824" width="17.8554687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6" width="26.28515625" style="317" customWidth="1"/>
    <col min="3077" max="3079" width="24.42578125" style="317" customWidth="1"/>
    <col min="3080" max="3080" width="17.8554687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2" width="26.28515625" style="317" customWidth="1"/>
    <col min="3333" max="3335" width="24.42578125" style="317" customWidth="1"/>
    <col min="3336" max="3336" width="17.8554687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8" width="26.28515625" style="317" customWidth="1"/>
    <col min="3589" max="3591" width="24.42578125" style="317" customWidth="1"/>
    <col min="3592" max="3592" width="17.8554687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4" width="26.28515625" style="317" customWidth="1"/>
    <col min="3845" max="3847" width="24.42578125" style="317" customWidth="1"/>
    <col min="3848" max="3848" width="17.8554687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100" width="26.28515625" style="317" customWidth="1"/>
    <col min="4101" max="4103" width="24.42578125" style="317" customWidth="1"/>
    <col min="4104" max="4104" width="17.8554687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6" width="26.28515625" style="317" customWidth="1"/>
    <col min="4357" max="4359" width="24.42578125" style="317" customWidth="1"/>
    <col min="4360" max="4360" width="17.8554687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2" width="26.28515625" style="317" customWidth="1"/>
    <col min="4613" max="4615" width="24.42578125" style="317" customWidth="1"/>
    <col min="4616" max="4616" width="17.8554687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8" width="26.28515625" style="317" customWidth="1"/>
    <col min="4869" max="4871" width="24.42578125" style="317" customWidth="1"/>
    <col min="4872" max="4872" width="17.8554687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4" width="26.28515625" style="317" customWidth="1"/>
    <col min="5125" max="5127" width="24.42578125" style="317" customWidth="1"/>
    <col min="5128" max="5128" width="17.8554687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80" width="26.28515625" style="317" customWidth="1"/>
    <col min="5381" max="5383" width="24.42578125" style="317" customWidth="1"/>
    <col min="5384" max="5384" width="17.8554687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6" width="26.28515625" style="317" customWidth="1"/>
    <col min="5637" max="5639" width="24.42578125" style="317" customWidth="1"/>
    <col min="5640" max="5640" width="17.8554687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2" width="26.28515625" style="317" customWidth="1"/>
    <col min="5893" max="5895" width="24.42578125" style="317" customWidth="1"/>
    <col min="5896" max="5896" width="17.8554687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8" width="26.28515625" style="317" customWidth="1"/>
    <col min="6149" max="6151" width="24.42578125" style="317" customWidth="1"/>
    <col min="6152" max="6152" width="17.8554687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4" width="26.28515625" style="317" customWidth="1"/>
    <col min="6405" max="6407" width="24.42578125" style="317" customWidth="1"/>
    <col min="6408" max="6408" width="17.8554687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60" width="26.28515625" style="317" customWidth="1"/>
    <col min="6661" max="6663" width="24.42578125" style="317" customWidth="1"/>
    <col min="6664" max="6664" width="17.8554687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6" width="26.28515625" style="317" customWidth="1"/>
    <col min="6917" max="6919" width="24.42578125" style="317" customWidth="1"/>
    <col min="6920" max="6920" width="17.8554687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2" width="26.28515625" style="317" customWidth="1"/>
    <col min="7173" max="7175" width="24.42578125" style="317" customWidth="1"/>
    <col min="7176" max="7176" width="17.8554687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8" width="26.28515625" style="317" customWidth="1"/>
    <col min="7429" max="7431" width="24.42578125" style="317" customWidth="1"/>
    <col min="7432" max="7432" width="17.8554687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4" width="26.28515625" style="317" customWidth="1"/>
    <col min="7685" max="7687" width="24.42578125" style="317" customWidth="1"/>
    <col min="7688" max="7688" width="17.8554687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40" width="26.28515625" style="317" customWidth="1"/>
    <col min="7941" max="7943" width="24.42578125" style="317" customWidth="1"/>
    <col min="7944" max="7944" width="17.8554687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6" width="26.28515625" style="317" customWidth="1"/>
    <col min="8197" max="8199" width="24.42578125" style="317" customWidth="1"/>
    <col min="8200" max="8200" width="17.8554687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2" width="26.28515625" style="317" customWidth="1"/>
    <col min="8453" max="8455" width="24.42578125" style="317" customWidth="1"/>
    <col min="8456" max="8456" width="17.8554687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8" width="26.28515625" style="317" customWidth="1"/>
    <col min="8709" max="8711" width="24.42578125" style="317" customWidth="1"/>
    <col min="8712" max="8712" width="17.8554687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4" width="26.28515625" style="317" customWidth="1"/>
    <col min="8965" max="8967" width="24.42578125" style="317" customWidth="1"/>
    <col min="8968" max="8968" width="17.8554687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20" width="26.28515625" style="317" customWidth="1"/>
    <col min="9221" max="9223" width="24.42578125" style="317" customWidth="1"/>
    <col min="9224" max="9224" width="17.8554687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6" width="26.28515625" style="317" customWidth="1"/>
    <col min="9477" max="9479" width="24.42578125" style="317" customWidth="1"/>
    <col min="9480" max="9480" width="17.8554687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2" width="26.28515625" style="317" customWidth="1"/>
    <col min="9733" max="9735" width="24.42578125" style="317" customWidth="1"/>
    <col min="9736" max="9736" width="17.8554687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8" width="26.28515625" style="317" customWidth="1"/>
    <col min="9989" max="9991" width="24.42578125" style="317" customWidth="1"/>
    <col min="9992" max="9992" width="17.8554687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4" width="26.28515625" style="317" customWidth="1"/>
    <col min="10245" max="10247" width="24.42578125" style="317" customWidth="1"/>
    <col min="10248" max="10248" width="17.8554687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500" width="26.28515625" style="317" customWidth="1"/>
    <col min="10501" max="10503" width="24.42578125" style="317" customWidth="1"/>
    <col min="10504" max="10504" width="17.8554687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6" width="26.28515625" style="317" customWidth="1"/>
    <col min="10757" max="10759" width="24.42578125" style="317" customWidth="1"/>
    <col min="10760" max="10760" width="17.8554687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2" width="26.28515625" style="317" customWidth="1"/>
    <col min="11013" max="11015" width="24.42578125" style="317" customWidth="1"/>
    <col min="11016" max="11016" width="17.8554687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8" width="26.28515625" style="317" customWidth="1"/>
    <col min="11269" max="11271" width="24.42578125" style="317" customWidth="1"/>
    <col min="11272" max="11272" width="17.8554687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4" width="26.28515625" style="317" customWidth="1"/>
    <col min="11525" max="11527" width="24.42578125" style="317" customWidth="1"/>
    <col min="11528" max="11528" width="17.8554687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80" width="26.28515625" style="317" customWidth="1"/>
    <col min="11781" max="11783" width="24.42578125" style="317" customWidth="1"/>
    <col min="11784" max="11784" width="17.8554687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6" width="26.28515625" style="317" customWidth="1"/>
    <col min="12037" max="12039" width="24.42578125" style="317" customWidth="1"/>
    <col min="12040" max="12040" width="17.8554687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2" width="26.28515625" style="317" customWidth="1"/>
    <col min="12293" max="12295" width="24.42578125" style="317" customWidth="1"/>
    <col min="12296" max="12296" width="17.8554687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8" width="26.28515625" style="317" customWidth="1"/>
    <col min="12549" max="12551" width="24.42578125" style="317" customWidth="1"/>
    <col min="12552" max="12552" width="17.8554687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4" width="26.28515625" style="317" customWidth="1"/>
    <col min="12805" max="12807" width="24.42578125" style="317" customWidth="1"/>
    <col min="12808" max="12808" width="17.8554687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60" width="26.28515625" style="317" customWidth="1"/>
    <col min="13061" max="13063" width="24.42578125" style="317" customWidth="1"/>
    <col min="13064" max="13064" width="17.8554687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6" width="26.28515625" style="317" customWidth="1"/>
    <col min="13317" max="13319" width="24.42578125" style="317" customWidth="1"/>
    <col min="13320" max="13320" width="17.8554687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2" width="26.28515625" style="317" customWidth="1"/>
    <col min="13573" max="13575" width="24.42578125" style="317" customWidth="1"/>
    <col min="13576" max="13576" width="17.8554687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8" width="26.28515625" style="317" customWidth="1"/>
    <col min="13829" max="13831" width="24.42578125" style="317" customWidth="1"/>
    <col min="13832" max="13832" width="17.8554687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4" width="26.28515625" style="317" customWidth="1"/>
    <col min="14085" max="14087" width="24.42578125" style="317" customWidth="1"/>
    <col min="14088" max="14088" width="17.8554687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40" width="26.28515625" style="317" customWidth="1"/>
    <col min="14341" max="14343" width="24.42578125" style="317" customWidth="1"/>
    <col min="14344" max="14344" width="17.8554687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6" width="26.28515625" style="317" customWidth="1"/>
    <col min="14597" max="14599" width="24.42578125" style="317" customWidth="1"/>
    <col min="14600" max="14600" width="17.8554687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2" width="26.28515625" style="317" customWidth="1"/>
    <col min="14853" max="14855" width="24.42578125" style="317" customWidth="1"/>
    <col min="14856" max="14856" width="17.8554687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8" width="26.28515625" style="317" customWidth="1"/>
    <col min="15109" max="15111" width="24.42578125" style="317" customWidth="1"/>
    <col min="15112" max="15112" width="17.8554687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4" width="26.28515625" style="317" customWidth="1"/>
    <col min="15365" max="15367" width="24.42578125" style="317" customWidth="1"/>
    <col min="15368" max="15368" width="17.8554687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20" width="26.28515625" style="317" customWidth="1"/>
    <col min="15621" max="15623" width="24.42578125" style="317" customWidth="1"/>
    <col min="15624" max="15624" width="17.8554687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6" width="26.28515625" style="317" customWidth="1"/>
    <col min="15877" max="15879" width="24.42578125" style="317" customWidth="1"/>
    <col min="15880" max="15880" width="17.8554687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2" width="26.28515625" style="317" customWidth="1"/>
    <col min="16133" max="16135" width="24.42578125" style="317" customWidth="1"/>
    <col min="16136" max="16136" width="17.85546875" style="317" customWidth="1"/>
    <col min="16137" max="16384" width="8.85546875" style="317"/>
  </cols>
  <sheetData>
    <row r="1" spans="1:10" ht="18.75">
      <c r="A1" s="316"/>
      <c r="B1" s="316"/>
      <c r="C1" s="316"/>
      <c r="D1" s="72" t="s">
        <v>443</v>
      </c>
    </row>
    <row r="2" spans="1:10" ht="12.75" customHeight="1">
      <c r="A2" s="316"/>
      <c r="B2" s="316"/>
      <c r="C2" s="316"/>
      <c r="D2" s="316"/>
    </row>
    <row r="3" spans="1:10" ht="29.25" customHeight="1">
      <c r="A3" s="1479" t="s">
        <v>1018</v>
      </c>
      <c r="B3" s="1479"/>
      <c r="C3" s="1479"/>
      <c r="D3" s="1479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>
      <c r="A6" s="1438" t="s">
        <v>454</v>
      </c>
      <c r="B6" s="1438"/>
      <c r="C6" s="1438"/>
      <c r="D6" s="15"/>
      <c r="E6" s="16"/>
      <c r="F6" s="16"/>
      <c r="G6" s="16"/>
      <c r="H6" s="16"/>
      <c r="I6" s="5"/>
      <c r="J6" s="5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.75">
      <c r="A8" s="318"/>
      <c r="B8" s="316"/>
      <c r="C8" s="316"/>
      <c r="D8" s="316"/>
    </row>
    <row r="9" spans="1:10" s="319" customFormat="1" ht="15.75" customHeight="1">
      <c r="A9" s="1439" t="s">
        <v>282</v>
      </c>
      <c r="B9" s="1439" t="s">
        <v>385</v>
      </c>
      <c r="C9" s="1439" t="s">
        <v>261</v>
      </c>
      <c r="D9" s="1439" t="s">
        <v>349</v>
      </c>
    </row>
    <row r="10" spans="1:10" s="319" customFormat="1" ht="15.75" customHeight="1">
      <c r="A10" s="1440"/>
      <c r="B10" s="1440"/>
      <c r="C10" s="1440"/>
      <c r="D10" s="1440"/>
    </row>
    <row r="11" spans="1:10" s="319" customFormat="1" ht="15.75" customHeight="1">
      <c r="A11" s="1473"/>
      <c r="B11" s="1473"/>
      <c r="C11" s="1473"/>
      <c r="D11" s="1473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1010</v>
      </c>
      <c r="J12" s="323"/>
    </row>
    <row r="13" spans="1:10" s="326" customFormat="1" ht="18.75">
      <c r="A13" s="1477" t="s">
        <v>992</v>
      </c>
      <c r="B13" s="1478"/>
      <c r="C13" s="1478"/>
      <c r="D13" s="1478"/>
      <c r="E13" s="191" t="s">
        <v>993</v>
      </c>
      <c r="F13" s="192"/>
      <c r="G13" s="192"/>
      <c r="H13" s="324"/>
      <c r="I13" s="325" t="s">
        <v>1005</v>
      </c>
      <c r="J13" s="325" t="s">
        <v>1006</v>
      </c>
    </row>
    <row r="14" spans="1:10" s="326" customFormat="1" ht="18.75">
      <c r="A14" s="296">
        <v>1</v>
      </c>
      <c r="B14" s="89"/>
      <c r="C14" s="297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 ht="18.75">
      <c r="A15" s="296"/>
      <c r="B15" s="89"/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 ht="18.75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H17" s="317"/>
      <c r="I17" s="183">
        <v>0</v>
      </c>
      <c r="J17" s="183">
        <v>0</v>
      </c>
    </row>
    <row r="18" spans="1:10" ht="18.75">
      <c r="A18" s="1477" t="s">
        <v>994</v>
      </c>
      <c r="B18" s="1478"/>
      <c r="C18" s="1478"/>
      <c r="D18" s="1478"/>
      <c r="E18" s="191" t="s">
        <v>995</v>
      </c>
      <c r="F18" s="286"/>
      <c r="G18" s="286"/>
      <c r="H18" s="317"/>
      <c r="I18" s="332"/>
      <c r="J18" s="332"/>
    </row>
    <row r="19" spans="1:10" s="326" customFormat="1" ht="18.75">
      <c r="A19" s="296">
        <v>1</v>
      </c>
      <c r="B19" s="89"/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/>
      <c r="B20" s="89"/>
      <c r="C20" s="297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297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H22" s="317"/>
      <c r="I22" s="183">
        <f t="shared" ref="I22:J22" si="2">SUM(I19:I21)</f>
        <v>0</v>
      </c>
      <c r="J22" s="183">
        <f t="shared" si="2"/>
        <v>0</v>
      </c>
    </row>
    <row r="23" spans="1:10" ht="18.75">
      <c r="A23" s="1477" t="s">
        <v>489</v>
      </c>
      <c r="B23" s="1478"/>
      <c r="C23" s="1478"/>
      <c r="D23" s="1478"/>
      <c r="E23" s="191" t="s">
        <v>995</v>
      </c>
      <c r="F23" s="286"/>
      <c r="G23" s="286"/>
      <c r="H23" s="317"/>
      <c r="I23" s="183"/>
      <c r="J23" s="183"/>
    </row>
    <row r="24" spans="1:10" s="326" customFormat="1" ht="18.75">
      <c r="A24" s="296">
        <v>1</v>
      </c>
      <c r="B24" s="89"/>
      <c r="C24" s="297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/>
      <c r="B25" s="89"/>
      <c r="C25" s="297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297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H27" s="317"/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H28" s="317"/>
      <c r="I28" s="183">
        <f>I17+I22+I27</f>
        <v>0</v>
      </c>
      <c r="J28" s="183">
        <f>J17+J22+J27</f>
        <v>0</v>
      </c>
    </row>
    <row r="29" spans="1:10" ht="18.75">
      <c r="A29" s="34" t="s">
        <v>667</v>
      </c>
      <c r="B29" s="35"/>
      <c r="C29" s="115"/>
      <c r="D29" s="115" t="s">
        <v>1135</v>
      </c>
      <c r="E29" s="35"/>
      <c r="F29" s="178"/>
      <c r="G29" s="35"/>
      <c r="H29" s="317"/>
      <c r="I29" s="326"/>
      <c r="J29" s="326"/>
    </row>
    <row r="30" spans="1:10">
      <c r="A30" s="178"/>
      <c r="B30" s="66"/>
      <c r="C30" s="67" t="s">
        <v>131</v>
      </c>
      <c r="D30" s="67" t="s">
        <v>132</v>
      </c>
      <c r="E30" s="66"/>
      <c r="F30" s="178"/>
      <c r="G30" s="66"/>
      <c r="H30" s="317"/>
    </row>
    <row r="31" spans="1:10">
      <c r="A31" s="66"/>
      <c r="B31" s="63"/>
      <c r="C31" s="63"/>
      <c r="D31" s="63"/>
      <c r="E31" s="63"/>
      <c r="F31" s="178"/>
      <c r="G31" s="63"/>
      <c r="H31" s="317"/>
    </row>
    <row r="32" spans="1:10" ht="18.75">
      <c r="A32" s="34" t="s">
        <v>133</v>
      </c>
      <c r="B32" s="35"/>
      <c r="C32" s="115"/>
      <c r="D32" s="115" t="s">
        <v>1136</v>
      </c>
      <c r="E32" s="35"/>
      <c r="F32" s="178"/>
      <c r="G32" s="35"/>
      <c r="H32" s="317"/>
    </row>
    <row r="33" spans="1:8">
      <c r="A33" s="178"/>
      <c r="B33" s="66"/>
      <c r="C33" s="67" t="s">
        <v>131</v>
      </c>
      <c r="D33" s="67" t="s">
        <v>132</v>
      </c>
      <c r="E33" s="66"/>
      <c r="F33" s="178"/>
      <c r="G33" s="66"/>
      <c r="H33" s="317"/>
    </row>
    <row r="35" spans="1:8" ht="18.75">
      <c r="B35" s="227" t="s">
        <v>1038</v>
      </c>
    </row>
    <row r="36" spans="1:8" ht="18.75">
      <c r="B36" s="227" t="s">
        <v>996</v>
      </c>
    </row>
    <row r="56" spans="16:16">
      <c r="P56" s="344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tabColor rgb="FF00B050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4" width="21.42578125" style="1" customWidth="1"/>
    <col min="5" max="5" width="20.28515625" style="1" customWidth="1"/>
    <col min="6" max="6" width="26.140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9" t="s">
        <v>596</v>
      </c>
    </row>
    <row r="2" spans="1:11">
      <c r="E2" s="75"/>
    </row>
    <row r="3" spans="1:11" ht="55.9" customHeight="1">
      <c r="A3" s="1452" t="s">
        <v>1019</v>
      </c>
      <c r="B3" s="1452"/>
      <c r="C3" s="1452"/>
      <c r="D3" s="1452"/>
      <c r="E3" s="1452"/>
      <c r="F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597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598</v>
      </c>
      <c r="E9" s="81" t="s">
        <v>599</v>
      </c>
      <c r="F9" s="82" t="s">
        <v>300</v>
      </c>
    </row>
    <row r="10" spans="1:11" s="350" customFormat="1" ht="24.7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9" t="s">
        <v>333</v>
      </c>
    </row>
    <row r="11" spans="1:11">
      <c r="A11" s="88">
        <v>1</v>
      </c>
      <c r="B11" s="89"/>
      <c r="C11" s="351"/>
      <c r="D11" s="351"/>
      <c r="E11" s="352"/>
      <c r="F11" s="353">
        <f>C11*D11*E11</f>
        <v>0</v>
      </c>
    </row>
    <row r="12" spans="1:1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0</v>
      </c>
      <c r="G14" s="358"/>
    </row>
    <row r="16" spans="1:11" s="69" customFormat="1">
      <c r="A16" s="360"/>
      <c r="B16" s="64"/>
      <c r="C16" s="361"/>
      <c r="D16" s="64"/>
      <c r="E16" s="361"/>
      <c r="F16" s="64"/>
      <c r="G16" s="64"/>
      <c r="H16" s="361"/>
    </row>
    <row r="17" spans="1:8" s="69" customFormat="1" ht="15.75">
      <c r="A17" s="362"/>
      <c r="B17" s="285"/>
      <c r="C17" s="361"/>
      <c r="D17" s="285"/>
      <c r="E17" s="361"/>
      <c r="F17" s="285"/>
      <c r="G17" s="285"/>
      <c r="H17" s="361"/>
    </row>
    <row r="18" spans="1:8" s="317" customFormat="1">
      <c r="A18" s="34" t="s">
        <v>667</v>
      </c>
      <c r="B18" s="35"/>
      <c r="D18" s="115"/>
      <c r="F18" s="115" t="s">
        <v>1135</v>
      </c>
      <c r="G18" s="35"/>
      <c r="H18" s="35"/>
    </row>
    <row r="19" spans="1:8" s="317" customFormat="1" ht="15.75">
      <c r="A19" s="178"/>
      <c r="B19" s="66"/>
      <c r="D19" s="67" t="s">
        <v>131</v>
      </c>
      <c r="F19" s="67" t="s">
        <v>132</v>
      </c>
      <c r="G19" s="66"/>
      <c r="H19" s="66"/>
    </row>
    <row r="20" spans="1:8" s="317" customFormat="1" ht="15.75">
      <c r="A20" s="66"/>
      <c r="B20" s="63"/>
      <c r="D20" s="63"/>
      <c r="F20" s="63"/>
      <c r="G20" s="63"/>
      <c r="H20" s="63"/>
    </row>
    <row r="21" spans="1:8" s="317" customFormat="1">
      <c r="A21" s="34" t="s">
        <v>133</v>
      </c>
      <c r="B21" s="35"/>
      <c r="D21" s="115"/>
      <c r="F21" s="115" t="s">
        <v>1136</v>
      </c>
      <c r="G21" s="35"/>
      <c r="H21" s="35"/>
    </row>
    <row r="22" spans="1:8" s="317" customFormat="1" ht="15.75">
      <c r="A22" s="178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tabColor rgb="FFB3FFB3"/>
    <pageSetUpPr fitToPage="1"/>
  </sheetPr>
  <dimension ref="A1:L88"/>
  <sheetViews>
    <sheetView view="pageBreakPreview" zoomScale="70" zoomScaleNormal="80" zoomScaleSheetLayoutView="70" workbookViewId="0">
      <selection activeCell="E31" sqref="E31"/>
    </sheetView>
  </sheetViews>
  <sheetFormatPr defaultRowHeight="18.75"/>
  <cols>
    <col min="1" max="1" width="8.42578125" style="178" customWidth="1"/>
    <col min="2" max="2" width="67.5703125" style="178" customWidth="1"/>
    <col min="3" max="3" width="30.7109375" style="178" customWidth="1"/>
    <col min="4" max="4" width="21.140625" style="178" customWidth="1"/>
    <col min="5" max="5" width="35.7109375" style="178" customWidth="1"/>
    <col min="6" max="8" width="25.140625" style="363" customWidth="1"/>
    <col min="9" max="10" width="12.85546875" style="364" customWidth="1"/>
    <col min="11" max="257" width="9.140625" style="178"/>
    <col min="258" max="258" width="8.42578125" style="178" customWidth="1"/>
    <col min="259" max="259" width="67.5703125" style="178" customWidth="1"/>
    <col min="260" max="260" width="30.7109375" style="178" customWidth="1"/>
    <col min="261" max="261" width="21.140625" style="178" customWidth="1"/>
    <col min="262" max="262" width="35.7109375" style="178" customWidth="1"/>
    <col min="263" max="264" width="19.28515625" style="178" customWidth="1"/>
    <col min="265" max="265" width="12.85546875" style="178" customWidth="1"/>
    <col min="266" max="513" width="9.140625" style="178"/>
    <col min="514" max="514" width="8.42578125" style="178" customWidth="1"/>
    <col min="515" max="515" width="67.5703125" style="178" customWidth="1"/>
    <col min="516" max="516" width="30.7109375" style="178" customWidth="1"/>
    <col min="517" max="517" width="21.140625" style="178" customWidth="1"/>
    <col min="518" max="518" width="35.7109375" style="178" customWidth="1"/>
    <col min="519" max="520" width="19.28515625" style="178" customWidth="1"/>
    <col min="521" max="521" width="12.85546875" style="178" customWidth="1"/>
    <col min="522" max="769" width="9.140625" style="178"/>
    <col min="770" max="770" width="8.42578125" style="178" customWidth="1"/>
    <col min="771" max="771" width="67.5703125" style="178" customWidth="1"/>
    <col min="772" max="772" width="30.7109375" style="178" customWidth="1"/>
    <col min="773" max="773" width="21.140625" style="178" customWidth="1"/>
    <col min="774" max="774" width="35.7109375" style="178" customWidth="1"/>
    <col min="775" max="776" width="19.28515625" style="178" customWidth="1"/>
    <col min="777" max="777" width="12.85546875" style="178" customWidth="1"/>
    <col min="778" max="1025" width="9.140625" style="178"/>
    <col min="1026" max="1026" width="8.42578125" style="178" customWidth="1"/>
    <col min="1027" max="1027" width="67.5703125" style="178" customWidth="1"/>
    <col min="1028" max="1028" width="30.7109375" style="178" customWidth="1"/>
    <col min="1029" max="1029" width="21.140625" style="178" customWidth="1"/>
    <col min="1030" max="1030" width="35.7109375" style="178" customWidth="1"/>
    <col min="1031" max="1032" width="19.28515625" style="178" customWidth="1"/>
    <col min="1033" max="1033" width="12.85546875" style="178" customWidth="1"/>
    <col min="1034" max="1281" width="9.140625" style="178"/>
    <col min="1282" max="1282" width="8.42578125" style="178" customWidth="1"/>
    <col min="1283" max="1283" width="67.5703125" style="178" customWidth="1"/>
    <col min="1284" max="1284" width="30.7109375" style="178" customWidth="1"/>
    <col min="1285" max="1285" width="21.140625" style="178" customWidth="1"/>
    <col min="1286" max="1286" width="35.7109375" style="178" customWidth="1"/>
    <col min="1287" max="1288" width="19.28515625" style="178" customWidth="1"/>
    <col min="1289" max="1289" width="12.85546875" style="178" customWidth="1"/>
    <col min="1290" max="1537" width="9.140625" style="178"/>
    <col min="1538" max="1538" width="8.42578125" style="178" customWidth="1"/>
    <col min="1539" max="1539" width="67.5703125" style="178" customWidth="1"/>
    <col min="1540" max="1540" width="30.7109375" style="178" customWidth="1"/>
    <col min="1541" max="1541" width="21.140625" style="178" customWidth="1"/>
    <col min="1542" max="1542" width="35.7109375" style="178" customWidth="1"/>
    <col min="1543" max="1544" width="19.28515625" style="178" customWidth="1"/>
    <col min="1545" max="1545" width="12.85546875" style="178" customWidth="1"/>
    <col min="1546" max="1793" width="9.140625" style="178"/>
    <col min="1794" max="1794" width="8.42578125" style="178" customWidth="1"/>
    <col min="1795" max="1795" width="67.5703125" style="178" customWidth="1"/>
    <col min="1796" max="1796" width="30.7109375" style="178" customWidth="1"/>
    <col min="1797" max="1797" width="21.140625" style="178" customWidth="1"/>
    <col min="1798" max="1798" width="35.7109375" style="178" customWidth="1"/>
    <col min="1799" max="1800" width="19.28515625" style="178" customWidth="1"/>
    <col min="1801" max="1801" width="12.85546875" style="178" customWidth="1"/>
    <col min="1802" max="2049" width="9.140625" style="178"/>
    <col min="2050" max="2050" width="8.42578125" style="178" customWidth="1"/>
    <col min="2051" max="2051" width="67.5703125" style="178" customWidth="1"/>
    <col min="2052" max="2052" width="30.7109375" style="178" customWidth="1"/>
    <col min="2053" max="2053" width="21.140625" style="178" customWidth="1"/>
    <col min="2054" max="2054" width="35.7109375" style="178" customWidth="1"/>
    <col min="2055" max="2056" width="19.28515625" style="178" customWidth="1"/>
    <col min="2057" max="2057" width="12.85546875" style="178" customWidth="1"/>
    <col min="2058" max="2305" width="9.140625" style="178"/>
    <col min="2306" max="2306" width="8.42578125" style="178" customWidth="1"/>
    <col min="2307" max="2307" width="67.5703125" style="178" customWidth="1"/>
    <col min="2308" max="2308" width="30.7109375" style="178" customWidth="1"/>
    <col min="2309" max="2309" width="21.140625" style="178" customWidth="1"/>
    <col min="2310" max="2310" width="35.7109375" style="178" customWidth="1"/>
    <col min="2311" max="2312" width="19.28515625" style="178" customWidth="1"/>
    <col min="2313" max="2313" width="12.85546875" style="178" customWidth="1"/>
    <col min="2314" max="2561" width="9.140625" style="178"/>
    <col min="2562" max="2562" width="8.42578125" style="178" customWidth="1"/>
    <col min="2563" max="2563" width="67.5703125" style="178" customWidth="1"/>
    <col min="2564" max="2564" width="30.7109375" style="178" customWidth="1"/>
    <col min="2565" max="2565" width="21.140625" style="178" customWidth="1"/>
    <col min="2566" max="2566" width="35.7109375" style="178" customWidth="1"/>
    <col min="2567" max="2568" width="19.28515625" style="178" customWidth="1"/>
    <col min="2569" max="2569" width="12.85546875" style="178" customWidth="1"/>
    <col min="2570" max="2817" width="9.140625" style="178"/>
    <col min="2818" max="2818" width="8.42578125" style="178" customWidth="1"/>
    <col min="2819" max="2819" width="67.5703125" style="178" customWidth="1"/>
    <col min="2820" max="2820" width="30.7109375" style="178" customWidth="1"/>
    <col min="2821" max="2821" width="21.140625" style="178" customWidth="1"/>
    <col min="2822" max="2822" width="35.7109375" style="178" customWidth="1"/>
    <col min="2823" max="2824" width="19.28515625" style="178" customWidth="1"/>
    <col min="2825" max="2825" width="12.85546875" style="178" customWidth="1"/>
    <col min="2826" max="3073" width="9.140625" style="178"/>
    <col min="3074" max="3074" width="8.42578125" style="178" customWidth="1"/>
    <col min="3075" max="3075" width="67.5703125" style="178" customWidth="1"/>
    <col min="3076" max="3076" width="30.7109375" style="178" customWidth="1"/>
    <col min="3077" max="3077" width="21.140625" style="178" customWidth="1"/>
    <col min="3078" max="3078" width="35.7109375" style="178" customWidth="1"/>
    <col min="3079" max="3080" width="19.28515625" style="178" customWidth="1"/>
    <col min="3081" max="3081" width="12.85546875" style="178" customWidth="1"/>
    <col min="3082" max="3329" width="9.140625" style="178"/>
    <col min="3330" max="3330" width="8.42578125" style="178" customWidth="1"/>
    <col min="3331" max="3331" width="67.5703125" style="178" customWidth="1"/>
    <col min="3332" max="3332" width="30.7109375" style="178" customWidth="1"/>
    <col min="3333" max="3333" width="21.140625" style="178" customWidth="1"/>
    <col min="3334" max="3334" width="35.7109375" style="178" customWidth="1"/>
    <col min="3335" max="3336" width="19.28515625" style="178" customWidth="1"/>
    <col min="3337" max="3337" width="12.85546875" style="178" customWidth="1"/>
    <col min="3338" max="3585" width="9.140625" style="178"/>
    <col min="3586" max="3586" width="8.42578125" style="178" customWidth="1"/>
    <col min="3587" max="3587" width="67.5703125" style="178" customWidth="1"/>
    <col min="3588" max="3588" width="30.7109375" style="178" customWidth="1"/>
    <col min="3589" max="3589" width="21.140625" style="178" customWidth="1"/>
    <col min="3590" max="3590" width="35.7109375" style="178" customWidth="1"/>
    <col min="3591" max="3592" width="19.28515625" style="178" customWidth="1"/>
    <col min="3593" max="3593" width="12.85546875" style="178" customWidth="1"/>
    <col min="3594" max="3841" width="9.140625" style="178"/>
    <col min="3842" max="3842" width="8.42578125" style="178" customWidth="1"/>
    <col min="3843" max="3843" width="67.5703125" style="178" customWidth="1"/>
    <col min="3844" max="3844" width="30.7109375" style="178" customWidth="1"/>
    <col min="3845" max="3845" width="21.140625" style="178" customWidth="1"/>
    <col min="3846" max="3846" width="35.7109375" style="178" customWidth="1"/>
    <col min="3847" max="3848" width="19.28515625" style="178" customWidth="1"/>
    <col min="3849" max="3849" width="12.85546875" style="178" customWidth="1"/>
    <col min="3850" max="4097" width="9.140625" style="178"/>
    <col min="4098" max="4098" width="8.42578125" style="178" customWidth="1"/>
    <col min="4099" max="4099" width="67.5703125" style="178" customWidth="1"/>
    <col min="4100" max="4100" width="30.7109375" style="178" customWidth="1"/>
    <col min="4101" max="4101" width="21.140625" style="178" customWidth="1"/>
    <col min="4102" max="4102" width="35.7109375" style="178" customWidth="1"/>
    <col min="4103" max="4104" width="19.28515625" style="178" customWidth="1"/>
    <col min="4105" max="4105" width="12.85546875" style="178" customWidth="1"/>
    <col min="4106" max="4353" width="9.140625" style="178"/>
    <col min="4354" max="4354" width="8.42578125" style="178" customWidth="1"/>
    <col min="4355" max="4355" width="67.5703125" style="178" customWidth="1"/>
    <col min="4356" max="4356" width="30.7109375" style="178" customWidth="1"/>
    <col min="4357" max="4357" width="21.140625" style="178" customWidth="1"/>
    <col min="4358" max="4358" width="35.7109375" style="178" customWidth="1"/>
    <col min="4359" max="4360" width="19.28515625" style="178" customWidth="1"/>
    <col min="4361" max="4361" width="12.85546875" style="178" customWidth="1"/>
    <col min="4362" max="4609" width="9.140625" style="178"/>
    <col min="4610" max="4610" width="8.42578125" style="178" customWidth="1"/>
    <col min="4611" max="4611" width="67.5703125" style="178" customWidth="1"/>
    <col min="4612" max="4612" width="30.7109375" style="178" customWidth="1"/>
    <col min="4613" max="4613" width="21.140625" style="178" customWidth="1"/>
    <col min="4614" max="4614" width="35.7109375" style="178" customWidth="1"/>
    <col min="4615" max="4616" width="19.28515625" style="178" customWidth="1"/>
    <col min="4617" max="4617" width="12.85546875" style="178" customWidth="1"/>
    <col min="4618" max="4865" width="9.140625" style="178"/>
    <col min="4866" max="4866" width="8.42578125" style="178" customWidth="1"/>
    <col min="4867" max="4867" width="67.5703125" style="178" customWidth="1"/>
    <col min="4868" max="4868" width="30.7109375" style="178" customWidth="1"/>
    <col min="4869" max="4869" width="21.140625" style="178" customWidth="1"/>
    <col min="4870" max="4870" width="35.7109375" style="178" customWidth="1"/>
    <col min="4871" max="4872" width="19.28515625" style="178" customWidth="1"/>
    <col min="4873" max="4873" width="12.85546875" style="178" customWidth="1"/>
    <col min="4874" max="5121" width="9.140625" style="178"/>
    <col min="5122" max="5122" width="8.42578125" style="178" customWidth="1"/>
    <col min="5123" max="5123" width="67.5703125" style="178" customWidth="1"/>
    <col min="5124" max="5124" width="30.7109375" style="178" customWidth="1"/>
    <col min="5125" max="5125" width="21.140625" style="178" customWidth="1"/>
    <col min="5126" max="5126" width="35.7109375" style="178" customWidth="1"/>
    <col min="5127" max="5128" width="19.28515625" style="178" customWidth="1"/>
    <col min="5129" max="5129" width="12.85546875" style="178" customWidth="1"/>
    <col min="5130" max="5377" width="9.140625" style="178"/>
    <col min="5378" max="5378" width="8.42578125" style="178" customWidth="1"/>
    <col min="5379" max="5379" width="67.5703125" style="178" customWidth="1"/>
    <col min="5380" max="5380" width="30.7109375" style="178" customWidth="1"/>
    <col min="5381" max="5381" width="21.140625" style="178" customWidth="1"/>
    <col min="5382" max="5382" width="35.7109375" style="178" customWidth="1"/>
    <col min="5383" max="5384" width="19.28515625" style="178" customWidth="1"/>
    <col min="5385" max="5385" width="12.85546875" style="178" customWidth="1"/>
    <col min="5386" max="5633" width="9.140625" style="178"/>
    <col min="5634" max="5634" width="8.42578125" style="178" customWidth="1"/>
    <col min="5635" max="5635" width="67.5703125" style="178" customWidth="1"/>
    <col min="5636" max="5636" width="30.7109375" style="178" customWidth="1"/>
    <col min="5637" max="5637" width="21.140625" style="178" customWidth="1"/>
    <col min="5638" max="5638" width="35.7109375" style="178" customWidth="1"/>
    <col min="5639" max="5640" width="19.28515625" style="178" customWidth="1"/>
    <col min="5641" max="5641" width="12.85546875" style="178" customWidth="1"/>
    <col min="5642" max="5889" width="9.140625" style="178"/>
    <col min="5890" max="5890" width="8.42578125" style="178" customWidth="1"/>
    <col min="5891" max="5891" width="67.5703125" style="178" customWidth="1"/>
    <col min="5892" max="5892" width="30.7109375" style="178" customWidth="1"/>
    <col min="5893" max="5893" width="21.140625" style="178" customWidth="1"/>
    <col min="5894" max="5894" width="35.7109375" style="178" customWidth="1"/>
    <col min="5895" max="5896" width="19.28515625" style="178" customWidth="1"/>
    <col min="5897" max="5897" width="12.85546875" style="178" customWidth="1"/>
    <col min="5898" max="6145" width="9.140625" style="178"/>
    <col min="6146" max="6146" width="8.42578125" style="178" customWidth="1"/>
    <col min="6147" max="6147" width="67.5703125" style="178" customWidth="1"/>
    <col min="6148" max="6148" width="30.7109375" style="178" customWidth="1"/>
    <col min="6149" max="6149" width="21.140625" style="178" customWidth="1"/>
    <col min="6150" max="6150" width="35.7109375" style="178" customWidth="1"/>
    <col min="6151" max="6152" width="19.28515625" style="178" customWidth="1"/>
    <col min="6153" max="6153" width="12.85546875" style="178" customWidth="1"/>
    <col min="6154" max="6401" width="9.140625" style="178"/>
    <col min="6402" max="6402" width="8.42578125" style="178" customWidth="1"/>
    <col min="6403" max="6403" width="67.5703125" style="178" customWidth="1"/>
    <col min="6404" max="6404" width="30.7109375" style="178" customWidth="1"/>
    <col min="6405" max="6405" width="21.140625" style="178" customWidth="1"/>
    <col min="6406" max="6406" width="35.7109375" style="178" customWidth="1"/>
    <col min="6407" max="6408" width="19.28515625" style="178" customWidth="1"/>
    <col min="6409" max="6409" width="12.85546875" style="178" customWidth="1"/>
    <col min="6410" max="6657" width="9.140625" style="178"/>
    <col min="6658" max="6658" width="8.42578125" style="178" customWidth="1"/>
    <col min="6659" max="6659" width="67.5703125" style="178" customWidth="1"/>
    <col min="6660" max="6660" width="30.7109375" style="178" customWidth="1"/>
    <col min="6661" max="6661" width="21.140625" style="178" customWidth="1"/>
    <col min="6662" max="6662" width="35.7109375" style="178" customWidth="1"/>
    <col min="6663" max="6664" width="19.28515625" style="178" customWidth="1"/>
    <col min="6665" max="6665" width="12.85546875" style="178" customWidth="1"/>
    <col min="6666" max="6913" width="9.140625" style="178"/>
    <col min="6914" max="6914" width="8.42578125" style="178" customWidth="1"/>
    <col min="6915" max="6915" width="67.5703125" style="178" customWidth="1"/>
    <col min="6916" max="6916" width="30.7109375" style="178" customWidth="1"/>
    <col min="6917" max="6917" width="21.140625" style="178" customWidth="1"/>
    <col min="6918" max="6918" width="35.7109375" style="178" customWidth="1"/>
    <col min="6919" max="6920" width="19.28515625" style="178" customWidth="1"/>
    <col min="6921" max="6921" width="12.85546875" style="178" customWidth="1"/>
    <col min="6922" max="7169" width="9.140625" style="178"/>
    <col min="7170" max="7170" width="8.42578125" style="178" customWidth="1"/>
    <col min="7171" max="7171" width="67.5703125" style="178" customWidth="1"/>
    <col min="7172" max="7172" width="30.7109375" style="178" customWidth="1"/>
    <col min="7173" max="7173" width="21.140625" style="178" customWidth="1"/>
    <col min="7174" max="7174" width="35.7109375" style="178" customWidth="1"/>
    <col min="7175" max="7176" width="19.28515625" style="178" customWidth="1"/>
    <col min="7177" max="7177" width="12.85546875" style="178" customWidth="1"/>
    <col min="7178" max="7425" width="9.140625" style="178"/>
    <col min="7426" max="7426" width="8.42578125" style="178" customWidth="1"/>
    <col min="7427" max="7427" width="67.5703125" style="178" customWidth="1"/>
    <col min="7428" max="7428" width="30.7109375" style="178" customWidth="1"/>
    <col min="7429" max="7429" width="21.140625" style="178" customWidth="1"/>
    <col min="7430" max="7430" width="35.7109375" style="178" customWidth="1"/>
    <col min="7431" max="7432" width="19.28515625" style="178" customWidth="1"/>
    <col min="7433" max="7433" width="12.85546875" style="178" customWidth="1"/>
    <col min="7434" max="7681" width="9.140625" style="178"/>
    <col min="7682" max="7682" width="8.42578125" style="178" customWidth="1"/>
    <col min="7683" max="7683" width="67.5703125" style="178" customWidth="1"/>
    <col min="7684" max="7684" width="30.7109375" style="178" customWidth="1"/>
    <col min="7685" max="7685" width="21.140625" style="178" customWidth="1"/>
    <col min="7686" max="7686" width="35.7109375" style="178" customWidth="1"/>
    <col min="7687" max="7688" width="19.28515625" style="178" customWidth="1"/>
    <col min="7689" max="7689" width="12.85546875" style="178" customWidth="1"/>
    <col min="7690" max="7937" width="9.140625" style="178"/>
    <col min="7938" max="7938" width="8.42578125" style="178" customWidth="1"/>
    <col min="7939" max="7939" width="67.5703125" style="178" customWidth="1"/>
    <col min="7940" max="7940" width="30.7109375" style="178" customWidth="1"/>
    <col min="7941" max="7941" width="21.140625" style="178" customWidth="1"/>
    <col min="7942" max="7942" width="35.7109375" style="178" customWidth="1"/>
    <col min="7943" max="7944" width="19.28515625" style="178" customWidth="1"/>
    <col min="7945" max="7945" width="12.85546875" style="178" customWidth="1"/>
    <col min="7946" max="8193" width="9.140625" style="178"/>
    <col min="8194" max="8194" width="8.42578125" style="178" customWidth="1"/>
    <col min="8195" max="8195" width="67.5703125" style="178" customWidth="1"/>
    <col min="8196" max="8196" width="30.7109375" style="178" customWidth="1"/>
    <col min="8197" max="8197" width="21.140625" style="178" customWidth="1"/>
    <col min="8198" max="8198" width="35.7109375" style="178" customWidth="1"/>
    <col min="8199" max="8200" width="19.28515625" style="178" customWidth="1"/>
    <col min="8201" max="8201" width="12.85546875" style="178" customWidth="1"/>
    <col min="8202" max="8449" width="9.140625" style="178"/>
    <col min="8450" max="8450" width="8.42578125" style="178" customWidth="1"/>
    <col min="8451" max="8451" width="67.5703125" style="178" customWidth="1"/>
    <col min="8452" max="8452" width="30.7109375" style="178" customWidth="1"/>
    <col min="8453" max="8453" width="21.140625" style="178" customWidth="1"/>
    <col min="8454" max="8454" width="35.7109375" style="178" customWidth="1"/>
    <col min="8455" max="8456" width="19.28515625" style="178" customWidth="1"/>
    <col min="8457" max="8457" width="12.85546875" style="178" customWidth="1"/>
    <col min="8458" max="8705" width="9.140625" style="178"/>
    <col min="8706" max="8706" width="8.42578125" style="178" customWidth="1"/>
    <col min="8707" max="8707" width="67.5703125" style="178" customWidth="1"/>
    <col min="8708" max="8708" width="30.7109375" style="178" customWidth="1"/>
    <col min="8709" max="8709" width="21.140625" style="178" customWidth="1"/>
    <col min="8710" max="8710" width="35.7109375" style="178" customWidth="1"/>
    <col min="8711" max="8712" width="19.28515625" style="178" customWidth="1"/>
    <col min="8713" max="8713" width="12.85546875" style="178" customWidth="1"/>
    <col min="8714" max="8961" width="9.140625" style="178"/>
    <col min="8962" max="8962" width="8.42578125" style="178" customWidth="1"/>
    <col min="8963" max="8963" width="67.5703125" style="178" customWidth="1"/>
    <col min="8964" max="8964" width="30.7109375" style="178" customWidth="1"/>
    <col min="8965" max="8965" width="21.140625" style="178" customWidth="1"/>
    <col min="8966" max="8966" width="35.7109375" style="178" customWidth="1"/>
    <col min="8967" max="8968" width="19.28515625" style="178" customWidth="1"/>
    <col min="8969" max="8969" width="12.85546875" style="178" customWidth="1"/>
    <col min="8970" max="9217" width="9.140625" style="178"/>
    <col min="9218" max="9218" width="8.42578125" style="178" customWidth="1"/>
    <col min="9219" max="9219" width="67.5703125" style="178" customWidth="1"/>
    <col min="9220" max="9220" width="30.7109375" style="178" customWidth="1"/>
    <col min="9221" max="9221" width="21.140625" style="178" customWidth="1"/>
    <col min="9222" max="9222" width="35.7109375" style="178" customWidth="1"/>
    <col min="9223" max="9224" width="19.28515625" style="178" customWidth="1"/>
    <col min="9225" max="9225" width="12.85546875" style="178" customWidth="1"/>
    <col min="9226" max="9473" width="9.140625" style="178"/>
    <col min="9474" max="9474" width="8.42578125" style="178" customWidth="1"/>
    <col min="9475" max="9475" width="67.5703125" style="178" customWidth="1"/>
    <col min="9476" max="9476" width="30.7109375" style="178" customWidth="1"/>
    <col min="9477" max="9477" width="21.140625" style="178" customWidth="1"/>
    <col min="9478" max="9478" width="35.7109375" style="178" customWidth="1"/>
    <col min="9479" max="9480" width="19.28515625" style="178" customWidth="1"/>
    <col min="9481" max="9481" width="12.85546875" style="178" customWidth="1"/>
    <col min="9482" max="9729" width="9.140625" style="178"/>
    <col min="9730" max="9730" width="8.42578125" style="178" customWidth="1"/>
    <col min="9731" max="9731" width="67.5703125" style="178" customWidth="1"/>
    <col min="9732" max="9732" width="30.7109375" style="178" customWidth="1"/>
    <col min="9733" max="9733" width="21.140625" style="178" customWidth="1"/>
    <col min="9734" max="9734" width="35.7109375" style="178" customWidth="1"/>
    <col min="9735" max="9736" width="19.28515625" style="178" customWidth="1"/>
    <col min="9737" max="9737" width="12.85546875" style="178" customWidth="1"/>
    <col min="9738" max="9985" width="9.140625" style="178"/>
    <col min="9986" max="9986" width="8.42578125" style="178" customWidth="1"/>
    <col min="9987" max="9987" width="67.5703125" style="178" customWidth="1"/>
    <col min="9988" max="9988" width="30.7109375" style="178" customWidth="1"/>
    <col min="9989" max="9989" width="21.140625" style="178" customWidth="1"/>
    <col min="9990" max="9990" width="35.7109375" style="178" customWidth="1"/>
    <col min="9991" max="9992" width="19.28515625" style="178" customWidth="1"/>
    <col min="9993" max="9993" width="12.85546875" style="178" customWidth="1"/>
    <col min="9994" max="10241" width="9.140625" style="178"/>
    <col min="10242" max="10242" width="8.42578125" style="178" customWidth="1"/>
    <col min="10243" max="10243" width="67.5703125" style="178" customWidth="1"/>
    <col min="10244" max="10244" width="30.7109375" style="178" customWidth="1"/>
    <col min="10245" max="10245" width="21.140625" style="178" customWidth="1"/>
    <col min="10246" max="10246" width="35.7109375" style="178" customWidth="1"/>
    <col min="10247" max="10248" width="19.28515625" style="178" customWidth="1"/>
    <col min="10249" max="10249" width="12.85546875" style="178" customWidth="1"/>
    <col min="10250" max="10497" width="9.140625" style="178"/>
    <col min="10498" max="10498" width="8.42578125" style="178" customWidth="1"/>
    <col min="10499" max="10499" width="67.5703125" style="178" customWidth="1"/>
    <col min="10500" max="10500" width="30.7109375" style="178" customWidth="1"/>
    <col min="10501" max="10501" width="21.140625" style="178" customWidth="1"/>
    <col min="10502" max="10502" width="35.7109375" style="178" customWidth="1"/>
    <col min="10503" max="10504" width="19.28515625" style="178" customWidth="1"/>
    <col min="10505" max="10505" width="12.85546875" style="178" customWidth="1"/>
    <col min="10506" max="10753" width="9.140625" style="178"/>
    <col min="10754" max="10754" width="8.42578125" style="178" customWidth="1"/>
    <col min="10755" max="10755" width="67.5703125" style="178" customWidth="1"/>
    <col min="10756" max="10756" width="30.7109375" style="178" customWidth="1"/>
    <col min="10757" max="10757" width="21.140625" style="178" customWidth="1"/>
    <col min="10758" max="10758" width="35.7109375" style="178" customWidth="1"/>
    <col min="10759" max="10760" width="19.28515625" style="178" customWidth="1"/>
    <col min="10761" max="10761" width="12.85546875" style="178" customWidth="1"/>
    <col min="10762" max="11009" width="9.140625" style="178"/>
    <col min="11010" max="11010" width="8.42578125" style="178" customWidth="1"/>
    <col min="11011" max="11011" width="67.5703125" style="178" customWidth="1"/>
    <col min="11012" max="11012" width="30.7109375" style="178" customWidth="1"/>
    <col min="11013" max="11013" width="21.140625" style="178" customWidth="1"/>
    <col min="11014" max="11014" width="35.7109375" style="178" customWidth="1"/>
    <col min="11015" max="11016" width="19.28515625" style="178" customWidth="1"/>
    <col min="11017" max="11017" width="12.85546875" style="178" customWidth="1"/>
    <col min="11018" max="11265" width="9.140625" style="178"/>
    <col min="11266" max="11266" width="8.42578125" style="178" customWidth="1"/>
    <col min="11267" max="11267" width="67.5703125" style="178" customWidth="1"/>
    <col min="11268" max="11268" width="30.7109375" style="178" customWidth="1"/>
    <col min="11269" max="11269" width="21.140625" style="178" customWidth="1"/>
    <col min="11270" max="11270" width="35.7109375" style="178" customWidth="1"/>
    <col min="11271" max="11272" width="19.28515625" style="178" customWidth="1"/>
    <col min="11273" max="11273" width="12.85546875" style="178" customWidth="1"/>
    <col min="11274" max="11521" width="9.140625" style="178"/>
    <col min="11522" max="11522" width="8.42578125" style="178" customWidth="1"/>
    <col min="11523" max="11523" width="67.5703125" style="178" customWidth="1"/>
    <col min="11524" max="11524" width="30.7109375" style="178" customWidth="1"/>
    <col min="11525" max="11525" width="21.140625" style="178" customWidth="1"/>
    <col min="11526" max="11526" width="35.7109375" style="178" customWidth="1"/>
    <col min="11527" max="11528" width="19.28515625" style="178" customWidth="1"/>
    <col min="11529" max="11529" width="12.85546875" style="178" customWidth="1"/>
    <col min="11530" max="11777" width="9.140625" style="178"/>
    <col min="11778" max="11778" width="8.42578125" style="178" customWidth="1"/>
    <col min="11779" max="11779" width="67.5703125" style="178" customWidth="1"/>
    <col min="11780" max="11780" width="30.7109375" style="178" customWidth="1"/>
    <col min="11781" max="11781" width="21.140625" style="178" customWidth="1"/>
    <col min="11782" max="11782" width="35.7109375" style="178" customWidth="1"/>
    <col min="11783" max="11784" width="19.28515625" style="178" customWidth="1"/>
    <col min="11785" max="11785" width="12.85546875" style="178" customWidth="1"/>
    <col min="11786" max="12033" width="9.140625" style="178"/>
    <col min="12034" max="12034" width="8.42578125" style="178" customWidth="1"/>
    <col min="12035" max="12035" width="67.5703125" style="178" customWidth="1"/>
    <col min="12036" max="12036" width="30.7109375" style="178" customWidth="1"/>
    <col min="12037" max="12037" width="21.140625" style="178" customWidth="1"/>
    <col min="12038" max="12038" width="35.7109375" style="178" customWidth="1"/>
    <col min="12039" max="12040" width="19.28515625" style="178" customWidth="1"/>
    <col min="12041" max="12041" width="12.85546875" style="178" customWidth="1"/>
    <col min="12042" max="12289" width="9.140625" style="178"/>
    <col min="12290" max="12290" width="8.42578125" style="178" customWidth="1"/>
    <col min="12291" max="12291" width="67.5703125" style="178" customWidth="1"/>
    <col min="12292" max="12292" width="30.7109375" style="178" customWidth="1"/>
    <col min="12293" max="12293" width="21.140625" style="178" customWidth="1"/>
    <col min="12294" max="12294" width="35.7109375" style="178" customWidth="1"/>
    <col min="12295" max="12296" width="19.28515625" style="178" customWidth="1"/>
    <col min="12297" max="12297" width="12.85546875" style="178" customWidth="1"/>
    <col min="12298" max="12545" width="9.140625" style="178"/>
    <col min="12546" max="12546" width="8.42578125" style="178" customWidth="1"/>
    <col min="12547" max="12547" width="67.5703125" style="178" customWidth="1"/>
    <col min="12548" max="12548" width="30.7109375" style="178" customWidth="1"/>
    <col min="12549" max="12549" width="21.140625" style="178" customWidth="1"/>
    <col min="12550" max="12550" width="35.7109375" style="178" customWidth="1"/>
    <col min="12551" max="12552" width="19.28515625" style="178" customWidth="1"/>
    <col min="12553" max="12553" width="12.85546875" style="178" customWidth="1"/>
    <col min="12554" max="12801" width="9.140625" style="178"/>
    <col min="12802" max="12802" width="8.42578125" style="178" customWidth="1"/>
    <col min="12803" max="12803" width="67.5703125" style="178" customWidth="1"/>
    <col min="12804" max="12804" width="30.7109375" style="178" customWidth="1"/>
    <col min="12805" max="12805" width="21.140625" style="178" customWidth="1"/>
    <col min="12806" max="12806" width="35.7109375" style="178" customWidth="1"/>
    <col min="12807" max="12808" width="19.28515625" style="178" customWidth="1"/>
    <col min="12809" max="12809" width="12.85546875" style="178" customWidth="1"/>
    <col min="12810" max="13057" width="9.140625" style="178"/>
    <col min="13058" max="13058" width="8.42578125" style="178" customWidth="1"/>
    <col min="13059" max="13059" width="67.5703125" style="178" customWidth="1"/>
    <col min="13060" max="13060" width="30.7109375" style="178" customWidth="1"/>
    <col min="13061" max="13061" width="21.140625" style="178" customWidth="1"/>
    <col min="13062" max="13062" width="35.7109375" style="178" customWidth="1"/>
    <col min="13063" max="13064" width="19.28515625" style="178" customWidth="1"/>
    <col min="13065" max="13065" width="12.85546875" style="178" customWidth="1"/>
    <col min="13066" max="13313" width="9.140625" style="178"/>
    <col min="13314" max="13314" width="8.42578125" style="178" customWidth="1"/>
    <col min="13315" max="13315" width="67.5703125" style="178" customWidth="1"/>
    <col min="13316" max="13316" width="30.7109375" style="178" customWidth="1"/>
    <col min="13317" max="13317" width="21.140625" style="178" customWidth="1"/>
    <col min="13318" max="13318" width="35.7109375" style="178" customWidth="1"/>
    <col min="13319" max="13320" width="19.28515625" style="178" customWidth="1"/>
    <col min="13321" max="13321" width="12.85546875" style="178" customWidth="1"/>
    <col min="13322" max="13569" width="9.140625" style="178"/>
    <col min="13570" max="13570" width="8.42578125" style="178" customWidth="1"/>
    <col min="13571" max="13571" width="67.5703125" style="178" customWidth="1"/>
    <col min="13572" max="13572" width="30.7109375" style="178" customWidth="1"/>
    <col min="13573" max="13573" width="21.140625" style="178" customWidth="1"/>
    <col min="13574" max="13574" width="35.7109375" style="178" customWidth="1"/>
    <col min="13575" max="13576" width="19.28515625" style="178" customWidth="1"/>
    <col min="13577" max="13577" width="12.85546875" style="178" customWidth="1"/>
    <col min="13578" max="13825" width="9.140625" style="178"/>
    <col min="13826" max="13826" width="8.42578125" style="178" customWidth="1"/>
    <col min="13827" max="13827" width="67.5703125" style="178" customWidth="1"/>
    <col min="13828" max="13828" width="30.7109375" style="178" customWidth="1"/>
    <col min="13829" max="13829" width="21.140625" style="178" customWidth="1"/>
    <col min="13830" max="13830" width="35.7109375" style="178" customWidth="1"/>
    <col min="13831" max="13832" width="19.28515625" style="178" customWidth="1"/>
    <col min="13833" max="13833" width="12.85546875" style="178" customWidth="1"/>
    <col min="13834" max="14081" width="9.140625" style="178"/>
    <col min="14082" max="14082" width="8.42578125" style="178" customWidth="1"/>
    <col min="14083" max="14083" width="67.5703125" style="178" customWidth="1"/>
    <col min="14084" max="14084" width="30.7109375" style="178" customWidth="1"/>
    <col min="14085" max="14085" width="21.140625" style="178" customWidth="1"/>
    <col min="14086" max="14086" width="35.7109375" style="178" customWidth="1"/>
    <col min="14087" max="14088" width="19.28515625" style="178" customWidth="1"/>
    <col min="14089" max="14089" width="12.85546875" style="178" customWidth="1"/>
    <col min="14090" max="14337" width="9.140625" style="178"/>
    <col min="14338" max="14338" width="8.42578125" style="178" customWidth="1"/>
    <col min="14339" max="14339" width="67.5703125" style="178" customWidth="1"/>
    <col min="14340" max="14340" width="30.7109375" style="178" customWidth="1"/>
    <col min="14341" max="14341" width="21.140625" style="178" customWidth="1"/>
    <col min="14342" max="14342" width="35.7109375" style="178" customWidth="1"/>
    <col min="14343" max="14344" width="19.28515625" style="178" customWidth="1"/>
    <col min="14345" max="14345" width="12.85546875" style="178" customWidth="1"/>
    <col min="14346" max="14593" width="9.140625" style="178"/>
    <col min="14594" max="14594" width="8.42578125" style="178" customWidth="1"/>
    <col min="14595" max="14595" width="67.5703125" style="178" customWidth="1"/>
    <col min="14596" max="14596" width="30.7109375" style="178" customWidth="1"/>
    <col min="14597" max="14597" width="21.140625" style="178" customWidth="1"/>
    <col min="14598" max="14598" width="35.7109375" style="178" customWidth="1"/>
    <col min="14599" max="14600" width="19.28515625" style="178" customWidth="1"/>
    <col min="14601" max="14601" width="12.85546875" style="178" customWidth="1"/>
    <col min="14602" max="14849" width="9.140625" style="178"/>
    <col min="14850" max="14850" width="8.42578125" style="178" customWidth="1"/>
    <col min="14851" max="14851" width="67.5703125" style="178" customWidth="1"/>
    <col min="14852" max="14852" width="30.7109375" style="178" customWidth="1"/>
    <col min="14853" max="14853" width="21.140625" style="178" customWidth="1"/>
    <col min="14854" max="14854" width="35.7109375" style="178" customWidth="1"/>
    <col min="14855" max="14856" width="19.28515625" style="178" customWidth="1"/>
    <col min="14857" max="14857" width="12.85546875" style="178" customWidth="1"/>
    <col min="14858" max="15105" width="9.140625" style="178"/>
    <col min="15106" max="15106" width="8.42578125" style="178" customWidth="1"/>
    <col min="15107" max="15107" width="67.5703125" style="178" customWidth="1"/>
    <col min="15108" max="15108" width="30.7109375" style="178" customWidth="1"/>
    <col min="15109" max="15109" width="21.140625" style="178" customWidth="1"/>
    <col min="15110" max="15110" width="35.7109375" style="178" customWidth="1"/>
    <col min="15111" max="15112" width="19.28515625" style="178" customWidth="1"/>
    <col min="15113" max="15113" width="12.85546875" style="178" customWidth="1"/>
    <col min="15114" max="15361" width="9.140625" style="178"/>
    <col min="15362" max="15362" width="8.42578125" style="178" customWidth="1"/>
    <col min="15363" max="15363" width="67.5703125" style="178" customWidth="1"/>
    <col min="15364" max="15364" width="30.7109375" style="178" customWidth="1"/>
    <col min="15365" max="15365" width="21.140625" style="178" customWidth="1"/>
    <col min="15366" max="15366" width="35.7109375" style="178" customWidth="1"/>
    <col min="15367" max="15368" width="19.28515625" style="178" customWidth="1"/>
    <col min="15369" max="15369" width="12.85546875" style="178" customWidth="1"/>
    <col min="15370" max="15617" width="9.140625" style="178"/>
    <col min="15618" max="15618" width="8.42578125" style="178" customWidth="1"/>
    <col min="15619" max="15619" width="67.5703125" style="178" customWidth="1"/>
    <col min="15620" max="15620" width="30.7109375" style="178" customWidth="1"/>
    <col min="15621" max="15621" width="21.140625" style="178" customWidth="1"/>
    <col min="15622" max="15622" width="35.7109375" style="178" customWidth="1"/>
    <col min="15623" max="15624" width="19.28515625" style="178" customWidth="1"/>
    <col min="15625" max="15625" width="12.85546875" style="178" customWidth="1"/>
    <col min="15626" max="15873" width="9.140625" style="178"/>
    <col min="15874" max="15874" width="8.42578125" style="178" customWidth="1"/>
    <col min="15875" max="15875" width="67.5703125" style="178" customWidth="1"/>
    <col min="15876" max="15876" width="30.7109375" style="178" customWidth="1"/>
    <col min="15877" max="15877" width="21.140625" style="178" customWidth="1"/>
    <col min="15878" max="15878" width="35.7109375" style="178" customWidth="1"/>
    <col min="15879" max="15880" width="19.28515625" style="178" customWidth="1"/>
    <col min="15881" max="15881" width="12.85546875" style="178" customWidth="1"/>
    <col min="15882" max="16129" width="9.140625" style="178"/>
    <col min="16130" max="16130" width="8.42578125" style="178" customWidth="1"/>
    <col min="16131" max="16131" width="67.5703125" style="178" customWidth="1"/>
    <col min="16132" max="16132" width="30.7109375" style="178" customWidth="1"/>
    <col min="16133" max="16133" width="21.140625" style="178" customWidth="1"/>
    <col min="16134" max="16134" width="35.7109375" style="178" customWidth="1"/>
    <col min="16135" max="16136" width="19.28515625" style="178" customWidth="1"/>
    <col min="16137" max="16137" width="12.85546875" style="178" customWidth="1"/>
    <col min="16138" max="16384" width="9.140625" style="178"/>
  </cols>
  <sheetData>
    <row r="1" spans="1:12">
      <c r="E1" s="72" t="s">
        <v>447</v>
      </c>
    </row>
    <row r="3" spans="1:12" ht="25.15" customHeight="1">
      <c r="A3" s="1454" t="s">
        <v>593</v>
      </c>
      <c r="B3" s="1480"/>
      <c r="C3" s="1480"/>
      <c r="D3" s="1480"/>
      <c r="E3" s="1480"/>
    </row>
    <row r="4" spans="1:12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5"/>
      <c r="K5" s="10"/>
      <c r="L5" s="10"/>
    </row>
    <row r="6" spans="1:12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16"/>
      <c r="J6" s="16"/>
      <c r="K6" s="5"/>
      <c r="L6" s="5"/>
    </row>
    <row r="7" spans="1:12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5"/>
      <c r="L7" s="5"/>
    </row>
    <row r="8" spans="1:12">
      <c r="A8" s="365"/>
    </row>
    <row r="9" spans="1:12" ht="80.25" customHeight="1">
      <c r="A9" s="366" t="s">
        <v>282</v>
      </c>
      <c r="B9" s="366" t="s">
        <v>297</v>
      </c>
      <c r="C9" s="366" t="s">
        <v>390</v>
      </c>
      <c r="D9" s="366" t="s">
        <v>391</v>
      </c>
      <c r="E9" s="366" t="s">
        <v>392</v>
      </c>
    </row>
    <row r="10" spans="1:12" s="370" customFormat="1" ht="19.899999999999999" customHeight="1">
      <c r="A10" s="294">
        <v>1</v>
      </c>
      <c r="B10" s="294">
        <v>2</v>
      </c>
      <c r="C10" s="294">
        <v>3</v>
      </c>
      <c r="D10" s="294">
        <v>4</v>
      </c>
      <c r="E10" s="295" t="s">
        <v>393</v>
      </c>
      <c r="F10" s="367" t="s">
        <v>302</v>
      </c>
      <c r="G10" s="367" t="s">
        <v>303</v>
      </c>
      <c r="H10" s="368"/>
      <c r="I10" s="369"/>
      <c r="J10" s="369"/>
    </row>
    <row r="11" spans="1:12" s="184" customFormat="1" ht="35.450000000000003" customHeight="1">
      <c r="A11" s="371"/>
      <c r="B11" s="301" t="s">
        <v>394</v>
      </c>
      <c r="C11" s="372" t="s">
        <v>305</v>
      </c>
      <c r="D11" s="372" t="s">
        <v>305</v>
      </c>
      <c r="E11" s="373">
        <v>36514</v>
      </c>
      <c r="F11" s="374"/>
      <c r="G11" s="374">
        <f>E11-F11</f>
        <v>36514</v>
      </c>
      <c r="H11" s="375"/>
      <c r="I11" s="364"/>
      <c r="J11" s="364"/>
    </row>
    <row r="12" spans="1:12" ht="22.9" customHeight="1">
      <c r="A12" s="376"/>
      <c r="B12" s="347" t="s">
        <v>395</v>
      </c>
      <c r="C12" s="377"/>
      <c r="D12" s="377"/>
      <c r="E12" s="377"/>
    </row>
    <row r="13" spans="1:12" ht="22.9" customHeight="1">
      <c r="A13" s="376"/>
      <c r="B13" s="751" t="s">
        <v>1168</v>
      </c>
      <c r="C13" s="377">
        <f>E13/D13</f>
        <v>2434266.666666667</v>
      </c>
      <c r="D13" s="378">
        <v>1.4999999999999999E-2</v>
      </c>
      <c r="E13" s="377">
        <f>E11</f>
        <v>36514</v>
      </c>
    </row>
    <row r="14" spans="1:12" ht="22.9" customHeight="1">
      <c r="A14" s="376"/>
      <c r="B14" s="347"/>
      <c r="C14" s="377"/>
      <c r="D14" s="377"/>
      <c r="E14" s="377"/>
    </row>
    <row r="15" spans="1:12" ht="19.149999999999999" customHeight="1">
      <c r="A15" s="376"/>
      <c r="B15" s="379"/>
      <c r="C15" s="377"/>
      <c r="D15" s="377"/>
      <c r="E15" s="377"/>
    </row>
    <row r="18" spans="1:10" s="317" customFormat="1">
      <c r="A18" s="1227" t="s">
        <v>1287</v>
      </c>
      <c r="B18" s="35"/>
      <c r="C18" s="115"/>
      <c r="E18" s="1226" t="s">
        <v>1288</v>
      </c>
      <c r="F18" s="178"/>
      <c r="G18" s="35"/>
      <c r="H18" s="35"/>
    </row>
    <row r="19" spans="1:10" s="317" customFormat="1" ht="15.75">
      <c r="A19" s="178"/>
      <c r="B19" s="66"/>
      <c r="C19" s="67" t="s">
        <v>131</v>
      </c>
      <c r="E19" s="67" t="s">
        <v>132</v>
      </c>
      <c r="F19" s="178"/>
      <c r="G19" s="66"/>
      <c r="H19" s="66"/>
    </row>
    <row r="20" spans="1:10" s="317" customFormat="1" ht="15.75">
      <c r="A20" s="66"/>
      <c r="B20" s="63"/>
      <c r="C20" s="63"/>
      <c r="E20" s="63"/>
      <c r="F20" s="178"/>
      <c r="G20" s="63"/>
      <c r="H20" s="63"/>
    </row>
    <row r="21" spans="1:10" s="317" customFormat="1">
      <c r="A21" s="34" t="s">
        <v>133</v>
      </c>
      <c r="B21" s="35"/>
      <c r="C21" s="115"/>
      <c r="E21" s="1028" t="s">
        <v>1227</v>
      </c>
      <c r="F21" s="178"/>
      <c r="G21" s="35"/>
      <c r="H21" s="35"/>
    </row>
    <row r="22" spans="1:10" s="317" customFormat="1" ht="15.75">
      <c r="A22" s="178"/>
      <c r="B22" s="66"/>
      <c r="C22" s="67" t="s">
        <v>131</v>
      </c>
      <c r="E22" s="67" t="s">
        <v>132</v>
      </c>
      <c r="F22" s="178"/>
      <c r="G22" s="66"/>
      <c r="H22" s="66"/>
    </row>
    <row r="23" spans="1:10" s="286" customFormat="1">
      <c r="F23" s="363"/>
      <c r="G23" s="363"/>
      <c r="H23" s="363"/>
      <c r="I23" s="364"/>
      <c r="J23" s="364"/>
    </row>
    <row r="24" spans="1:10" s="286" customFormat="1">
      <c r="F24" s="363"/>
      <c r="G24" s="363"/>
      <c r="H24" s="363"/>
      <c r="I24" s="364"/>
      <c r="J24" s="364"/>
    </row>
    <row r="25" spans="1:10" s="286" customFormat="1">
      <c r="F25" s="363"/>
      <c r="G25" s="363"/>
      <c r="H25" s="363"/>
      <c r="I25" s="364"/>
      <c r="J25" s="364"/>
    </row>
    <row r="28" spans="1:10">
      <c r="B28" s="316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tabColor rgb="FFE4EDD3"/>
    <pageSetUpPr fitToPage="1"/>
  </sheetPr>
  <dimension ref="A1:K88"/>
  <sheetViews>
    <sheetView view="pageBreakPreview" zoomScale="70" zoomScaleNormal="80" zoomScaleSheetLayoutView="70" workbookViewId="0">
      <selection activeCell="W22" sqref="W22"/>
    </sheetView>
  </sheetViews>
  <sheetFormatPr defaultRowHeight="18.75"/>
  <cols>
    <col min="1" max="1" width="8.42578125" style="178" customWidth="1"/>
    <col min="2" max="2" width="67.5703125" style="178" customWidth="1"/>
    <col min="3" max="3" width="30.7109375" style="178" customWidth="1"/>
    <col min="4" max="4" width="21.140625" style="178" customWidth="1"/>
    <col min="5" max="5" width="35.7109375" style="178" customWidth="1"/>
    <col min="6" max="7" width="25.140625" style="363" customWidth="1"/>
    <col min="8" max="8" width="12.85546875" style="364" customWidth="1"/>
    <col min="9" max="256" width="9.140625" style="178"/>
    <col min="257" max="257" width="8.42578125" style="178" customWidth="1"/>
    <col min="258" max="258" width="67.5703125" style="178" customWidth="1"/>
    <col min="259" max="259" width="30.7109375" style="178" customWidth="1"/>
    <col min="260" max="260" width="21.140625" style="178" customWidth="1"/>
    <col min="261" max="261" width="35.7109375" style="178" customWidth="1"/>
    <col min="262" max="263" width="19.28515625" style="178" customWidth="1"/>
    <col min="264" max="264" width="12.85546875" style="178" customWidth="1"/>
    <col min="265" max="512" width="9.140625" style="178"/>
    <col min="513" max="513" width="8.42578125" style="178" customWidth="1"/>
    <col min="514" max="514" width="67.5703125" style="178" customWidth="1"/>
    <col min="515" max="515" width="30.7109375" style="178" customWidth="1"/>
    <col min="516" max="516" width="21.140625" style="178" customWidth="1"/>
    <col min="517" max="517" width="35.7109375" style="178" customWidth="1"/>
    <col min="518" max="519" width="19.28515625" style="178" customWidth="1"/>
    <col min="520" max="520" width="12.85546875" style="178" customWidth="1"/>
    <col min="521" max="768" width="9.140625" style="178"/>
    <col min="769" max="769" width="8.42578125" style="178" customWidth="1"/>
    <col min="770" max="770" width="67.5703125" style="178" customWidth="1"/>
    <col min="771" max="771" width="30.7109375" style="178" customWidth="1"/>
    <col min="772" max="772" width="21.140625" style="178" customWidth="1"/>
    <col min="773" max="773" width="35.7109375" style="178" customWidth="1"/>
    <col min="774" max="775" width="19.28515625" style="178" customWidth="1"/>
    <col min="776" max="776" width="12.85546875" style="178" customWidth="1"/>
    <col min="777" max="1024" width="9.140625" style="178"/>
    <col min="1025" max="1025" width="8.42578125" style="178" customWidth="1"/>
    <col min="1026" max="1026" width="67.5703125" style="178" customWidth="1"/>
    <col min="1027" max="1027" width="30.7109375" style="178" customWidth="1"/>
    <col min="1028" max="1028" width="21.140625" style="178" customWidth="1"/>
    <col min="1029" max="1029" width="35.7109375" style="178" customWidth="1"/>
    <col min="1030" max="1031" width="19.28515625" style="178" customWidth="1"/>
    <col min="1032" max="1032" width="12.85546875" style="178" customWidth="1"/>
    <col min="1033" max="1280" width="9.140625" style="178"/>
    <col min="1281" max="1281" width="8.42578125" style="178" customWidth="1"/>
    <col min="1282" max="1282" width="67.5703125" style="178" customWidth="1"/>
    <col min="1283" max="1283" width="30.7109375" style="178" customWidth="1"/>
    <col min="1284" max="1284" width="21.140625" style="178" customWidth="1"/>
    <col min="1285" max="1285" width="35.7109375" style="178" customWidth="1"/>
    <col min="1286" max="1287" width="19.28515625" style="178" customWidth="1"/>
    <col min="1288" max="1288" width="12.85546875" style="178" customWidth="1"/>
    <col min="1289" max="1536" width="9.140625" style="178"/>
    <col min="1537" max="1537" width="8.42578125" style="178" customWidth="1"/>
    <col min="1538" max="1538" width="67.5703125" style="178" customWidth="1"/>
    <col min="1539" max="1539" width="30.7109375" style="178" customWidth="1"/>
    <col min="1540" max="1540" width="21.140625" style="178" customWidth="1"/>
    <col min="1541" max="1541" width="35.7109375" style="178" customWidth="1"/>
    <col min="1542" max="1543" width="19.28515625" style="178" customWidth="1"/>
    <col min="1544" max="1544" width="12.85546875" style="178" customWidth="1"/>
    <col min="1545" max="1792" width="9.140625" style="178"/>
    <col min="1793" max="1793" width="8.42578125" style="178" customWidth="1"/>
    <col min="1794" max="1794" width="67.5703125" style="178" customWidth="1"/>
    <col min="1795" max="1795" width="30.7109375" style="178" customWidth="1"/>
    <col min="1796" max="1796" width="21.140625" style="178" customWidth="1"/>
    <col min="1797" max="1797" width="35.7109375" style="178" customWidth="1"/>
    <col min="1798" max="1799" width="19.28515625" style="178" customWidth="1"/>
    <col min="1800" max="1800" width="12.85546875" style="178" customWidth="1"/>
    <col min="1801" max="2048" width="9.140625" style="178"/>
    <col min="2049" max="2049" width="8.42578125" style="178" customWidth="1"/>
    <col min="2050" max="2050" width="67.5703125" style="178" customWidth="1"/>
    <col min="2051" max="2051" width="30.7109375" style="178" customWidth="1"/>
    <col min="2052" max="2052" width="21.140625" style="178" customWidth="1"/>
    <col min="2053" max="2053" width="35.7109375" style="178" customWidth="1"/>
    <col min="2054" max="2055" width="19.28515625" style="178" customWidth="1"/>
    <col min="2056" max="2056" width="12.85546875" style="178" customWidth="1"/>
    <col min="2057" max="2304" width="9.140625" style="178"/>
    <col min="2305" max="2305" width="8.42578125" style="178" customWidth="1"/>
    <col min="2306" max="2306" width="67.5703125" style="178" customWidth="1"/>
    <col min="2307" max="2307" width="30.7109375" style="178" customWidth="1"/>
    <col min="2308" max="2308" width="21.140625" style="178" customWidth="1"/>
    <col min="2309" max="2309" width="35.7109375" style="178" customWidth="1"/>
    <col min="2310" max="2311" width="19.28515625" style="178" customWidth="1"/>
    <col min="2312" max="2312" width="12.85546875" style="178" customWidth="1"/>
    <col min="2313" max="2560" width="9.140625" style="178"/>
    <col min="2561" max="2561" width="8.42578125" style="178" customWidth="1"/>
    <col min="2562" max="2562" width="67.5703125" style="178" customWidth="1"/>
    <col min="2563" max="2563" width="30.7109375" style="178" customWidth="1"/>
    <col min="2564" max="2564" width="21.140625" style="178" customWidth="1"/>
    <col min="2565" max="2565" width="35.7109375" style="178" customWidth="1"/>
    <col min="2566" max="2567" width="19.28515625" style="178" customWidth="1"/>
    <col min="2568" max="2568" width="12.85546875" style="178" customWidth="1"/>
    <col min="2569" max="2816" width="9.140625" style="178"/>
    <col min="2817" max="2817" width="8.42578125" style="178" customWidth="1"/>
    <col min="2818" max="2818" width="67.5703125" style="178" customWidth="1"/>
    <col min="2819" max="2819" width="30.7109375" style="178" customWidth="1"/>
    <col min="2820" max="2820" width="21.140625" style="178" customWidth="1"/>
    <col min="2821" max="2821" width="35.7109375" style="178" customWidth="1"/>
    <col min="2822" max="2823" width="19.28515625" style="178" customWidth="1"/>
    <col min="2824" max="2824" width="12.85546875" style="178" customWidth="1"/>
    <col min="2825" max="3072" width="9.140625" style="178"/>
    <col min="3073" max="3073" width="8.42578125" style="178" customWidth="1"/>
    <col min="3074" max="3074" width="67.5703125" style="178" customWidth="1"/>
    <col min="3075" max="3075" width="30.7109375" style="178" customWidth="1"/>
    <col min="3076" max="3076" width="21.140625" style="178" customWidth="1"/>
    <col min="3077" max="3077" width="35.7109375" style="178" customWidth="1"/>
    <col min="3078" max="3079" width="19.28515625" style="178" customWidth="1"/>
    <col min="3080" max="3080" width="12.85546875" style="178" customWidth="1"/>
    <col min="3081" max="3328" width="9.140625" style="178"/>
    <col min="3329" max="3329" width="8.42578125" style="178" customWidth="1"/>
    <col min="3330" max="3330" width="67.5703125" style="178" customWidth="1"/>
    <col min="3331" max="3331" width="30.7109375" style="178" customWidth="1"/>
    <col min="3332" max="3332" width="21.140625" style="178" customWidth="1"/>
    <col min="3333" max="3333" width="35.7109375" style="178" customWidth="1"/>
    <col min="3334" max="3335" width="19.28515625" style="178" customWidth="1"/>
    <col min="3336" max="3336" width="12.85546875" style="178" customWidth="1"/>
    <col min="3337" max="3584" width="9.140625" style="178"/>
    <col min="3585" max="3585" width="8.42578125" style="178" customWidth="1"/>
    <col min="3586" max="3586" width="67.5703125" style="178" customWidth="1"/>
    <col min="3587" max="3587" width="30.7109375" style="178" customWidth="1"/>
    <col min="3588" max="3588" width="21.140625" style="178" customWidth="1"/>
    <col min="3589" max="3589" width="35.7109375" style="178" customWidth="1"/>
    <col min="3590" max="3591" width="19.28515625" style="178" customWidth="1"/>
    <col min="3592" max="3592" width="12.85546875" style="178" customWidth="1"/>
    <col min="3593" max="3840" width="9.140625" style="178"/>
    <col min="3841" max="3841" width="8.42578125" style="178" customWidth="1"/>
    <col min="3842" max="3842" width="67.5703125" style="178" customWidth="1"/>
    <col min="3843" max="3843" width="30.7109375" style="178" customWidth="1"/>
    <col min="3844" max="3844" width="21.140625" style="178" customWidth="1"/>
    <col min="3845" max="3845" width="35.7109375" style="178" customWidth="1"/>
    <col min="3846" max="3847" width="19.28515625" style="178" customWidth="1"/>
    <col min="3848" max="3848" width="12.85546875" style="178" customWidth="1"/>
    <col min="3849" max="4096" width="9.140625" style="178"/>
    <col min="4097" max="4097" width="8.42578125" style="178" customWidth="1"/>
    <col min="4098" max="4098" width="67.5703125" style="178" customWidth="1"/>
    <col min="4099" max="4099" width="30.7109375" style="178" customWidth="1"/>
    <col min="4100" max="4100" width="21.140625" style="178" customWidth="1"/>
    <col min="4101" max="4101" width="35.7109375" style="178" customWidth="1"/>
    <col min="4102" max="4103" width="19.28515625" style="178" customWidth="1"/>
    <col min="4104" max="4104" width="12.85546875" style="178" customWidth="1"/>
    <col min="4105" max="4352" width="9.140625" style="178"/>
    <col min="4353" max="4353" width="8.42578125" style="178" customWidth="1"/>
    <col min="4354" max="4354" width="67.5703125" style="178" customWidth="1"/>
    <col min="4355" max="4355" width="30.7109375" style="178" customWidth="1"/>
    <col min="4356" max="4356" width="21.140625" style="178" customWidth="1"/>
    <col min="4357" max="4357" width="35.7109375" style="178" customWidth="1"/>
    <col min="4358" max="4359" width="19.28515625" style="178" customWidth="1"/>
    <col min="4360" max="4360" width="12.85546875" style="178" customWidth="1"/>
    <col min="4361" max="4608" width="9.140625" style="178"/>
    <col min="4609" max="4609" width="8.42578125" style="178" customWidth="1"/>
    <col min="4610" max="4610" width="67.5703125" style="178" customWidth="1"/>
    <col min="4611" max="4611" width="30.7109375" style="178" customWidth="1"/>
    <col min="4612" max="4612" width="21.140625" style="178" customWidth="1"/>
    <col min="4613" max="4613" width="35.7109375" style="178" customWidth="1"/>
    <col min="4614" max="4615" width="19.28515625" style="178" customWidth="1"/>
    <col min="4616" max="4616" width="12.85546875" style="178" customWidth="1"/>
    <col min="4617" max="4864" width="9.140625" style="178"/>
    <col min="4865" max="4865" width="8.42578125" style="178" customWidth="1"/>
    <col min="4866" max="4866" width="67.5703125" style="178" customWidth="1"/>
    <col min="4867" max="4867" width="30.7109375" style="178" customWidth="1"/>
    <col min="4868" max="4868" width="21.140625" style="178" customWidth="1"/>
    <col min="4869" max="4869" width="35.7109375" style="178" customWidth="1"/>
    <col min="4870" max="4871" width="19.28515625" style="178" customWidth="1"/>
    <col min="4872" max="4872" width="12.85546875" style="178" customWidth="1"/>
    <col min="4873" max="5120" width="9.140625" style="178"/>
    <col min="5121" max="5121" width="8.42578125" style="178" customWidth="1"/>
    <col min="5122" max="5122" width="67.5703125" style="178" customWidth="1"/>
    <col min="5123" max="5123" width="30.7109375" style="178" customWidth="1"/>
    <col min="5124" max="5124" width="21.140625" style="178" customWidth="1"/>
    <col min="5125" max="5125" width="35.7109375" style="178" customWidth="1"/>
    <col min="5126" max="5127" width="19.28515625" style="178" customWidth="1"/>
    <col min="5128" max="5128" width="12.85546875" style="178" customWidth="1"/>
    <col min="5129" max="5376" width="9.140625" style="178"/>
    <col min="5377" max="5377" width="8.42578125" style="178" customWidth="1"/>
    <col min="5378" max="5378" width="67.5703125" style="178" customWidth="1"/>
    <col min="5379" max="5379" width="30.7109375" style="178" customWidth="1"/>
    <col min="5380" max="5380" width="21.140625" style="178" customWidth="1"/>
    <col min="5381" max="5381" width="35.7109375" style="178" customWidth="1"/>
    <col min="5382" max="5383" width="19.28515625" style="178" customWidth="1"/>
    <col min="5384" max="5384" width="12.85546875" style="178" customWidth="1"/>
    <col min="5385" max="5632" width="9.140625" style="178"/>
    <col min="5633" max="5633" width="8.42578125" style="178" customWidth="1"/>
    <col min="5634" max="5634" width="67.5703125" style="178" customWidth="1"/>
    <col min="5635" max="5635" width="30.7109375" style="178" customWidth="1"/>
    <col min="5636" max="5636" width="21.140625" style="178" customWidth="1"/>
    <col min="5637" max="5637" width="35.7109375" style="178" customWidth="1"/>
    <col min="5638" max="5639" width="19.28515625" style="178" customWidth="1"/>
    <col min="5640" max="5640" width="12.85546875" style="178" customWidth="1"/>
    <col min="5641" max="5888" width="9.140625" style="178"/>
    <col min="5889" max="5889" width="8.42578125" style="178" customWidth="1"/>
    <col min="5890" max="5890" width="67.5703125" style="178" customWidth="1"/>
    <col min="5891" max="5891" width="30.7109375" style="178" customWidth="1"/>
    <col min="5892" max="5892" width="21.140625" style="178" customWidth="1"/>
    <col min="5893" max="5893" width="35.7109375" style="178" customWidth="1"/>
    <col min="5894" max="5895" width="19.28515625" style="178" customWidth="1"/>
    <col min="5896" max="5896" width="12.85546875" style="178" customWidth="1"/>
    <col min="5897" max="6144" width="9.140625" style="178"/>
    <col min="6145" max="6145" width="8.42578125" style="178" customWidth="1"/>
    <col min="6146" max="6146" width="67.5703125" style="178" customWidth="1"/>
    <col min="6147" max="6147" width="30.7109375" style="178" customWidth="1"/>
    <col min="6148" max="6148" width="21.140625" style="178" customWidth="1"/>
    <col min="6149" max="6149" width="35.7109375" style="178" customWidth="1"/>
    <col min="6150" max="6151" width="19.28515625" style="178" customWidth="1"/>
    <col min="6152" max="6152" width="12.85546875" style="178" customWidth="1"/>
    <col min="6153" max="6400" width="9.140625" style="178"/>
    <col min="6401" max="6401" width="8.42578125" style="178" customWidth="1"/>
    <col min="6402" max="6402" width="67.5703125" style="178" customWidth="1"/>
    <col min="6403" max="6403" width="30.7109375" style="178" customWidth="1"/>
    <col min="6404" max="6404" width="21.140625" style="178" customWidth="1"/>
    <col min="6405" max="6405" width="35.7109375" style="178" customWidth="1"/>
    <col min="6406" max="6407" width="19.28515625" style="178" customWidth="1"/>
    <col min="6408" max="6408" width="12.85546875" style="178" customWidth="1"/>
    <col min="6409" max="6656" width="9.140625" style="178"/>
    <col min="6657" max="6657" width="8.42578125" style="178" customWidth="1"/>
    <col min="6658" max="6658" width="67.5703125" style="178" customWidth="1"/>
    <col min="6659" max="6659" width="30.7109375" style="178" customWidth="1"/>
    <col min="6660" max="6660" width="21.140625" style="178" customWidth="1"/>
    <col min="6661" max="6661" width="35.7109375" style="178" customWidth="1"/>
    <col min="6662" max="6663" width="19.28515625" style="178" customWidth="1"/>
    <col min="6664" max="6664" width="12.85546875" style="178" customWidth="1"/>
    <col min="6665" max="6912" width="9.140625" style="178"/>
    <col min="6913" max="6913" width="8.42578125" style="178" customWidth="1"/>
    <col min="6914" max="6914" width="67.5703125" style="178" customWidth="1"/>
    <col min="6915" max="6915" width="30.7109375" style="178" customWidth="1"/>
    <col min="6916" max="6916" width="21.140625" style="178" customWidth="1"/>
    <col min="6917" max="6917" width="35.7109375" style="178" customWidth="1"/>
    <col min="6918" max="6919" width="19.28515625" style="178" customWidth="1"/>
    <col min="6920" max="6920" width="12.85546875" style="178" customWidth="1"/>
    <col min="6921" max="7168" width="9.140625" style="178"/>
    <col min="7169" max="7169" width="8.42578125" style="178" customWidth="1"/>
    <col min="7170" max="7170" width="67.5703125" style="178" customWidth="1"/>
    <col min="7171" max="7171" width="30.7109375" style="178" customWidth="1"/>
    <col min="7172" max="7172" width="21.140625" style="178" customWidth="1"/>
    <col min="7173" max="7173" width="35.7109375" style="178" customWidth="1"/>
    <col min="7174" max="7175" width="19.28515625" style="178" customWidth="1"/>
    <col min="7176" max="7176" width="12.85546875" style="178" customWidth="1"/>
    <col min="7177" max="7424" width="9.140625" style="178"/>
    <col min="7425" max="7425" width="8.42578125" style="178" customWidth="1"/>
    <col min="7426" max="7426" width="67.5703125" style="178" customWidth="1"/>
    <col min="7427" max="7427" width="30.7109375" style="178" customWidth="1"/>
    <col min="7428" max="7428" width="21.140625" style="178" customWidth="1"/>
    <col min="7429" max="7429" width="35.7109375" style="178" customWidth="1"/>
    <col min="7430" max="7431" width="19.28515625" style="178" customWidth="1"/>
    <col min="7432" max="7432" width="12.85546875" style="178" customWidth="1"/>
    <col min="7433" max="7680" width="9.140625" style="178"/>
    <col min="7681" max="7681" width="8.42578125" style="178" customWidth="1"/>
    <col min="7682" max="7682" width="67.5703125" style="178" customWidth="1"/>
    <col min="7683" max="7683" width="30.7109375" style="178" customWidth="1"/>
    <col min="7684" max="7684" width="21.140625" style="178" customWidth="1"/>
    <col min="7685" max="7685" width="35.7109375" style="178" customWidth="1"/>
    <col min="7686" max="7687" width="19.28515625" style="178" customWidth="1"/>
    <col min="7688" max="7688" width="12.85546875" style="178" customWidth="1"/>
    <col min="7689" max="7936" width="9.140625" style="178"/>
    <col min="7937" max="7937" width="8.42578125" style="178" customWidth="1"/>
    <col min="7938" max="7938" width="67.5703125" style="178" customWidth="1"/>
    <col min="7939" max="7939" width="30.7109375" style="178" customWidth="1"/>
    <col min="7940" max="7940" width="21.140625" style="178" customWidth="1"/>
    <col min="7941" max="7941" width="35.7109375" style="178" customWidth="1"/>
    <col min="7942" max="7943" width="19.28515625" style="178" customWidth="1"/>
    <col min="7944" max="7944" width="12.85546875" style="178" customWidth="1"/>
    <col min="7945" max="8192" width="9.140625" style="178"/>
    <col min="8193" max="8193" width="8.42578125" style="178" customWidth="1"/>
    <col min="8194" max="8194" width="67.5703125" style="178" customWidth="1"/>
    <col min="8195" max="8195" width="30.7109375" style="178" customWidth="1"/>
    <col min="8196" max="8196" width="21.140625" style="178" customWidth="1"/>
    <col min="8197" max="8197" width="35.7109375" style="178" customWidth="1"/>
    <col min="8198" max="8199" width="19.28515625" style="178" customWidth="1"/>
    <col min="8200" max="8200" width="12.85546875" style="178" customWidth="1"/>
    <col min="8201" max="8448" width="9.140625" style="178"/>
    <col min="8449" max="8449" width="8.42578125" style="178" customWidth="1"/>
    <col min="8450" max="8450" width="67.5703125" style="178" customWidth="1"/>
    <col min="8451" max="8451" width="30.7109375" style="178" customWidth="1"/>
    <col min="8452" max="8452" width="21.140625" style="178" customWidth="1"/>
    <col min="8453" max="8453" width="35.7109375" style="178" customWidth="1"/>
    <col min="8454" max="8455" width="19.28515625" style="178" customWidth="1"/>
    <col min="8456" max="8456" width="12.85546875" style="178" customWidth="1"/>
    <col min="8457" max="8704" width="9.140625" style="178"/>
    <col min="8705" max="8705" width="8.42578125" style="178" customWidth="1"/>
    <col min="8706" max="8706" width="67.5703125" style="178" customWidth="1"/>
    <col min="8707" max="8707" width="30.7109375" style="178" customWidth="1"/>
    <col min="8708" max="8708" width="21.140625" style="178" customWidth="1"/>
    <col min="8709" max="8709" width="35.7109375" style="178" customWidth="1"/>
    <col min="8710" max="8711" width="19.28515625" style="178" customWidth="1"/>
    <col min="8712" max="8712" width="12.85546875" style="178" customWidth="1"/>
    <col min="8713" max="8960" width="9.140625" style="178"/>
    <col min="8961" max="8961" width="8.42578125" style="178" customWidth="1"/>
    <col min="8962" max="8962" width="67.5703125" style="178" customWidth="1"/>
    <col min="8963" max="8963" width="30.7109375" style="178" customWidth="1"/>
    <col min="8964" max="8964" width="21.140625" style="178" customWidth="1"/>
    <col min="8965" max="8965" width="35.7109375" style="178" customWidth="1"/>
    <col min="8966" max="8967" width="19.28515625" style="178" customWidth="1"/>
    <col min="8968" max="8968" width="12.85546875" style="178" customWidth="1"/>
    <col min="8969" max="9216" width="9.140625" style="178"/>
    <col min="9217" max="9217" width="8.42578125" style="178" customWidth="1"/>
    <col min="9218" max="9218" width="67.5703125" style="178" customWidth="1"/>
    <col min="9219" max="9219" width="30.7109375" style="178" customWidth="1"/>
    <col min="9220" max="9220" width="21.140625" style="178" customWidth="1"/>
    <col min="9221" max="9221" width="35.7109375" style="178" customWidth="1"/>
    <col min="9222" max="9223" width="19.28515625" style="178" customWidth="1"/>
    <col min="9224" max="9224" width="12.85546875" style="178" customWidth="1"/>
    <col min="9225" max="9472" width="9.140625" style="178"/>
    <col min="9473" max="9473" width="8.42578125" style="178" customWidth="1"/>
    <col min="9474" max="9474" width="67.5703125" style="178" customWidth="1"/>
    <col min="9475" max="9475" width="30.7109375" style="178" customWidth="1"/>
    <col min="9476" max="9476" width="21.140625" style="178" customWidth="1"/>
    <col min="9477" max="9477" width="35.7109375" style="178" customWidth="1"/>
    <col min="9478" max="9479" width="19.28515625" style="178" customWidth="1"/>
    <col min="9480" max="9480" width="12.85546875" style="178" customWidth="1"/>
    <col min="9481" max="9728" width="9.140625" style="178"/>
    <col min="9729" max="9729" width="8.42578125" style="178" customWidth="1"/>
    <col min="9730" max="9730" width="67.5703125" style="178" customWidth="1"/>
    <col min="9731" max="9731" width="30.7109375" style="178" customWidth="1"/>
    <col min="9732" max="9732" width="21.140625" style="178" customWidth="1"/>
    <col min="9733" max="9733" width="35.7109375" style="178" customWidth="1"/>
    <col min="9734" max="9735" width="19.28515625" style="178" customWidth="1"/>
    <col min="9736" max="9736" width="12.85546875" style="178" customWidth="1"/>
    <col min="9737" max="9984" width="9.140625" style="178"/>
    <col min="9985" max="9985" width="8.42578125" style="178" customWidth="1"/>
    <col min="9986" max="9986" width="67.5703125" style="178" customWidth="1"/>
    <col min="9987" max="9987" width="30.7109375" style="178" customWidth="1"/>
    <col min="9988" max="9988" width="21.140625" style="178" customWidth="1"/>
    <col min="9989" max="9989" width="35.7109375" style="178" customWidth="1"/>
    <col min="9990" max="9991" width="19.28515625" style="178" customWidth="1"/>
    <col min="9992" max="9992" width="12.85546875" style="178" customWidth="1"/>
    <col min="9993" max="10240" width="9.140625" style="178"/>
    <col min="10241" max="10241" width="8.42578125" style="178" customWidth="1"/>
    <col min="10242" max="10242" width="67.5703125" style="178" customWidth="1"/>
    <col min="10243" max="10243" width="30.7109375" style="178" customWidth="1"/>
    <col min="10244" max="10244" width="21.140625" style="178" customWidth="1"/>
    <col min="10245" max="10245" width="35.7109375" style="178" customWidth="1"/>
    <col min="10246" max="10247" width="19.28515625" style="178" customWidth="1"/>
    <col min="10248" max="10248" width="12.85546875" style="178" customWidth="1"/>
    <col min="10249" max="10496" width="9.140625" style="178"/>
    <col min="10497" max="10497" width="8.42578125" style="178" customWidth="1"/>
    <col min="10498" max="10498" width="67.5703125" style="178" customWidth="1"/>
    <col min="10499" max="10499" width="30.7109375" style="178" customWidth="1"/>
    <col min="10500" max="10500" width="21.140625" style="178" customWidth="1"/>
    <col min="10501" max="10501" width="35.7109375" style="178" customWidth="1"/>
    <col min="10502" max="10503" width="19.28515625" style="178" customWidth="1"/>
    <col min="10504" max="10504" width="12.85546875" style="178" customWidth="1"/>
    <col min="10505" max="10752" width="9.140625" style="178"/>
    <col min="10753" max="10753" width="8.42578125" style="178" customWidth="1"/>
    <col min="10754" max="10754" width="67.5703125" style="178" customWidth="1"/>
    <col min="10755" max="10755" width="30.7109375" style="178" customWidth="1"/>
    <col min="10756" max="10756" width="21.140625" style="178" customWidth="1"/>
    <col min="10757" max="10757" width="35.7109375" style="178" customWidth="1"/>
    <col min="10758" max="10759" width="19.28515625" style="178" customWidth="1"/>
    <col min="10760" max="10760" width="12.85546875" style="178" customWidth="1"/>
    <col min="10761" max="11008" width="9.140625" style="178"/>
    <col min="11009" max="11009" width="8.42578125" style="178" customWidth="1"/>
    <col min="11010" max="11010" width="67.5703125" style="178" customWidth="1"/>
    <col min="11011" max="11011" width="30.7109375" style="178" customWidth="1"/>
    <col min="11012" max="11012" width="21.140625" style="178" customWidth="1"/>
    <col min="11013" max="11013" width="35.7109375" style="178" customWidth="1"/>
    <col min="11014" max="11015" width="19.28515625" style="178" customWidth="1"/>
    <col min="11016" max="11016" width="12.85546875" style="178" customWidth="1"/>
    <col min="11017" max="11264" width="9.140625" style="178"/>
    <col min="11265" max="11265" width="8.42578125" style="178" customWidth="1"/>
    <col min="11266" max="11266" width="67.5703125" style="178" customWidth="1"/>
    <col min="11267" max="11267" width="30.7109375" style="178" customWidth="1"/>
    <col min="11268" max="11268" width="21.140625" style="178" customWidth="1"/>
    <col min="11269" max="11269" width="35.7109375" style="178" customWidth="1"/>
    <col min="11270" max="11271" width="19.28515625" style="178" customWidth="1"/>
    <col min="11272" max="11272" width="12.85546875" style="178" customWidth="1"/>
    <col min="11273" max="11520" width="9.140625" style="178"/>
    <col min="11521" max="11521" width="8.42578125" style="178" customWidth="1"/>
    <col min="11522" max="11522" width="67.5703125" style="178" customWidth="1"/>
    <col min="11523" max="11523" width="30.7109375" style="178" customWidth="1"/>
    <col min="11524" max="11524" width="21.140625" style="178" customWidth="1"/>
    <col min="11525" max="11525" width="35.7109375" style="178" customWidth="1"/>
    <col min="11526" max="11527" width="19.28515625" style="178" customWidth="1"/>
    <col min="11528" max="11528" width="12.85546875" style="178" customWidth="1"/>
    <col min="11529" max="11776" width="9.140625" style="178"/>
    <col min="11777" max="11777" width="8.42578125" style="178" customWidth="1"/>
    <col min="11778" max="11778" width="67.5703125" style="178" customWidth="1"/>
    <col min="11779" max="11779" width="30.7109375" style="178" customWidth="1"/>
    <col min="11780" max="11780" width="21.140625" style="178" customWidth="1"/>
    <col min="11781" max="11781" width="35.7109375" style="178" customWidth="1"/>
    <col min="11782" max="11783" width="19.28515625" style="178" customWidth="1"/>
    <col min="11784" max="11784" width="12.85546875" style="178" customWidth="1"/>
    <col min="11785" max="12032" width="9.140625" style="178"/>
    <col min="12033" max="12033" width="8.42578125" style="178" customWidth="1"/>
    <col min="12034" max="12034" width="67.5703125" style="178" customWidth="1"/>
    <col min="12035" max="12035" width="30.7109375" style="178" customWidth="1"/>
    <col min="12036" max="12036" width="21.140625" style="178" customWidth="1"/>
    <col min="12037" max="12037" width="35.7109375" style="178" customWidth="1"/>
    <col min="12038" max="12039" width="19.28515625" style="178" customWidth="1"/>
    <col min="12040" max="12040" width="12.85546875" style="178" customWidth="1"/>
    <col min="12041" max="12288" width="9.140625" style="178"/>
    <col min="12289" max="12289" width="8.42578125" style="178" customWidth="1"/>
    <col min="12290" max="12290" width="67.5703125" style="178" customWidth="1"/>
    <col min="12291" max="12291" width="30.7109375" style="178" customWidth="1"/>
    <col min="12292" max="12292" width="21.140625" style="178" customWidth="1"/>
    <col min="12293" max="12293" width="35.7109375" style="178" customWidth="1"/>
    <col min="12294" max="12295" width="19.28515625" style="178" customWidth="1"/>
    <col min="12296" max="12296" width="12.85546875" style="178" customWidth="1"/>
    <col min="12297" max="12544" width="9.140625" style="178"/>
    <col min="12545" max="12545" width="8.42578125" style="178" customWidth="1"/>
    <col min="12546" max="12546" width="67.5703125" style="178" customWidth="1"/>
    <col min="12547" max="12547" width="30.7109375" style="178" customWidth="1"/>
    <col min="12548" max="12548" width="21.140625" style="178" customWidth="1"/>
    <col min="12549" max="12549" width="35.7109375" style="178" customWidth="1"/>
    <col min="12550" max="12551" width="19.28515625" style="178" customWidth="1"/>
    <col min="12552" max="12552" width="12.85546875" style="178" customWidth="1"/>
    <col min="12553" max="12800" width="9.140625" style="178"/>
    <col min="12801" max="12801" width="8.42578125" style="178" customWidth="1"/>
    <col min="12802" max="12802" width="67.5703125" style="178" customWidth="1"/>
    <col min="12803" max="12803" width="30.7109375" style="178" customWidth="1"/>
    <col min="12804" max="12804" width="21.140625" style="178" customWidth="1"/>
    <col min="12805" max="12805" width="35.7109375" style="178" customWidth="1"/>
    <col min="12806" max="12807" width="19.28515625" style="178" customWidth="1"/>
    <col min="12808" max="12808" width="12.85546875" style="178" customWidth="1"/>
    <col min="12809" max="13056" width="9.140625" style="178"/>
    <col min="13057" max="13057" width="8.42578125" style="178" customWidth="1"/>
    <col min="13058" max="13058" width="67.5703125" style="178" customWidth="1"/>
    <col min="13059" max="13059" width="30.7109375" style="178" customWidth="1"/>
    <col min="13060" max="13060" width="21.140625" style="178" customWidth="1"/>
    <col min="13061" max="13061" width="35.7109375" style="178" customWidth="1"/>
    <col min="13062" max="13063" width="19.28515625" style="178" customWidth="1"/>
    <col min="13064" max="13064" width="12.85546875" style="178" customWidth="1"/>
    <col min="13065" max="13312" width="9.140625" style="178"/>
    <col min="13313" max="13313" width="8.42578125" style="178" customWidth="1"/>
    <col min="13314" max="13314" width="67.5703125" style="178" customWidth="1"/>
    <col min="13315" max="13315" width="30.7109375" style="178" customWidth="1"/>
    <col min="13316" max="13316" width="21.140625" style="178" customWidth="1"/>
    <col min="13317" max="13317" width="35.7109375" style="178" customWidth="1"/>
    <col min="13318" max="13319" width="19.28515625" style="178" customWidth="1"/>
    <col min="13320" max="13320" width="12.85546875" style="178" customWidth="1"/>
    <col min="13321" max="13568" width="9.140625" style="178"/>
    <col min="13569" max="13569" width="8.42578125" style="178" customWidth="1"/>
    <col min="13570" max="13570" width="67.5703125" style="178" customWidth="1"/>
    <col min="13571" max="13571" width="30.7109375" style="178" customWidth="1"/>
    <col min="13572" max="13572" width="21.140625" style="178" customWidth="1"/>
    <col min="13573" max="13573" width="35.7109375" style="178" customWidth="1"/>
    <col min="13574" max="13575" width="19.28515625" style="178" customWidth="1"/>
    <col min="13576" max="13576" width="12.85546875" style="178" customWidth="1"/>
    <col min="13577" max="13824" width="9.140625" style="178"/>
    <col min="13825" max="13825" width="8.42578125" style="178" customWidth="1"/>
    <col min="13826" max="13826" width="67.5703125" style="178" customWidth="1"/>
    <col min="13827" max="13827" width="30.7109375" style="178" customWidth="1"/>
    <col min="13828" max="13828" width="21.140625" style="178" customWidth="1"/>
    <col min="13829" max="13829" width="35.7109375" style="178" customWidth="1"/>
    <col min="13830" max="13831" width="19.28515625" style="178" customWidth="1"/>
    <col min="13832" max="13832" width="12.85546875" style="178" customWidth="1"/>
    <col min="13833" max="14080" width="9.140625" style="178"/>
    <col min="14081" max="14081" width="8.42578125" style="178" customWidth="1"/>
    <col min="14082" max="14082" width="67.5703125" style="178" customWidth="1"/>
    <col min="14083" max="14083" width="30.7109375" style="178" customWidth="1"/>
    <col min="14084" max="14084" width="21.140625" style="178" customWidth="1"/>
    <col min="14085" max="14085" width="35.7109375" style="178" customWidth="1"/>
    <col min="14086" max="14087" width="19.28515625" style="178" customWidth="1"/>
    <col min="14088" max="14088" width="12.85546875" style="178" customWidth="1"/>
    <col min="14089" max="14336" width="9.140625" style="178"/>
    <col min="14337" max="14337" width="8.42578125" style="178" customWidth="1"/>
    <col min="14338" max="14338" width="67.5703125" style="178" customWidth="1"/>
    <col min="14339" max="14339" width="30.7109375" style="178" customWidth="1"/>
    <col min="14340" max="14340" width="21.140625" style="178" customWidth="1"/>
    <col min="14341" max="14341" width="35.7109375" style="178" customWidth="1"/>
    <col min="14342" max="14343" width="19.28515625" style="178" customWidth="1"/>
    <col min="14344" max="14344" width="12.85546875" style="178" customWidth="1"/>
    <col min="14345" max="14592" width="9.140625" style="178"/>
    <col min="14593" max="14593" width="8.42578125" style="178" customWidth="1"/>
    <col min="14594" max="14594" width="67.5703125" style="178" customWidth="1"/>
    <col min="14595" max="14595" width="30.7109375" style="178" customWidth="1"/>
    <col min="14596" max="14596" width="21.140625" style="178" customWidth="1"/>
    <col min="14597" max="14597" width="35.7109375" style="178" customWidth="1"/>
    <col min="14598" max="14599" width="19.28515625" style="178" customWidth="1"/>
    <col min="14600" max="14600" width="12.85546875" style="178" customWidth="1"/>
    <col min="14601" max="14848" width="9.140625" style="178"/>
    <col min="14849" max="14849" width="8.42578125" style="178" customWidth="1"/>
    <col min="14850" max="14850" width="67.5703125" style="178" customWidth="1"/>
    <col min="14851" max="14851" width="30.7109375" style="178" customWidth="1"/>
    <col min="14852" max="14852" width="21.140625" style="178" customWidth="1"/>
    <col min="14853" max="14853" width="35.7109375" style="178" customWidth="1"/>
    <col min="14854" max="14855" width="19.28515625" style="178" customWidth="1"/>
    <col min="14856" max="14856" width="12.85546875" style="178" customWidth="1"/>
    <col min="14857" max="15104" width="9.140625" style="178"/>
    <col min="15105" max="15105" width="8.42578125" style="178" customWidth="1"/>
    <col min="15106" max="15106" width="67.5703125" style="178" customWidth="1"/>
    <col min="15107" max="15107" width="30.7109375" style="178" customWidth="1"/>
    <col min="15108" max="15108" width="21.140625" style="178" customWidth="1"/>
    <col min="15109" max="15109" width="35.7109375" style="178" customWidth="1"/>
    <col min="15110" max="15111" width="19.28515625" style="178" customWidth="1"/>
    <col min="15112" max="15112" width="12.85546875" style="178" customWidth="1"/>
    <col min="15113" max="15360" width="9.140625" style="178"/>
    <col min="15361" max="15361" width="8.42578125" style="178" customWidth="1"/>
    <col min="15362" max="15362" width="67.5703125" style="178" customWidth="1"/>
    <col min="15363" max="15363" width="30.7109375" style="178" customWidth="1"/>
    <col min="15364" max="15364" width="21.140625" style="178" customWidth="1"/>
    <col min="15365" max="15365" width="35.7109375" style="178" customWidth="1"/>
    <col min="15366" max="15367" width="19.28515625" style="178" customWidth="1"/>
    <col min="15368" max="15368" width="12.85546875" style="178" customWidth="1"/>
    <col min="15369" max="15616" width="9.140625" style="178"/>
    <col min="15617" max="15617" width="8.42578125" style="178" customWidth="1"/>
    <col min="15618" max="15618" width="67.5703125" style="178" customWidth="1"/>
    <col min="15619" max="15619" width="30.7109375" style="178" customWidth="1"/>
    <col min="15620" max="15620" width="21.140625" style="178" customWidth="1"/>
    <col min="15621" max="15621" width="35.7109375" style="178" customWidth="1"/>
    <col min="15622" max="15623" width="19.28515625" style="178" customWidth="1"/>
    <col min="15624" max="15624" width="12.85546875" style="178" customWidth="1"/>
    <col min="15625" max="15872" width="9.140625" style="178"/>
    <col min="15873" max="15873" width="8.42578125" style="178" customWidth="1"/>
    <col min="15874" max="15874" width="67.5703125" style="178" customWidth="1"/>
    <col min="15875" max="15875" width="30.7109375" style="178" customWidth="1"/>
    <col min="15876" max="15876" width="21.140625" style="178" customWidth="1"/>
    <col min="15877" max="15877" width="35.7109375" style="178" customWidth="1"/>
    <col min="15878" max="15879" width="19.28515625" style="178" customWidth="1"/>
    <col min="15880" max="15880" width="12.85546875" style="178" customWidth="1"/>
    <col min="15881" max="16128" width="9.140625" style="178"/>
    <col min="16129" max="16129" width="8.42578125" style="178" customWidth="1"/>
    <col min="16130" max="16130" width="67.5703125" style="178" customWidth="1"/>
    <col min="16131" max="16131" width="30.7109375" style="178" customWidth="1"/>
    <col min="16132" max="16132" width="21.140625" style="178" customWidth="1"/>
    <col min="16133" max="16133" width="35.7109375" style="178" customWidth="1"/>
    <col min="16134" max="16135" width="19.28515625" style="178" customWidth="1"/>
    <col min="16136" max="16136" width="12.85546875" style="178" customWidth="1"/>
    <col min="16137" max="16384" width="9.140625" style="178"/>
  </cols>
  <sheetData>
    <row r="1" spans="1:11">
      <c r="E1" s="72" t="s">
        <v>447</v>
      </c>
    </row>
    <row r="3" spans="1:11" ht="25.15" customHeight="1">
      <c r="A3" s="1454" t="s">
        <v>525</v>
      </c>
      <c r="B3" s="1480"/>
      <c r="C3" s="1480"/>
      <c r="D3" s="1480"/>
      <c r="E3" s="1480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365"/>
    </row>
    <row r="9" spans="1:11" ht="80.25" customHeight="1">
      <c r="A9" s="366" t="s">
        <v>282</v>
      </c>
      <c r="B9" s="366" t="s">
        <v>297</v>
      </c>
      <c r="C9" s="366" t="s">
        <v>390</v>
      </c>
      <c r="D9" s="366" t="s">
        <v>391</v>
      </c>
      <c r="E9" s="366" t="s">
        <v>392</v>
      </c>
    </row>
    <row r="10" spans="1:11" s="370" customFormat="1" ht="19.899999999999999" customHeight="1">
      <c r="A10" s="294">
        <v>1</v>
      </c>
      <c r="B10" s="294">
        <v>2</v>
      </c>
      <c r="C10" s="294">
        <v>3</v>
      </c>
      <c r="D10" s="294">
        <v>4</v>
      </c>
      <c r="E10" s="295" t="s">
        <v>393</v>
      </c>
      <c r="F10" s="367" t="s">
        <v>302</v>
      </c>
      <c r="G10" s="367" t="s">
        <v>303</v>
      </c>
      <c r="H10" s="369"/>
    </row>
    <row r="11" spans="1:11" s="184" customFormat="1" ht="35.450000000000003" customHeight="1">
      <c r="A11" s="371"/>
      <c r="B11" s="301" t="s">
        <v>394</v>
      </c>
      <c r="C11" s="372" t="s">
        <v>305</v>
      </c>
      <c r="D11" s="372" t="s">
        <v>305</v>
      </c>
      <c r="E11" s="373">
        <v>36514</v>
      </c>
      <c r="F11" s="374"/>
      <c r="G11" s="374">
        <f>E11-F11</f>
        <v>36514</v>
      </c>
      <c r="H11" s="380"/>
    </row>
    <row r="12" spans="1:11" ht="22.9" customHeight="1">
      <c r="A12" s="376"/>
      <c r="B12" s="347" t="s">
        <v>395</v>
      </c>
      <c r="C12" s="377"/>
      <c r="D12" s="377"/>
      <c r="E12" s="377"/>
    </row>
    <row r="13" spans="1:11" ht="22.9" customHeight="1">
      <c r="A13" s="376"/>
      <c r="B13" s="751" t="s">
        <v>1168</v>
      </c>
      <c r="C13" s="377">
        <f>E13/D13</f>
        <v>2434266.666666667</v>
      </c>
      <c r="D13" s="378">
        <v>1.4999999999999999E-2</v>
      </c>
      <c r="E13" s="377">
        <f>E11</f>
        <v>36514</v>
      </c>
    </row>
    <row r="14" spans="1:11" ht="22.9" customHeight="1">
      <c r="A14" s="376"/>
      <c r="B14" s="347"/>
      <c r="C14" s="377"/>
      <c r="D14" s="377"/>
      <c r="E14" s="377"/>
    </row>
    <row r="15" spans="1:11" ht="19.149999999999999" customHeight="1">
      <c r="A15" s="376"/>
      <c r="B15" s="379"/>
      <c r="C15" s="377"/>
      <c r="D15" s="377"/>
      <c r="E15" s="377"/>
    </row>
    <row r="18" spans="1:9" s="317" customFormat="1">
      <c r="A18" s="34" t="s">
        <v>667</v>
      </c>
      <c r="B18" s="35"/>
      <c r="C18" s="115"/>
      <c r="E18" s="115" t="s">
        <v>1135</v>
      </c>
      <c r="F18" s="178"/>
      <c r="G18" s="35"/>
    </row>
    <row r="19" spans="1:9" s="317" customFormat="1" ht="15.75">
      <c r="A19" s="178"/>
      <c r="B19" s="66"/>
      <c r="C19" s="67" t="s">
        <v>131</v>
      </c>
      <c r="E19" s="67" t="s">
        <v>132</v>
      </c>
      <c r="F19" s="178"/>
      <c r="G19" s="66"/>
    </row>
    <row r="20" spans="1:9" s="317" customFormat="1" ht="15.75">
      <c r="A20" s="66"/>
      <c r="B20" s="63"/>
      <c r="C20" s="63"/>
      <c r="E20" s="63"/>
      <c r="F20" s="178"/>
      <c r="G20" s="63"/>
    </row>
    <row r="21" spans="1:9" s="317" customFormat="1">
      <c r="A21" s="34" t="s">
        <v>133</v>
      </c>
      <c r="B21" s="35"/>
      <c r="C21" s="115"/>
      <c r="E21" s="1024" t="s">
        <v>1217</v>
      </c>
      <c r="F21" s="178"/>
      <c r="G21" s="35"/>
      <c r="I21" s="343"/>
    </row>
    <row r="22" spans="1:9" s="317" customFormat="1" ht="15.75">
      <c r="A22" s="178"/>
      <c r="B22" s="66"/>
      <c r="C22" s="67" t="s">
        <v>131</v>
      </c>
      <c r="E22" s="67" t="s">
        <v>132</v>
      </c>
      <c r="F22" s="178"/>
      <c r="G22" s="66"/>
      <c r="I22" s="343"/>
    </row>
    <row r="23" spans="1:9" s="286" customFormat="1">
      <c r="F23" s="363"/>
      <c r="G23" s="363"/>
      <c r="H23" s="364"/>
    </row>
    <row r="24" spans="1:9" s="286" customFormat="1">
      <c r="F24" s="363"/>
      <c r="G24" s="363"/>
      <c r="H24" s="364"/>
    </row>
    <row r="25" spans="1:9" s="286" customFormat="1">
      <c r="F25" s="363"/>
      <c r="G25" s="363"/>
      <c r="H25" s="364"/>
    </row>
    <row r="28" spans="1:9">
      <c r="B28" s="316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tabColor rgb="FFE4EDD3"/>
    <pageSetUpPr fitToPage="1"/>
  </sheetPr>
  <dimension ref="A1:I88"/>
  <sheetViews>
    <sheetView view="pageBreakPreview" zoomScale="70" zoomScaleNormal="80" zoomScaleSheetLayoutView="70" workbookViewId="0">
      <selection activeCell="W22" sqref="W22"/>
    </sheetView>
  </sheetViews>
  <sheetFormatPr defaultRowHeight="18.75"/>
  <cols>
    <col min="1" max="1" width="8.42578125" style="178" customWidth="1"/>
    <col min="2" max="2" width="67.5703125" style="178" customWidth="1"/>
    <col min="3" max="3" width="30.7109375" style="178" customWidth="1"/>
    <col min="4" max="4" width="21.140625" style="178" customWidth="1"/>
    <col min="5" max="5" width="35.7109375" style="178" customWidth="1"/>
    <col min="6" max="6" width="12.85546875" style="364" customWidth="1"/>
    <col min="7" max="254" width="9.140625" style="178"/>
    <col min="255" max="255" width="8.42578125" style="178" customWidth="1"/>
    <col min="256" max="256" width="67.5703125" style="178" customWidth="1"/>
    <col min="257" max="257" width="30.7109375" style="178" customWidth="1"/>
    <col min="258" max="258" width="21.140625" style="178" customWidth="1"/>
    <col min="259" max="259" width="35.7109375" style="178" customWidth="1"/>
    <col min="260" max="261" width="19.28515625" style="178" customWidth="1"/>
    <col min="262" max="262" width="12.85546875" style="178" customWidth="1"/>
    <col min="263" max="510" width="9.140625" style="178"/>
    <col min="511" max="511" width="8.42578125" style="178" customWidth="1"/>
    <col min="512" max="512" width="67.5703125" style="178" customWidth="1"/>
    <col min="513" max="513" width="30.7109375" style="178" customWidth="1"/>
    <col min="514" max="514" width="21.140625" style="178" customWidth="1"/>
    <col min="515" max="515" width="35.7109375" style="178" customWidth="1"/>
    <col min="516" max="517" width="19.28515625" style="178" customWidth="1"/>
    <col min="518" max="518" width="12.85546875" style="178" customWidth="1"/>
    <col min="519" max="766" width="9.140625" style="178"/>
    <col min="767" max="767" width="8.42578125" style="178" customWidth="1"/>
    <col min="768" max="768" width="67.5703125" style="178" customWidth="1"/>
    <col min="769" max="769" width="30.7109375" style="178" customWidth="1"/>
    <col min="770" max="770" width="21.140625" style="178" customWidth="1"/>
    <col min="771" max="771" width="35.7109375" style="178" customWidth="1"/>
    <col min="772" max="773" width="19.28515625" style="178" customWidth="1"/>
    <col min="774" max="774" width="12.85546875" style="178" customWidth="1"/>
    <col min="775" max="1022" width="9.140625" style="178"/>
    <col min="1023" max="1023" width="8.42578125" style="178" customWidth="1"/>
    <col min="1024" max="1024" width="67.5703125" style="178" customWidth="1"/>
    <col min="1025" max="1025" width="30.7109375" style="178" customWidth="1"/>
    <col min="1026" max="1026" width="21.140625" style="178" customWidth="1"/>
    <col min="1027" max="1027" width="35.7109375" style="178" customWidth="1"/>
    <col min="1028" max="1029" width="19.28515625" style="178" customWidth="1"/>
    <col min="1030" max="1030" width="12.85546875" style="178" customWidth="1"/>
    <col min="1031" max="1278" width="9.140625" style="178"/>
    <col min="1279" max="1279" width="8.42578125" style="178" customWidth="1"/>
    <col min="1280" max="1280" width="67.5703125" style="178" customWidth="1"/>
    <col min="1281" max="1281" width="30.7109375" style="178" customWidth="1"/>
    <col min="1282" max="1282" width="21.140625" style="178" customWidth="1"/>
    <col min="1283" max="1283" width="35.7109375" style="178" customWidth="1"/>
    <col min="1284" max="1285" width="19.28515625" style="178" customWidth="1"/>
    <col min="1286" max="1286" width="12.85546875" style="178" customWidth="1"/>
    <col min="1287" max="1534" width="9.140625" style="178"/>
    <col min="1535" max="1535" width="8.42578125" style="178" customWidth="1"/>
    <col min="1536" max="1536" width="67.5703125" style="178" customWidth="1"/>
    <col min="1537" max="1537" width="30.7109375" style="178" customWidth="1"/>
    <col min="1538" max="1538" width="21.140625" style="178" customWidth="1"/>
    <col min="1539" max="1539" width="35.7109375" style="178" customWidth="1"/>
    <col min="1540" max="1541" width="19.28515625" style="178" customWidth="1"/>
    <col min="1542" max="1542" width="12.85546875" style="178" customWidth="1"/>
    <col min="1543" max="1790" width="9.140625" style="178"/>
    <col min="1791" max="1791" width="8.42578125" style="178" customWidth="1"/>
    <col min="1792" max="1792" width="67.5703125" style="178" customWidth="1"/>
    <col min="1793" max="1793" width="30.7109375" style="178" customWidth="1"/>
    <col min="1794" max="1794" width="21.140625" style="178" customWidth="1"/>
    <col min="1795" max="1795" width="35.7109375" style="178" customWidth="1"/>
    <col min="1796" max="1797" width="19.28515625" style="178" customWidth="1"/>
    <col min="1798" max="1798" width="12.85546875" style="178" customWidth="1"/>
    <col min="1799" max="2046" width="9.140625" style="178"/>
    <col min="2047" max="2047" width="8.42578125" style="178" customWidth="1"/>
    <col min="2048" max="2048" width="67.5703125" style="178" customWidth="1"/>
    <col min="2049" max="2049" width="30.7109375" style="178" customWidth="1"/>
    <col min="2050" max="2050" width="21.140625" style="178" customWidth="1"/>
    <col min="2051" max="2051" width="35.7109375" style="178" customWidth="1"/>
    <col min="2052" max="2053" width="19.28515625" style="178" customWidth="1"/>
    <col min="2054" max="2054" width="12.85546875" style="178" customWidth="1"/>
    <col min="2055" max="2302" width="9.140625" style="178"/>
    <col min="2303" max="2303" width="8.42578125" style="178" customWidth="1"/>
    <col min="2304" max="2304" width="67.5703125" style="178" customWidth="1"/>
    <col min="2305" max="2305" width="30.7109375" style="178" customWidth="1"/>
    <col min="2306" max="2306" width="21.140625" style="178" customWidth="1"/>
    <col min="2307" max="2307" width="35.7109375" style="178" customWidth="1"/>
    <col min="2308" max="2309" width="19.28515625" style="178" customWidth="1"/>
    <col min="2310" max="2310" width="12.85546875" style="178" customWidth="1"/>
    <col min="2311" max="2558" width="9.140625" style="178"/>
    <col min="2559" max="2559" width="8.42578125" style="178" customWidth="1"/>
    <col min="2560" max="2560" width="67.5703125" style="178" customWidth="1"/>
    <col min="2561" max="2561" width="30.7109375" style="178" customWidth="1"/>
    <col min="2562" max="2562" width="21.140625" style="178" customWidth="1"/>
    <col min="2563" max="2563" width="35.7109375" style="178" customWidth="1"/>
    <col min="2564" max="2565" width="19.28515625" style="178" customWidth="1"/>
    <col min="2566" max="2566" width="12.85546875" style="178" customWidth="1"/>
    <col min="2567" max="2814" width="9.140625" style="178"/>
    <col min="2815" max="2815" width="8.42578125" style="178" customWidth="1"/>
    <col min="2816" max="2816" width="67.5703125" style="178" customWidth="1"/>
    <col min="2817" max="2817" width="30.7109375" style="178" customWidth="1"/>
    <col min="2818" max="2818" width="21.140625" style="178" customWidth="1"/>
    <col min="2819" max="2819" width="35.7109375" style="178" customWidth="1"/>
    <col min="2820" max="2821" width="19.28515625" style="178" customWidth="1"/>
    <col min="2822" max="2822" width="12.85546875" style="178" customWidth="1"/>
    <col min="2823" max="3070" width="9.140625" style="178"/>
    <col min="3071" max="3071" width="8.42578125" style="178" customWidth="1"/>
    <col min="3072" max="3072" width="67.5703125" style="178" customWidth="1"/>
    <col min="3073" max="3073" width="30.7109375" style="178" customWidth="1"/>
    <col min="3074" max="3074" width="21.140625" style="178" customWidth="1"/>
    <col min="3075" max="3075" width="35.7109375" style="178" customWidth="1"/>
    <col min="3076" max="3077" width="19.28515625" style="178" customWidth="1"/>
    <col min="3078" max="3078" width="12.85546875" style="178" customWidth="1"/>
    <col min="3079" max="3326" width="9.140625" style="178"/>
    <col min="3327" max="3327" width="8.42578125" style="178" customWidth="1"/>
    <col min="3328" max="3328" width="67.5703125" style="178" customWidth="1"/>
    <col min="3329" max="3329" width="30.7109375" style="178" customWidth="1"/>
    <col min="3330" max="3330" width="21.140625" style="178" customWidth="1"/>
    <col min="3331" max="3331" width="35.7109375" style="178" customWidth="1"/>
    <col min="3332" max="3333" width="19.28515625" style="178" customWidth="1"/>
    <col min="3334" max="3334" width="12.85546875" style="178" customWidth="1"/>
    <col min="3335" max="3582" width="9.140625" style="178"/>
    <col min="3583" max="3583" width="8.42578125" style="178" customWidth="1"/>
    <col min="3584" max="3584" width="67.5703125" style="178" customWidth="1"/>
    <col min="3585" max="3585" width="30.7109375" style="178" customWidth="1"/>
    <col min="3586" max="3586" width="21.140625" style="178" customWidth="1"/>
    <col min="3587" max="3587" width="35.7109375" style="178" customWidth="1"/>
    <col min="3588" max="3589" width="19.28515625" style="178" customWidth="1"/>
    <col min="3590" max="3590" width="12.85546875" style="178" customWidth="1"/>
    <col min="3591" max="3838" width="9.140625" style="178"/>
    <col min="3839" max="3839" width="8.42578125" style="178" customWidth="1"/>
    <col min="3840" max="3840" width="67.5703125" style="178" customWidth="1"/>
    <col min="3841" max="3841" width="30.7109375" style="178" customWidth="1"/>
    <col min="3842" max="3842" width="21.140625" style="178" customWidth="1"/>
    <col min="3843" max="3843" width="35.7109375" style="178" customWidth="1"/>
    <col min="3844" max="3845" width="19.28515625" style="178" customWidth="1"/>
    <col min="3846" max="3846" width="12.85546875" style="178" customWidth="1"/>
    <col min="3847" max="4094" width="9.140625" style="178"/>
    <col min="4095" max="4095" width="8.42578125" style="178" customWidth="1"/>
    <col min="4096" max="4096" width="67.5703125" style="178" customWidth="1"/>
    <col min="4097" max="4097" width="30.7109375" style="178" customWidth="1"/>
    <col min="4098" max="4098" width="21.140625" style="178" customWidth="1"/>
    <col min="4099" max="4099" width="35.7109375" style="178" customWidth="1"/>
    <col min="4100" max="4101" width="19.28515625" style="178" customWidth="1"/>
    <col min="4102" max="4102" width="12.85546875" style="178" customWidth="1"/>
    <col min="4103" max="4350" width="9.140625" style="178"/>
    <col min="4351" max="4351" width="8.42578125" style="178" customWidth="1"/>
    <col min="4352" max="4352" width="67.5703125" style="178" customWidth="1"/>
    <col min="4353" max="4353" width="30.7109375" style="178" customWidth="1"/>
    <col min="4354" max="4354" width="21.140625" style="178" customWidth="1"/>
    <col min="4355" max="4355" width="35.7109375" style="178" customWidth="1"/>
    <col min="4356" max="4357" width="19.28515625" style="178" customWidth="1"/>
    <col min="4358" max="4358" width="12.85546875" style="178" customWidth="1"/>
    <col min="4359" max="4606" width="9.140625" style="178"/>
    <col min="4607" max="4607" width="8.42578125" style="178" customWidth="1"/>
    <col min="4608" max="4608" width="67.5703125" style="178" customWidth="1"/>
    <col min="4609" max="4609" width="30.7109375" style="178" customWidth="1"/>
    <col min="4610" max="4610" width="21.140625" style="178" customWidth="1"/>
    <col min="4611" max="4611" width="35.7109375" style="178" customWidth="1"/>
    <col min="4612" max="4613" width="19.28515625" style="178" customWidth="1"/>
    <col min="4614" max="4614" width="12.85546875" style="178" customWidth="1"/>
    <col min="4615" max="4862" width="9.140625" style="178"/>
    <col min="4863" max="4863" width="8.42578125" style="178" customWidth="1"/>
    <col min="4864" max="4864" width="67.5703125" style="178" customWidth="1"/>
    <col min="4865" max="4865" width="30.7109375" style="178" customWidth="1"/>
    <col min="4866" max="4866" width="21.140625" style="178" customWidth="1"/>
    <col min="4867" max="4867" width="35.7109375" style="178" customWidth="1"/>
    <col min="4868" max="4869" width="19.28515625" style="178" customWidth="1"/>
    <col min="4870" max="4870" width="12.85546875" style="178" customWidth="1"/>
    <col min="4871" max="5118" width="9.140625" style="178"/>
    <col min="5119" max="5119" width="8.42578125" style="178" customWidth="1"/>
    <col min="5120" max="5120" width="67.5703125" style="178" customWidth="1"/>
    <col min="5121" max="5121" width="30.7109375" style="178" customWidth="1"/>
    <col min="5122" max="5122" width="21.140625" style="178" customWidth="1"/>
    <col min="5123" max="5123" width="35.7109375" style="178" customWidth="1"/>
    <col min="5124" max="5125" width="19.28515625" style="178" customWidth="1"/>
    <col min="5126" max="5126" width="12.85546875" style="178" customWidth="1"/>
    <col min="5127" max="5374" width="9.140625" style="178"/>
    <col min="5375" max="5375" width="8.42578125" style="178" customWidth="1"/>
    <col min="5376" max="5376" width="67.5703125" style="178" customWidth="1"/>
    <col min="5377" max="5377" width="30.7109375" style="178" customWidth="1"/>
    <col min="5378" max="5378" width="21.140625" style="178" customWidth="1"/>
    <col min="5379" max="5379" width="35.7109375" style="178" customWidth="1"/>
    <col min="5380" max="5381" width="19.28515625" style="178" customWidth="1"/>
    <col min="5382" max="5382" width="12.85546875" style="178" customWidth="1"/>
    <col min="5383" max="5630" width="9.140625" style="178"/>
    <col min="5631" max="5631" width="8.42578125" style="178" customWidth="1"/>
    <col min="5632" max="5632" width="67.5703125" style="178" customWidth="1"/>
    <col min="5633" max="5633" width="30.7109375" style="178" customWidth="1"/>
    <col min="5634" max="5634" width="21.140625" style="178" customWidth="1"/>
    <col min="5635" max="5635" width="35.7109375" style="178" customWidth="1"/>
    <col min="5636" max="5637" width="19.28515625" style="178" customWidth="1"/>
    <col min="5638" max="5638" width="12.85546875" style="178" customWidth="1"/>
    <col min="5639" max="5886" width="9.140625" style="178"/>
    <col min="5887" max="5887" width="8.42578125" style="178" customWidth="1"/>
    <col min="5888" max="5888" width="67.5703125" style="178" customWidth="1"/>
    <col min="5889" max="5889" width="30.7109375" style="178" customWidth="1"/>
    <col min="5890" max="5890" width="21.140625" style="178" customWidth="1"/>
    <col min="5891" max="5891" width="35.7109375" style="178" customWidth="1"/>
    <col min="5892" max="5893" width="19.28515625" style="178" customWidth="1"/>
    <col min="5894" max="5894" width="12.85546875" style="178" customWidth="1"/>
    <col min="5895" max="6142" width="9.140625" style="178"/>
    <col min="6143" max="6143" width="8.42578125" style="178" customWidth="1"/>
    <col min="6144" max="6144" width="67.5703125" style="178" customWidth="1"/>
    <col min="6145" max="6145" width="30.7109375" style="178" customWidth="1"/>
    <col min="6146" max="6146" width="21.140625" style="178" customWidth="1"/>
    <col min="6147" max="6147" width="35.7109375" style="178" customWidth="1"/>
    <col min="6148" max="6149" width="19.28515625" style="178" customWidth="1"/>
    <col min="6150" max="6150" width="12.85546875" style="178" customWidth="1"/>
    <col min="6151" max="6398" width="9.140625" style="178"/>
    <col min="6399" max="6399" width="8.42578125" style="178" customWidth="1"/>
    <col min="6400" max="6400" width="67.5703125" style="178" customWidth="1"/>
    <col min="6401" max="6401" width="30.7109375" style="178" customWidth="1"/>
    <col min="6402" max="6402" width="21.140625" style="178" customWidth="1"/>
    <col min="6403" max="6403" width="35.7109375" style="178" customWidth="1"/>
    <col min="6404" max="6405" width="19.28515625" style="178" customWidth="1"/>
    <col min="6406" max="6406" width="12.85546875" style="178" customWidth="1"/>
    <col min="6407" max="6654" width="9.140625" style="178"/>
    <col min="6655" max="6655" width="8.42578125" style="178" customWidth="1"/>
    <col min="6656" max="6656" width="67.5703125" style="178" customWidth="1"/>
    <col min="6657" max="6657" width="30.7109375" style="178" customWidth="1"/>
    <col min="6658" max="6658" width="21.140625" style="178" customWidth="1"/>
    <col min="6659" max="6659" width="35.7109375" style="178" customWidth="1"/>
    <col min="6660" max="6661" width="19.28515625" style="178" customWidth="1"/>
    <col min="6662" max="6662" width="12.85546875" style="178" customWidth="1"/>
    <col min="6663" max="6910" width="9.140625" style="178"/>
    <col min="6911" max="6911" width="8.42578125" style="178" customWidth="1"/>
    <col min="6912" max="6912" width="67.5703125" style="178" customWidth="1"/>
    <col min="6913" max="6913" width="30.7109375" style="178" customWidth="1"/>
    <col min="6914" max="6914" width="21.140625" style="178" customWidth="1"/>
    <col min="6915" max="6915" width="35.7109375" style="178" customWidth="1"/>
    <col min="6916" max="6917" width="19.28515625" style="178" customWidth="1"/>
    <col min="6918" max="6918" width="12.85546875" style="178" customWidth="1"/>
    <col min="6919" max="7166" width="9.140625" style="178"/>
    <col min="7167" max="7167" width="8.42578125" style="178" customWidth="1"/>
    <col min="7168" max="7168" width="67.5703125" style="178" customWidth="1"/>
    <col min="7169" max="7169" width="30.7109375" style="178" customWidth="1"/>
    <col min="7170" max="7170" width="21.140625" style="178" customWidth="1"/>
    <col min="7171" max="7171" width="35.7109375" style="178" customWidth="1"/>
    <col min="7172" max="7173" width="19.28515625" style="178" customWidth="1"/>
    <col min="7174" max="7174" width="12.85546875" style="178" customWidth="1"/>
    <col min="7175" max="7422" width="9.140625" style="178"/>
    <col min="7423" max="7423" width="8.42578125" style="178" customWidth="1"/>
    <col min="7424" max="7424" width="67.5703125" style="178" customWidth="1"/>
    <col min="7425" max="7425" width="30.7109375" style="178" customWidth="1"/>
    <col min="7426" max="7426" width="21.140625" style="178" customWidth="1"/>
    <col min="7427" max="7427" width="35.7109375" style="178" customWidth="1"/>
    <col min="7428" max="7429" width="19.28515625" style="178" customWidth="1"/>
    <col min="7430" max="7430" width="12.85546875" style="178" customWidth="1"/>
    <col min="7431" max="7678" width="9.140625" style="178"/>
    <col min="7679" max="7679" width="8.42578125" style="178" customWidth="1"/>
    <col min="7680" max="7680" width="67.5703125" style="178" customWidth="1"/>
    <col min="7681" max="7681" width="30.7109375" style="178" customWidth="1"/>
    <col min="7682" max="7682" width="21.140625" style="178" customWidth="1"/>
    <col min="7683" max="7683" width="35.7109375" style="178" customWidth="1"/>
    <col min="7684" max="7685" width="19.28515625" style="178" customWidth="1"/>
    <col min="7686" max="7686" width="12.85546875" style="178" customWidth="1"/>
    <col min="7687" max="7934" width="9.140625" style="178"/>
    <col min="7935" max="7935" width="8.42578125" style="178" customWidth="1"/>
    <col min="7936" max="7936" width="67.5703125" style="178" customWidth="1"/>
    <col min="7937" max="7937" width="30.7109375" style="178" customWidth="1"/>
    <col min="7938" max="7938" width="21.140625" style="178" customWidth="1"/>
    <col min="7939" max="7939" width="35.7109375" style="178" customWidth="1"/>
    <col min="7940" max="7941" width="19.28515625" style="178" customWidth="1"/>
    <col min="7942" max="7942" width="12.85546875" style="178" customWidth="1"/>
    <col min="7943" max="8190" width="9.140625" style="178"/>
    <col min="8191" max="8191" width="8.42578125" style="178" customWidth="1"/>
    <col min="8192" max="8192" width="67.5703125" style="178" customWidth="1"/>
    <col min="8193" max="8193" width="30.7109375" style="178" customWidth="1"/>
    <col min="8194" max="8194" width="21.140625" style="178" customWidth="1"/>
    <col min="8195" max="8195" width="35.7109375" style="178" customWidth="1"/>
    <col min="8196" max="8197" width="19.28515625" style="178" customWidth="1"/>
    <col min="8198" max="8198" width="12.85546875" style="178" customWidth="1"/>
    <col min="8199" max="8446" width="9.140625" style="178"/>
    <col min="8447" max="8447" width="8.42578125" style="178" customWidth="1"/>
    <col min="8448" max="8448" width="67.5703125" style="178" customWidth="1"/>
    <col min="8449" max="8449" width="30.7109375" style="178" customWidth="1"/>
    <col min="8450" max="8450" width="21.140625" style="178" customWidth="1"/>
    <col min="8451" max="8451" width="35.7109375" style="178" customWidth="1"/>
    <col min="8452" max="8453" width="19.28515625" style="178" customWidth="1"/>
    <col min="8454" max="8454" width="12.85546875" style="178" customWidth="1"/>
    <col min="8455" max="8702" width="9.140625" style="178"/>
    <col min="8703" max="8703" width="8.42578125" style="178" customWidth="1"/>
    <col min="8704" max="8704" width="67.5703125" style="178" customWidth="1"/>
    <col min="8705" max="8705" width="30.7109375" style="178" customWidth="1"/>
    <col min="8706" max="8706" width="21.140625" style="178" customWidth="1"/>
    <col min="8707" max="8707" width="35.7109375" style="178" customWidth="1"/>
    <col min="8708" max="8709" width="19.28515625" style="178" customWidth="1"/>
    <col min="8710" max="8710" width="12.85546875" style="178" customWidth="1"/>
    <col min="8711" max="8958" width="9.140625" style="178"/>
    <col min="8959" max="8959" width="8.42578125" style="178" customWidth="1"/>
    <col min="8960" max="8960" width="67.5703125" style="178" customWidth="1"/>
    <col min="8961" max="8961" width="30.7109375" style="178" customWidth="1"/>
    <col min="8962" max="8962" width="21.140625" style="178" customWidth="1"/>
    <col min="8963" max="8963" width="35.7109375" style="178" customWidth="1"/>
    <col min="8964" max="8965" width="19.28515625" style="178" customWidth="1"/>
    <col min="8966" max="8966" width="12.85546875" style="178" customWidth="1"/>
    <col min="8967" max="9214" width="9.140625" style="178"/>
    <col min="9215" max="9215" width="8.42578125" style="178" customWidth="1"/>
    <col min="9216" max="9216" width="67.5703125" style="178" customWidth="1"/>
    <col min="9217" max="9217" width="30.7109375" style="178" customWidth="1"/>
    <col min="9218" max="9218" width="21.140625" style="178" customWidth="1"/>
    <col min="9219" max="9219" width="35.7109375" style="178" customWidth="1"/>
    <col min="9220" max="9221" width="19.28515625" style="178" customWidth="1"/>
    <col min="9222" max="9222" width="12.85546875" style="178" customWidth="1"/>
    <col min="9223" max="9470" width="9.140625" style="178"/>
    <col min="9471" max="9471" width="8.42578125" style="178" customWidth="1"/>
    <col min="9472" max="9472" width="67.5703125" style="178" customWidth="1"/>
    <col min="9473" max="9473" width="30.7109375" style="178" customWidth="1"/>
    <col min="9474" max="9474" width="21.140625" style="178" customWidth="1"/>
    <col min="9475" max="9475" width="35.7109375" style="178" customWidth="1"/>
    <col min="9476" max="9477" width="19.28515625" style="178" customWidth="1"/>
    <col min="9478" max="9478" width="12.85546875" style="178" customWidth="1"/>
    <col min="9479" max="9726" width="9.140625" style="178"/>
    <col min="9727" max="9727" width="8.42578125" style="178" customWidth="1"/>
    <col min="9728" max="9728" width="67.5703125" style="178" customWidth="1"/>
    <col min="9729" max="9729" width="30.7109375" style="178" customWidth="1"/>
    <col min="9730" max="9730" width="21.140625" style="178" customWidth="1"/>
    <col min="9731" max="9731" width="35.7109375" style="178" customWidth="1"/>
    <col min="9732" max="9733" width="19.28515625" style="178" customWidth="1"/>
    <col min="9734" max="9734" width="12.85546875" style="178" customWidth="1"/>
    <col min="9735" max="9982" width="9.140625" style="178"/>
    <col min="9983" max="9983" width="8.42578125" style="178" customWidth="1"/>
    <col min="9984" max="9984" width="67.5703125" style="178" customWidth="1"/>
    <col min="9985" max="9985" width="30.7109375" style="178" customWidth="1"/>
    <col min="9986" max="9986" width="21.140625" style="178" customWidth="1"/>
    <col min="9987" max="9987" width="35.7109375" style="178" customWidth="1"/>
    <col min="9988" max="9989" width="19.28515625" style="178" customWidth="1"/>
    <col min="9990" max="9990" width="12.85546875" style="178" customWidth="1"/>
    <col min="9991" max="10238" width="9.140625" style="178"/>
    <col min="10239" max="10239" width="8.42578125" style="178" customWidth="1"/>
    <col min="10240" max="10240" width="67.5703125" style="178" customWidth="1"/>
    <col min="10241" max="10241" width="30.7109375" style="178" customWidth="1"/>
    <col min="10242" max="10242" width="21.140625" style="178" customWidth="1"/>
    <col min="10243" max="10243" width="35.7109375" style="178" customWidth="1"/>
    <col min="10244" max="10245" width="19.28515625" style="178" customWidth="1"/>
    <col min="10246" max="10246" width="12.85546875" style="178" customWidth="1"/>
    <col min="10247" max="10494" width="9.140625" style="178"/>
    <col min="10495" max="10495" width="8.42578125" style="178" customWidth="1"/>
    <col min="10496" max="10496" width="67.5703125" style="178" customWidth="1"/>
    <col min="10497" max="10497" width="30.7109375" style="178" customWidth="1"/>
    <col min="10498" max="10498" width="21.140625" style="178" customWidth="1"/>
    <col min="10499" max="10499" width="35.7109375" style="178" customWidth="1"/>
    <col min="10500" max="10501" width="19.28515625" style="178" customWidth="1"/>
    <col min="10502" max="10502" width="12.85546875" style="178" customWidth="1"/>
    <col min="10503" max="10750" width="9.140625" style="178"/>
    <col min="10751" max="10751" width="8.42578125" style="178" customWidth="1"/>
    <col min="10752" max="10752" width="67.5703125" style="178" customWidth="1"/>
    <col min="10753" max="10753" width="30.7109375" style="178" customWidth="1"/>
    <col min="10754" max="10754" width="21.140625" style="178" customWidth="1"/>
    <col min="10755" max="10755" width="35.7109375" style="178" customWidth="1"/>
    <col min="10756" max="10757" width="19.28515625" style="178" customWidth="1"/>
    <col min="10758" max="10758" width="12.85546875" style="178" customWidth="1"/>
    <col min="10759" max="11006" width="9.140625" style="178"/>
    <col min="11007" max="11007" width="8.42578125" style="178" customWidth="1"/>
    <col min="11008" max="11008" width="67.5703125" style="178" customWidth="1"/>
    <col min="11009" max="11009" width="30.7109375" style="178" customWidth="1"/>
    <col min="11010" max="11010" width="21.140625" style="178" customWidth="1"/>
    <col min="11011" max="11011" width="35.7109375" style="178" customWidth="1"/>
    <col min="11012" max="11013" width="19.28515625" style="178" customWidth="1"/>
    <col min="11014" max="11014" width="12.85546875" style="178" customWidth="1"/>
    <col min="11015" max="11262" width="9.140625" style="178"/>
    <col min="11263" max="11263" width="8.42578125" style="178" customWidth="1"/>
    <col min="11264" max="11264" width="67.5703125" style="178" customWidth="1"/>
    <col min="11265" max="11265" width="30.7109375" style="178" customWidth="1"/>
    <col min="11266" max="11266" width="21.140625" style="178" customWidth="1"/>
    <col min="11267" max="11267" width="35.7109375" style="178" customWidth="1"/>
    <col min="11268" max="11269" width="19.28515625" style="178" customWidth="1"/>
    <col min="11270" max="11270" width="12.85546875" style="178" customWidth="1"/>
    <col min="11271" max="11518" width="9.140625" style="178"/>
    <col min="11519" max="11519" width="8.42578125" style="178" customWidth="1"/>
    <col min="11520" max="11520" width="67.5703125" style="178" customWidth="1"/>
    <col min="11521" max="11521" width="30.7109375" style="178" customWidth="1"/>
    <col min="11522" max="11522" width="21.140625" style="178" customWidth="1"/>
    <col min="11523" max="11523" width="35.7109375" style="178" customWidth="1"/>
    <col min="11524" max="11525" width="19.28515625" style="178" customWidth="1"/>
    <col min="11526" max="11526" width="12.85546875" style="178" customWidth="1"/>
    <col min="11527" max="11774" width="9.140625" style="178"/>
    <col min="11775" max="11775" width="8.42578125" style="178" customWidth="1"/>
    <col min="11776" max="11776" width="67.5703125" style="178" customWidth="1"/>
    <col min="11777" max="11777" width="30.7109375" style="178" customWidth="1"/>
    <col min="11778" max="11778" width="21.140625" style="178" customWidth="1"/>
    <col min="11779" max="11779" width="35.7109375" style="178" customWidth="1"/>
    <col min="11780" max="11781" width="19.28515625" style="178" customWidth="1"/>
    <col min="11782" max="11782" width="12.85546875" style="178" customWidth="1"/>
    <col min="11783" max="12030" width="9.140625" style="178"/>
    <col min="12031" max="12031" width="8.42578125" style="178" customWidth="1"/>
    <col min="12032" max="12032" width="67.5703125" style="178" customWidth="1"/>
    <col min="12033" max="12033" width="30.7109375" style="178" customWidth="1"/>
    <col min="12034" max="12034" width="21.140625" style="178" customWidth="1"/>
    <col min="12035" max="12035" width="35.7109375" style="178" customWidth="1"/>
    <col min="12036" max="12037" width="19.28515625" style="178" customWidth="1"/>
    <col min="12038" max="12038" width="12.85546875" style="178" customWidth="1"/>
    <col min="12039" max="12286" width="9.140625" style="178"/>
    <col min="12287" max="12287" width="8.42578125" style="178" customWidth="1"/>
    <col min="12288" max="12288" width="67.5703125" style="178" customWidth="1"/>
    <col min="12289" max="12289" width="30.7109375" style="178" customWidth="1"/>
    <col min="12290" max="12290" width="21.140625" style="178" customWidth="1"/>
    <col min="12291" max="12291" width="35.7109375" style="178" customWidth="1"/>
    <col min="12292" max="12293" width="19.28515625" style="178" customWidth="1"/>
    <col min="12294" max="12294" width="12.85546875" style="178" customWidth="1"/>
    <col min="12295" max="12542" width="9.140625" style="178"/>
    <col min="12543" max="12543" width="8.42578125" style="178" customWidth="1"/>
    <col min="12544" max="12544" width="67.5703125" style="178" customWidth="1"/>
    <col min="12545" max="12545" width="30.7109375" style="178" customWidth="1"/>
    <col min="12546" max="12546" width="21.140625" style="178" customWidth="1"/>
    <col min="12547" max="12547" width="35.7109375" style="178" customWidth="1"/>
    <col min="12548" max="12549" width="19.28515625" style="178" customWidth="1"/>
    <col min="12550" max="12550" width="12.85546875" style="178" customWidth="1"/>
    <col min="12551" max="12798" width="9.140625" style="178"/>
    <col min="12799" max="12799" width="8.42578125" style="178" customWidth="1"/>
    <col min="12800" max="12800" width="67.5703125" style="178" customWidth="1"/>
    <col min="12801" max="12801" width="30.7109375" style="178" customWidth="1"/>
    <col min="12802" max="12802" width="21.140625" style="178" customWidth="1"/>
    <col min="12803" max="12803" width="35.7109375" style="178" customWidth="1"/>
    <col min="12804" max="12805" width="19.28515625" style="178" customWidth="1"/>
    <col min="12806" max="12806" width="12.85546875" style="178" customWidth="1"/>
    <col min="12807" max="13054" width="9.140625" style="178"/>
    <col min="13055" max="13055" width="8.42578125" style="178" customWidth="1"/>
    <col min="13056" max="13056" width="67.5703125" style="178" customWidth="1"/>
    <col min="13057" max="13057" width="30.7109375" style="178" customWidth="1"/>
    <col min="13058" max="13058" width="21.140625" style="178" customWidth="1"/>
    <col min="13059" max="13059" width="35.7109375" style="178" customWidth="1"/>
    <col min="13060" max="13061" width="19.28515625" style="178" customWidth="1"/>
    <col min="13062" max="13062" width="12.85546875" style="178" customWidth="1"/>
    <col min="13063" max="13310" width="9.140625" style="178"/>
    <col min="13311" max="13311" width="8.42578125" style="178" customWidth="1"/>
    <col min="13312" max="13312" width="67.5703125" style="178" customWidth="1"/>
    <col min="13313" max="13313" width="30.7109375" style="178" customWidth="1"/>
    <col min="13314" max="13314" width="21.140625" style="178" customWidth="1"/>
    <col min="13315" max="13315" width="35.7109375" style="178" customWidth="1"/>
    <col min="13316" max="13317" width="19.28515625" style="178" customWidth="1"/>
    <col min="13318" max="13318" width="12.85546875" style="178" customWidth="1"/>
    <col min="13319" max="13566" width="9.140625" style="178"/>
    <col min="13567" max="13567" width="8.42578125" style="178" customWidth="1"/>
    <col min="13568" max="13568" width="67.5703125" style="178" customWidth="1"/>
    <col min="13569" max="13569" width="30.7109375" style="178" customWidth="1"/>
    <col min="13570" max="13570" width="21.140625" style="178" customWidth="1"/>
    <col min="13571" max="13571" width="35.7109375" style="178" customWidth="1"/>
    <col min="13572" max="13573" width="19.28515625" style="178" customWidth="1"/>
    <col min="13574" max="13574" width="12.85546875" style="178" customWidth="1"/>
    <col min="13575" max="13822" width="9.140625" style="178"/>
    <col min="13823" max="13823" width="8.42578125" style="178" customWidth="1"/>
    <col min="13824" max="13824" width="67.5703125" style="178" customWidth="1"/>
    <col min="13825" max="13825" width="30.7109375" style="178" customWidth="1"/>
    <col min="13826" max="13826" width="21.140625" style="178" customWidth="1"/>
    <col min="13827" max="13827" width="35.7109375" style="178" customWidth="1"/>
    <col min="13828" max="13829" width="19.28515625" style="178" customWidth="1"/>
    <col min="13830" max="13830" width="12.85546875" style="178" customWidth="1"/>
    <col min="13831" max="14078" width="9.140625" style="178"/>
    <col min="14079" max="14079" width="8.42578125" style="178" customWidth="1"/>
    <col min="14080" max="14080" width="67.5703125" style="178" customWidth="1"/>
    <col min="14081" max="14081" width="30.7109375" style="178" customWidth="1"/>
    <col min="14082" max="14082" width="21.140625" style="178" customWidth="1"/>
    <col min="14083" max="14083" width="35.7109375" style="178" customWidth="1"/>
    <col min="14084" max="14085" width="19.28515625" style="178" customWidth="1"/>
    <col min="14086" max="14086" width="12.85546875" style="178" customWidth="1"/>
    <col min="14087" max="14334" width="9.140625" style="178"/>
    <col min="14335" max="14335" width="8.42578125" style="178" customWidth="1"/>
    <col min="14336" max="14336" width="67.5703125" style="178" customWidth="1"/>
    <col min="14337" max="14337" width="30.7109375" style="178" customWidth="1"/>
    <col min="14338" max="14338" width="21.140625" style="178" customWidth="1"/>
    <col min="14339" max="14339" width="35.7109375" style="178" customWidth="1"/>
    <col min="14340" max="14341" width="19.28515625" style="178" customWidth="1"/>
    <col min="14342" max="14342" width="12.85546875" style="178" customWidth="1"/>
    <col min="14343" max="14590" width="9.140625" style="178"/>
    <col min="14591" max="14591" width="8.42578125" style="178" customWidth="1"/>
    <col min="14592" max="14592" width="67.5703125" style="178" customWidth="1"/>
    <col min="14593" max="14593" width="30.7109375" style="178" customWidth="1"/>
    <col min="14594" max="14594" width="21.140625" style="178" customWidth="1"/>
    <col min="14595" max="14595" width="35.7109375" style="178" customWidth="1"/>
    <col min="14596" max="14597" width="19.28515625" style="178" customWidth="1"/>
    <col min="14598" max="14598" width="12.85546875" style="178" customWidth="1"/>
    <col min="14599" max="14846" width="9.140625" style="178"/>
    <col min="14847" max="14847" width="8.42578125" style="178" customWidth="1"/>
    <col min="14848" max="14848" width="67.5703125" style="178" customWidth="1"/>
    <col min="14849" max="14849" width="30.7109375" style="178" customWidth="1"/>
    <col min="14850" max="14850" width="21.140625" style="178" customWidth="1"/>
    <col min="14851" max="14851" width="35.7109375" style="178" customWidth="1"/>
    <col min="14852" max="14853" width="19.28515625" style="178" customWidth="1"/>
    <col min="14854" max="14854" width="12.85546875" style="178" customWidth="1"/>
    <col min="14855" max="15102" width="9.140625" style="178"/>
    <col min="15103" max="15103" width="8.42578125" style="178" customWidth="1"/>
    <col min="15104" max="15104" width="67.5703125" style="178" customWidth="1"/>
    <col min="15105" max="15105" width="30.7109375" style="178" customWidth="1"/>
    <col min="15106" max="15106" width="21.140625" style="178" customWidth="1"/>
    <col min="15107" max="15107" width="35.7109375" style="178" customWidth="1"/>
    <col min="15108" max="15109" width="19.28515625" style="178" customWidth="1"/>
    <col min="15110" max="15110" width="12.85546875" style="178" customWidth="1"/>
    <col min="15111" max="15358" width="9.140625" style="178"/>
    <col min="15359" max="15359" width="8.42578125" style="178" customWidth="1"/>
    <col min="15360" max="15360" width="67.5703125" style="178" customWidth="1"/>
    <col min="15361" max="15361" width="30.7109375" style="178" customWidth="1"/>
    <col min="15362" max="15362" width="21.140625" style="178" customWidth="1"/>
    <col min="15363" max="15363" width="35.7109375" style="178" customWidth="1"/>
    <col min="15364" max="15365" width="19.28515625" style="178" customWidth="1"/>
    <col min="15366" max="15366" width="12.85546875" style="178" customWidth="1"/>
    <col min="15367" max="15614" width="9.140625" style="178"/>
    <col min="15615" max="15615" width="8.42578125" style="178" customWidth="1"/>
    <col min="15616" max="15616" width="67.5703125" style="178" customWidth="1"/>
    <col min="15617" max="15617" width="30.7109375" style="178" customWidth="1"/>
    <col min="15618" max="15618" width="21.140625" style="178" customWidth="1"/>
    <col min="15619" max="15619" width="35.7109375" style="178" customWidth="1"/>
    <col min="15620" max="15621" width="19.28515625" style="178" customWidth="1"/>
    <col min="15622" max="15622" width="12.85546875" style="178" customWidth="1"/>
    <col min="15623" max="15870" width="9.140625" style="178"/>
    <col min="15871" max="15871" width="8.42578125" style="178" customWidth="1"/>
    <col min="15872" max="15872" width="67.5703125" style="178" customWidth="1"/>
    <col min="15873" max="15873" width="30.7109375" style="178" customWidth="1"/>
    <col min="15874" max="15874" width="21.140625" style="178" customWidth="1"/>
    <col min="15875" max="15875" width="35.7109375" style="178" customWidth="1"/>
    <col min="15876" max="15877" width="19.28515625" style="178" customWidth="1"/>
    <col min="15878" max="15878" width="12.85546875" style="178" customWidth="1"/>
    <col min="15879" max="16126" width="9.140625" style="178"/>
    <col min="16127" max="16127" width="8.42578125" style="178" customWidth="1"/>
    <col min="16128" max="16128" width="67.5703125" style="178" customWidth="1"/>
    <col min="16129" max="16129" width="30.7109375" style="178" customWidth="1"/>
    <col min="16130" max="16130" width="21.140625" style="178" customWidth="1"/>
    <col min="16131" max="16131" width="35.7109375" style="178" customWidth="1"/>
    <col min="16132" max="16133" width="19.28515625" style="178" customWidth="1"/>
    <col min="16134" max="16134" width="12.85546875" style="178" customWidth="1"/>
    <col min="16135" max="16384" width="9.140625" style="178"/>
  </cols>
  <sheetData>
    <row r="1" spans="1:9">
      <c r="E1" s="72" t="s">
        <v>447</v>
      </c>
    </row>
    <row r="3" spans="1:9" ht="25.15" customHeight="1">
      <c r="A3" s="1454" t="s">
        <v>1020</v>
      </c>
      <c r="B3" s="1480"/>
      <c r="C3" s="1480"/>
      <c r="D3" s="1480"/>
      <c r="E3" s="1480"/>
    </row>
    <row r="4" spans="1:9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5"/>
      <c r="I6" s="5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365"/>
    </row>
    <row r="9" spans="1:9" ht="80.25" customHeight="1">
      <c r="A9" s="366" t="s">
        <v>282</v>
      </c>
      <c r="B9" s="366" t="s">
        <v>297</v>
      </c>
      <c r="C9" s="366" t="s">
        <v>390</v>
      </c>
      <c r="D9" s="366" t="s">
        <v>391</v>
      </c>
      <c r="E9" s="366" t="s">
        <v>392</v>
      </c>
    </row>
    <row r="10" spans="1:9" s="370" customFormat="1" ht="19.899999999999999" customHeight="1">
      <c r="A10" s="294">
        <v>1</v>
      </c>
      <c r="B10" s="294">
        <v>2</v>
      </c>
      <c r="C10" s="294">
        <v>3</v>
      </c>
      <c r="D10" s="294">
        <v>4</v>
      </c>
      <c r="E10" s="295" t="s">
        <v>393</v>
      </c>
      <c r="F10" s="369"/>
    </row>
    <row r="11" spans="1:9" s="184" customFormat="1" ht="35.450000000000003" customHeight="1">
      <c r="A11" s="371"/>
      <c r="B11" s="301" t="s">
        <v>394</v>
      </c>
      <c r="C11" s="372" t="s">
        <v>305</v>
      </c>
      <c r="D11" s="372" t="s">
        <v>305</v>
      </c>
      <c r="E11" s="373">
        <v>36514</v>
      </c>
      <c r="F11" s="380"/>
    </row>
    <row r="12" spans="1:9" ht="22.9" customHeight="1">
      <c r="A12" s="376"/>
      <c r="B12" s="347" t="s">
        <v>395</v>
      </c>
      <c r="C12" s="377"/>
      <c r="D12" s="377"/>
      <c r="E12" s="377"/>
    </row>
    <row r="13" spans="1:9" ht="22.9" customHeight="1">
      <c r="A13" s="376"/>
      <c r="B13" s="751" t="s">
        <v>1168</v>
      </c>
      <c r="C13" s="377">
        <f>E13/D13</f>
        <v>2434266.666666667</v>
      </c>
      <c r="D13" s="378">
        <v>1.4999999999999999E-2</v>
      </c>
      <c r="E13" s="377">
        <f>E11</f>
        <v>36514</v>
      </c>
    </row>
    <row r="14" spans="1:9" ht="22.9" customHeight="1">
      <c r="A14" s="376"/>
      <c r="B14" s="347"/>
      <c r="C14" s="377"/>
      <c r="D14" s="377"/>
      <c r="E14" s="377"/>
    </row>
    <row r="15" spans="1:9" ht="19.149999999999999" customHeight="1">
      <c r="A15" s="376"/>
      <c r="B15" s="379"/>
      <c r="C15" s="377"/>
      <c r="D15" s="377"/>
      <c r="E15" s="377"/>
    </row>
    <row r="18" spans="1:7" s="317" customFormat="1">
      <c r="A18" s="34" t="s">
        <v>667</v>
      </c>
      <c r="B18" s="35"/>
      <c r="C18" s="115"/>
      <c r="E18" s="115" t="s">
        <v>1135</v>
      </c>
    </row>
    <row r="19" spans="1:7" s="317" customFormat="1" ht="15.75">
      <c r="A19" s="178"/>
      <c r="B19" s="66"/>
      <c r="C19" s="67" t="s">
        <v>131</v>
      </c>
      <c r="E19" s="67" t="s">
        <v>132</v>
      </c>
    </row>
    <row r="20" spans="1:7" s="317" customFormat="1" ht="15.75">
      <c r="A20" s="66"/>
      <c r="B20" s="63"/>
      <c r="C20" s="63"/>
      <c r="E20" s="63"/>
    </row>
    <row r="21" spans="1:7" s="317" customFormat="1">
      <c r="A21" s="34" t="s">
        <v>133</v>
      </c>
      <c r="B21" s="35"/>
      <c r="C21" s="115"/>
      <c r="E21" s="1024" t="s">
        <v>1217</v>
      </c>
      <c r="G21" s="343"/>
    </row>
    <row r="22" spans="1:7" s="317" customFormat="1" ht="15.75">
      <c r="A22" s="178"/>
      <c r="B22" s="66"/>
      <c r="C22" s="67" t="s">
        <v>131</v>
      </c>
      <c r="E22" s="67" t="s">
        <v>132</v>
      </c>
      <c r="G22" s="343"/>
    </row>
    <row r="23" spans="1:7" s="286" customFormat="1">
      <c r="F23" s="364"/>
    </row>
    <row r="24" spans="1:7" s="286" customFormat="1">
      <c r="F24" s="364"/>
    </row>
    <row r="25" spans="1:7" s="286" customFormat="1">
      <c r="F25" s="364"/>
    </row>
    <row r="28" spans="1:7">
      <c r="B28" s="316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tabColor rgb="FFB3FFB3"/>
    <pageSetUpPr fitToPage="1"/>
  </sheetPr>
  <dimension ref="A1:K87"/>
  <sheetViews>
    <sheetView view="pageBreakPreview" zoomScale="70" zoomScaleSheetLayoutView="70" workbookViewId="0">
      <selection activeCell="E38" sqref="E38"/>
    </sheetView>
  </sheetViews>
  <sheetFormatPr defaultRowHeight="18.75"/>
  <cols>
    <col min="1" max="1" width="7.7109375" style="178" customWidth="1"/>
    <col min="2" max="2" width="70" style="178" customWidth="1"/>
    <col min="3" max="3" width="25.7109375" style="178" customWidth="1"/>
    <col min="4" max="4" width="21" style="178" customWidth="1"/>
    <col min="5" max="5" width="45.5703125" style="178" customWidth="1"/>
    <col min="6" max="7" width="20.85546875" style="363" customWidth="1"/>
    <col min="8" max="8" width="17.5703125" style="380" customWidth="1"/>
    <col min="9" max="10" width="17.5703125" style="364" customWidth="1"/>
    <col min="11" max="256" width="9.140625" style="178"/>
    <col min="257" max="257" width="7.7109375" style="178" customWidth="1"/>
    <col min="258" max="258" width="70" style="178" customWidth="1"/>
    <col min="259" max="259" width="25.7109375" style="178" customWidth="1"/>
    <col min="260" max="260" width="21" style="178" customWidth="1"/>
    <col min="261" max="261" width="45.5703125" style="178" customWidth="1"/>
    <col min="262" max="263" width="20.85546875" style="178" customWidth="1"/>
    <col min="264" max="264" width="17.5703125" style="178" customWidth="1"/>
    <col min="265" max="512" width="9.140625" style="178"/>
    <col min="513" max="513" width="7.7109375" style="178" customWidth="1"/>
    <col min="514" max="514" width="70" style="178" customWidth="1"/>
    <col min="515" max="515" width="25.7109375" style="178" customWidth="1"/>
    <col min="516" max="516" width="21" style="178" customWidth="1"/>
    <col min="517" max="517" width="45.5703125" style="178" customWidth="1"/>
    <col min="518" max="519" width="20.85546875" style="178" customWidth="1"/>
    <col min="520" max="520" width="17.5703125" style="178" customWidth="1"/>
    <col min="521" max="768" width="9.140625" style="178"/>
    <col min="769" max="769" width="7.7109375" style="178" customWidth="1"/>
    <col min="770" max="770" width="70" style="178" customWidth="1"/>
    <col min="771" max="771" width="25.7109375" style="178" customWidth="1"/>
    <col min="772" max="772" width="21" style="178" customWidth="1"/>
    <col min="773" max="773" width="45.5703125" style="178" customWidth="1"/>
    <col min="774" max="775" width="20.85546875" style="178" customWidth="1"/>
    <col min="776" max="776" width="17.5703125" style="178" customWidth="1"/>
    <col min="777" max="1024" width="9.140625" style="178"/>
    <col min="1025" max="1025" width="7.7109375" style="178" customWidth="1"/>
    <col min="1026" max="1026" width="70" style="178" customWidth="1"/>
    <col min="1027" max="1027" width="25.7109375" style="178" customWidth="1"/>
    <col min="1028" max="1028" width="21" style="178" customWidth="1"/>
    <col min="1029" max="1029" width="45.5703125" style="178" customWidth="1"/>
    <col min="1030" max="1031" width="20.85546875" style="178" customWidth="1"/>
    <col min="1032" max="1032" width="17.5703125" style="178" customWidth="1"/>
    <col min="1033" max="1280" width="9.140625" style="178"/>
    <col min="1281" max="1281" width="7.7109375" style="178" customWidth="1"/>
    <col min="1282" max="1282" width="70" style="178" customWidth="1"/>
    <col min="1283" max="1283" width="25.7109375" style="178" customWidth="1"/>
    <col min="1284" max="1284" width="21" style="178" customWidth="1"/>
    <col min="1285" max="1285" width="45.5703125" style="178" customWidth="1"/>
    <col min="1286" max="1287" width="20.85546875" style="178" customWidth="1"/>
    <col min="1288" max="1288" width="17.5703125" style="178" customWidth="1"/>
    <col min="1289" max="1536" width="9.140625" style="178"/>
    <col min="1537" max="1537" width="7.7109375" style="178" customWidth="1"/>
    <col min="1538" max="1538" width="70" style="178" customWidth="1"/>
    <col min="1539" max="1539" width="25.7109375" style="178" customWidth="1"/>
    <col min="1540" max="1540" width="21" style="178" customWidth="1"/>
    <col min="1541" max="1541" width="45.5703125" style="178" customWidth="1"/>
    <col min="1542" max="1543" width="20.85546875" style="178" customWidth="1"/>
    <col min="1544" max="1544" width="17.5703125" style="178" customWidth="1"/>
    <col min="1545" max="1792" width="9.140625" style="178"/>
    <col min="1793" max="1793" width="7.7109375" style="178" customWidth="1"/>
    <col min="1794" max="1794" width="70" style="178" customWidth="1"/>
    <col min="1795" max="1795" width="25.7109375" style="178" customWidth="1"/>
    <col min="1796" max="1796" width="21" style="178" customWidth="1"/>
    <col min="1797" max="1797" width="45.5703125" style="178" customWidth="1"/>
    <col min="1798" max="1799" width="20.85546875" style="178" customWidth="1"/>
    <col min="1800" max="1800" width="17.5703125" style="178" customWidth="1"/>
    <col min="1801" max="2048" width="9.140625" style="178"/>
    <col min="2049" max="2049" width="7.7109375" style="178" customWidth="1"/>
    <col min="2050" max="2050" width="70" style="178" customWidth="1"/>
    <col min="2051" max="2051" width="25.7109375" style="178" customWidth="1"/>
    <col min="2052" max="2052" width="21" style="178" customWidth="1"/>
    <col min="2053" max="2053" width="45.5703125" style="178" customWidth="1"/>
    <col min="2054" max="2055" width="20.85546875" style="178" customWidth="1"/>
    <col min="2056" max="2056" width="17.5703125" style="178" customWidth="1"/>
    <col min="2057" max="2304" width="9.140625" style="178"/>
    <col min="2305" max="2305" width="7.7109375" style="178" customWidth="1"/>
    <col min="2306" max="2306" width="70" style="178" customWidth="1"/>
    <col min="2307" max="2307" width="25.7109375" style="178" customWidth="1"/>
    <col min="2308" max="2308" width="21" style="178" customWidth="1"/>
    <col min="2309" max="2309" width="45.5703125" style="178" customWidth="1"/>
    <col min="2310" max="2311" width="20.85546875" style="178" customWidth="1"/>
    <col min="2312" max="2312" width="17.5703125" style="178" customWidth="1"/>
    <col min="2313" max="2560" width="9.140625" style="178"/>
    <col min="2561" max="2561" width="7.7109375" style="178" customWidth="1"/>
    <col min="2562" max="2562" width="70" style="178" customWidth="1"/>
    <col min="2563" max="2563" width="25.7109375" style="178" customWidth="1"/>
    <col min="2564" max="2564" width="21" style="178" customWidth="1"/>
    <col min="2565" max="2565" width="45.5703125" style="178" customWidth="1"/>
    <col min="2566" max="2567" width="20.85546875" style="178" customWidth="1"/>
    <col min="2568" max="2568" width="17.5703125" style="178" customWidth="1"/>
    <col min="2569" max="2816" width="9.140625" style="178"/>
    <col min="2817" max="2817" width="7.7109375" style="178" customWidth="1"/>
    <col min="2818" max="2818" width="70" style="178" customWidth="1"/>
    <col min="2819" max="2819" width="25.7109375" style="178" customWidth="1"/>
    <col min="2820" max="2820" width="21" style="178" customWidth="1"/>
    <col min="2821" max="2821" width="45.5703125" style="178" customWidth="1"/>
    <col min="2822" max="2823" width="20.85546875" style="178" customWidth="1"/>
    <col min="2824" max="2824" width="17.5703125" style="178" customWidth="1"/>
    <col min="2825" max="3072" width="9.140625" style="178"/>
    <col min="3073" max="3073" width="7.7109375" style="178" customWidth="1"/>
    <col min="3074" max="3074" width="70" style="178" customWidth="1"/>
    <col min="3075" max="3075" width="25.7109375" style="178" customWidth="1"/>
    <col min="3076" max="3076" width="21" style="178" customWidth="1"/>
    <col min="3077" max="3077" width="45.5703125" style="178" customWidth="1"/>
    <col min="3078" max="3079" width="20.85546875" style="178" customWidth="1"/>
    <col min="3080" max="3080" width="17.5703125" style="178" customWidth="1"/>
    <col min="3081" max="3328" width="9.140625" style="178"/>
    <col min="3329" max="3329" width="7.7109375" style="178" customWidth="1"/>
    <col min="3330" max="3330" width="70" style="178" customWidth="1"/>
    <col min="3331" max="3331" width="25.7109375" style="178" customWidth="1"/>
    <col min="3332" max="3332" width="21" style="178" customWidth="1"/>
    <col min="3333" max="3333" width="45.5703125" style="178" customWidth="1"/>
    <col min="3334" max="3335" width="20.85546875" style="178" customWidth="1"/>
    <col min="3336" max="3336" width="17.5703125" style="178" customWidth="1"/>
    <col min="3337" max="3584" width="9.140625" style="178"/>
    <col min="3585" max="3585" width="7.7109375" style="178" customWidth="1"/>
    <col min="3586" max="3586" width="70" style="178" customWidth="1"/>
    <col min="3587" max="3587" width="25.7109375" style="178" customWidth="1"/>
    <col min="3588" max="3588" width="21" style="178" customWidth="1"/>
    <col min="3589" max="3589" width="45.5703125" style="178" customWidth="1"/>
    <col min="3590" max="3591" width="20.85546875" style="178" customWidth="1"/>
    <col min="3592" max="3592" width="17.5703125" style="178" customWidth="1"/>
    <col min="3593" max="3840" width="9.140625" style="178"/>
    <col min="3841" max="3841" width="7.7109375" style="178" customWidth="1"/>
    <col min="3842" max="3842" width="70" style="178" customWidth="1"/>
    <col min="3843" max="3843" width="25.7109375" style="178" customWidth="1"/>
    <col min="3844" max="3844" width="21" style="178" customWidth="1"/>
    <col min="3845" max="3845" width="45.5703125" style="178" customWidth="1"/>
    <col min="3846" max="3847" width="20.85546875" style="178" customWidth="1"/>
    <col min="3848" max="3848" width="17.5703125" style="178" customWidth="1"/>
    <col min="3849" max="4096" width="9.140625" style="178"/>
    <col min="4097" max="4097" width="7.7109375" style="178" customWidth="1"/>
    <col min="4098" max="4098" width="70" style="178" customWidth="1"/>
    <col min="4099" max="4099" width="25.7109375" style="178" customWidth="1"/>
    <col min="4100" max="4100" width="21" style="178" customWidth="1"/>
    <col min="4101" max="4101" width="45.5703125" style="178" customWidth="1"/>
    <col min="4102" max="4103" width="20.85546875" style="178" customWidth="1"/>
    <col min="4104" max="4104" width="17.5703125" style="178" customWidth="1"/>
    <col min="4105" max="4352" width="9.140625" style="178"/>
    <col min="4353" max="4353" width="7.7109375" style="178" customWidth="1"/>
    <col min="4354" max="4354" width="70" style="178" customWidth="1"/>
    <col min="4355" max="4355" width="25.7109375" style="178" customWidth="1"/>
    <col min="4356" max="4356" width="21" style="178" customWidth="1"/>
    <col min="4357" max="4357" width="45.5703125" style="178" customWidth="1"/>
    <col min="4358" max="4359" width="20.85546875" style="178" customWidth="1"/>
    <col min="4360" max="4360" width="17.5703125" style="178" customWidth="1"/>
    <col min="4361" max="4608" width="9.140625" style="178"/>
    <col min="4609" max="4609" width="7.7109375" style="178" customWidth="1"/>
    <col min="4610" max="4610" width="70" style="178" customWidth="1"/>
    <col min="4611" max="4611" width="25.7109375" style="178" customWidth="1"/>
    <col min="4612" max="4612" width="21" style="178" customWidth="1"/>
    <col min="4613" max="4613" width="45.5703125" style="178" customWidth="1"/>
    <col min="4614" max="4615" width="20.85546875" style="178" customWidth="1"/>
    <col min="4616" max="4616" width="17.5703125" style="178" customWidth="1"/>
    <col min="4617" max="4864" width="9.140625" style="178"/>
    <col min="4865" max="4865" width="7.7109375" style="178" customWidth="1"/>
    <col min="4866" max="4866" width="70" style="178" customWidth="1"/>
    <col min="4867" max="4867" width="25.7109375" style="178" customWidth="1"/>
    <col min="4868" max="4868" width="21" style="178" customWidth="1"/>
    <col min="4869" max="4869" width="45.5703125" style="178" customWidth="1"/>
    <col min="4870" max="4871" width="20.85546875" style="178" customWidth="1"/>
    <col min="4872" max="4872" width="17.5703125" style="178" customWidth="1"/>
    <col min="4873" max="5120" width="9.140625" style="178"/>
    <col min="5121" max="5121" width="7.7109375" style="178" customWidth="1"/>
    <col min="5122" max="5122" width="70" style="178" customWidth="1"/>
    <col min="5123" max="5123" width="25.7109375" style="178" customWidth="1"/>
    <col min="5124" max="5124" width="21" style="178" customWidth="1"/>
    <col min="5125" max="5125" width="45.5703125" style="178" customWidth="1"/>
    <col min="5126" max="5127" width="20.85546875" style="178" customWidth="1"/>
    <col min="5128" max="5128" width="17.5703125" style="178" customWidth="1"/>
    <col min="5129" max="5376" width="9.140625" style="178"/>
    <col min="5377" max="5377" width="7.7109375" style="178" customWidth="1"/>
    <col min="5378" max="5378" width="70" style="178" customWidth="1"/>
    <col min="5379" max="5379" width="25.7109375" style="178" customWidth="1"/>
    <col min="5380" max="5380" width="21" style="178" customWidth="1"/>
    <col min="5381" max="5381" width="45.5703125" style="178" customWidth="1"/>
    <col min="5382" max="5383" width="20.85546875" style="178" customWidth="1"/>
    <col min="5384" max="5384" width="17.5703125" style="178" customWidth="1"/>
    <col min="5385" max="5632" width="9.140625" style="178"/>
    <col min="5633" max="5633" width="7.7109375" style="178" customWidth="1"/>
    <col min="5634" max="5634" width="70" style="178" customWidth="1"/>
    <col min="5635" max="5635" width="25.7109375" style="178" customWidth="1"/>
    <col min="5636" max="5636" width="21" style="178" customWidth="1"/>
    <col min="5637" max="5637" width="45.5703125" style="178" customWidth="1"/>
    <col min="5638" max="5639" width="20.85546875" style="178" customWidth="1"/>
    <col min="5640" max="5640" width="17.5703125" style="178" customWidth="1"/>
    <col min="5641" max="5888" width="9.140625" style="178"/>
    <col min="5889" max="5889" width="7.7109375" style="178" customWidth="1"/>
    <col min="5890" max="5890" width="70" style="178" customWidth="1"/>
    <col min="5891" max="5891" width="25.7109375" style="178" customWidth="1"/>
    <col min="5892" max="5892" width="21" style="178" customWidth="1"/>
    <col min="5893" max="5893" width="45.5703125" style="178" customWidth="1"/>
    <col min="5894" max="5895" width="20.85546875" style="178" customWidth="1"/>
    <col min="5896" max="5896" width="17.5703125" style="178" customWidth="1"/>
    <col min="5897" max="6144" width="9.140625" style="178"/>
    <col min="6145" max="6145" width="7.7109375" style="178" customWidth="1"/>
    <col min="6146" max="6146" width="70" style="178" customWidth="1"/>
    <col min="6147" max="6147" width="25.7109375" style="178" customWidth="1"/>
    <col min="6148" max="6148" width="21" style="178" customWidth="1"/>
    <col min="6149" max="6149" width="45.5703125" style="178" customWidth="1"/>
    <col min="6150" max="6151" width="20.85546875" style="178" customWidth="1"/>
    <col min="6152" max="6152" width="17.5703125" style="178" customWidth="1"/>
    <col min="6153" max="6400" width="9.140625" style="178"/>
    <col min="6401" max="6401" width="7.7109375" style="178" customWidth="1"/>
    <col min="6402" max="6402" width="70" style="178" customWidth="1"/>
    <col min="6403" max="6403" width="25.7109375" style="178" customWidth="1"/>
    <col min="6404" max="6404" width="21" style="178" customWidth="1"/>
    <col min="6405" max="6405" width="45.5703125" style="178" customWidth="1"/>
    <col min="6406" max="6407" width="20.85546875" style="178" customWidth="1"/>
    <col min="6408" max="6408" width="17.5703125" style="178" customWidth="1"/>
    <col min="6409" max="6656" width="9.140625" style="178"/>
    <col min="6657" max="6657" width="7.7109375" style="178" customWidth="1"/>
    <col min="6658" max="6658" width="70" style="178" customWidth="1"/>
    <col min="6659" max="6659" width="25.7109375" style="178" customWidth="1"/>
    <col min="6660" max="6660" width="21" style="178" customWidth="1"/>
    <col min="6661" max="6661" width="45.5703125" style="178" customWidth="1"/>
    <col min="6662" max="6663" width="20.85546875" style="178" customWidth="1"/>
    <col min="6664" max="6664" width="17.5703125" style="178" customWidth="1"/>
    <col min="6665" max="6912" width="9.140625" style="178"/>
    <col min="6913" max="6913" width="7.7109375" style="178" customWidth="1"/>
    <col min="6914" max="6914" width="70" style="178" customWidth="1"/>
    <col min="6915" max="6915" width="25.7109375" style="178" customWidth="1"/>
    <col min="6916" max="6916" width="21" style="178" customWidth="1"/>
    <col min="6917" max="6917" width="45.5703125" style="178" customWidth="1"/>
    <col min="6918" max="6919" width="20.85546875" style="178" customWidth="1"/>
    <col min="6920" max="6920" width="17.5703125" style="178" customWidth="1"/>
    <col min="6921" max="7168" width="9.140625" style="178"/>
    <col min="7169" max="7169" width="7.7109375" style="178" customWidth="1"/>
    <col min="7170" max="7170" width="70" style="178" customWidth="1"/>
    <col min="7171" max="7171" width="25.7109375" style="178" customWidth="1"/>
    <col min="7172" max="7172" width="21" style="178" customWidth="1"/>
    <col min="7173" max="7173" width="45.5703125" style="178" customWidth="1"/>
    <col min="7174" max="7175" width="20.85546875" style="178" customWidth="1"/>
    <col min="7176" max="7176" width="17.5703125" style="178" customWidth="1"/>
    <col min="7177" max="7424" width="9.140625" style="178"/>
    <col min="7425" max="7425" width="7.7109375" style="178" customWidth="1"/>
    <col min="7426" max="7426" width="70" style="178" customWidth="1"/>
    <col min="7427" max="7427" width="25.7109375" style="178" customWidth="1"/>
    <col min="7428" max="7428" width="21" style="178" customWidth="1"/>
    <col min="7429" max="7429" width="45.5703125" style="178" customWidth="1"/>
    <col min="7430" max="7431" width="20.85546875" style="178" customWidth="1"/>
    <col min="7432" max="7432" width="17.5703125" style="178" customWidth="1"/>
    <col min="7433" max="7680" width="9.140625" style="178"/>
    <col min="7681" max="7681" width="7.7109375" style="178" customWidth="1"/>
    <col min="7682" max="7682" width="70" style="178" customWidth="1"/>
    <col min="7683" max="7683" width="25.7109375" style="178" customWidth="1"/>
    <col min="7684" max="7684" width="21" style="178" customWidth="1"/>
    <col min="7685" max="7685" width="45.5703125" style="178" customWidth="1"/>
    <col min="7686" max="7687" width="20.85546875" style="178" customWidth="1"/>
    <col min="7688" max="7688" width="17.5703125" style="178" customWidth="1"/>
    <col min="7689" max="7936" width="9.140625" style="178"/>
    <col min="7937" max="7937" width="7.7109375" style="178" customWidth="1"/>
    <col min="7938" max="7938" width="70" style="178" customWidth="1"/>
    <col min="7939" max="7939" width="25.7109375" style="178" customWidth="1"/>
    <col min="7940" max="7940" width="21" style="178" customWidth="1"/>
    <col min="7941" max="7941" width="45.5703125" style="178" customWidth="1"/>
    <col min="7942" max="7943" width="20.85546875" style="178" customWidth="1"/>
    <col min="7944" max="7944" width="17.5703125" style="178" customWidth="1"/>
    <col min="7945" max="8192" width="9.140625" style="178"/>
    <col min="8193" max="8193" width="7.7109375" style="178" customWidth="1"/>
    <col min="8194" max="8194" width="70" style="178" customWidth="1"/>
    <col min="8195" max="8195" width="25.7109375" style="178" customWidth="1"/>
    <col min="8196" max="8196" width="21" style="178" customWidth="1"/>
    <col min="8197" max="8197" width="45.5703125" style="178" customWidth="1"/>
    <col min="8198" max="8199" width="20.85546875" style="178" customWidth="1"/>
    <col min="8200" max="8200" width="17.5703125" style="178" customWidth="1"/>
    <col min="8201" max="8448" width="9.140625" style="178"/>
    <col min="8449" max="8449" width="7.7109375" style="178" customWidth="1"/>
    <col min="8450" max="8450" width="70" style="178" customWidth="1"/>
    <col min="8451" max="8451" width="25.7109375" style="178" customWidth="1"/>
    <col min="8452" max="8452" width="21" style="178" customWidth="1"/>
    <col min="8453" max="8453" width="45.5703125" style="178" customWidth="1"/>
    <col min="8454" max="8455" width="20.85546875" style="178" customWidth="1"/>
    <col min="8456" max="8456" width="17.5703125" style="178" customWidth="1"/>
    <col min="8457" max="8704" width="9.140625" style="178"/>
    <col min="8705" max="8705" width="7.7109375" style="178" customWidth="1"/>
    <col min="8706" max="8706" width="70" style="178" customWidth="1"/>
    <col min="8707" max="8707" width="25.7109375" style="178" customWidth="1"/>
    <col min="8708" max="8708" width="21" style="178" customWidth="1"/>
    <col min="8709" max="8709" width="45.5703125" style="178" customWidth="1"/>
    <col min="8710" max="8711" width="20.85546875" style="178" customWidth="1"/>
    <col min="8712" max="8712" width="17.5703125" style="178" customWidth="1"/>
    <col min="8713" max="8960" width="9.140625" style="178"/>
    <col min="8961" max="8961" width="7.7109375" style="178" customWidth="1"/>
    <col min="8962" max="8962" width="70" style="178" customWidth="1"/>
    <col min="8963" max="8963" width="25.7109375" style="178" customWidth="1"/>
    <col min="8964" max="8964" width="21" style="178" customWidth="1"/>
    <col min="8965" max="8965" width="45.5703125" style="178" customWidth="1"/>
    <col min="8966" max="8967" width="20.85546875" style="178" customWidth="1"/>
    <col min="8968" max="8968" width="17.5703125" style="178" customWidth="1"/>
    <col min="8969" max="9216" width="9.140625" style="178"/>
    <col min="9217" max="9217" width="7.7109375" style="178" customWidth="1"/>
    <col min="9218" max="9218" width="70" style="178" customWidth="1"/>
    <col min="9219" max="9219" width="25.7109375" style="178" customWidth="1"/>
    <col min="9220" max="9220" width="21" style="178" customWidth="1"/>
    <col min="9221" max="9221" width="45.5703125" style="178" customWidth="1"/>
    <col min="9222" max="9223" width="20.85546875" style="178" customWidth="1"/>
    <col min="9224" max="9224" width="17.5703125" style="178" customWidth="1"/>
    <col min="9225" max="9472" width="9.140625" style="178"/>
    <col min="9473" max="9473" width="7.7109375" style="178" customWidth="1"/>
    <col min="9474" max="9474" width="70" style="178" customWidth="1"/>
    <col min="9475" max="9475" width="25.7109375" style="178" customWidth="1"/>
    <col min="9476" max="9476" width="21" style="178" customWidth="1"/>
    <col min="9477" max="9477" width="45.5703125" style="178" customWidth="1"/>
    <col min="9478" max="9479" width="20.85546875" style="178" customWidth="1"/>
    <col min="9480" max="9480" width="17.5703125" style="178" customWidth="1"/>
    <col min="9481" max="9728" width="9.140625" style="178"/>
    <col min="9729" max="9729" width="7.7109375" style="178" customWidth="1"/>
    <col min="9730" max="9730" width="70" style="178" customWidth="1"/>
    <col min="9731" max="9731" width="25.7109375" style="178" customWidth="1"/>
    <col min="9732" max="9732" width="21" style="178" customWidth="1"/>
    <col min="9733" max="9733" width="45.5703125" style="178" customWidth="1"/>
    <col min="9734" max="9735" width="20.85546875" style="178" customWidth="1"/>
    <col min="9736" max="9736" width="17.5703125" style="178" customWidth="1"/>
    <col min="9737" max="9984" width="9.140625" style="178"/>
    <col min="9985" max="9985" width="7.7109375" style="178" customWidth="1"/>
    <col min="9986" max="9986" width="70" style="178" customWidth="1"/>
    <col min="9987" max="9987" width="25.7109375" style="178" customWidth="1"/>
    <col min="9988" max="9988" width="21" style="178" customWidth="1"/>
    <col min="9989" max="9989" width="45.5703125" style="178" customWidth="1"/>
    <col min="9990" max="9991" width="20.85546875" style="178" customWidth="1"/>
    <col min="9992" max="9992" width="17.5703125" style="178" customWidth="1"/>
    <col min="9993" max="10240" width="9.140625" style="178"/>
    <col min="10241" max="10241" width="7.7109375" style="178" customWidth="1"/>
    <col min="10242" max="10242" width="70" style="178" customWidth="1"/>
    <col min="10243" max="10243" width="25.7109375" style="178" customWidth="1"/>
    <col min="10244" max="10244" width="21" style="178" customWidth="1"/>
    <col min="10245" max="10245" width="45.5703125" style="178" customWidth="1"/>
    <col min="10246" max="10247" width="20.85546875" style="178" customWidth="1"/>
    <col min="10248" max="10248" width="17.5703125" style="178" customWidth="1"/>
    <col min="10249" max="10496" width="9.140625" style="178"/>
    <col min="10497" max="10497" width="7.7109375" style="178" customWidth="1"/>
    <col min="10498" max="10498" width="70" style="178" customWidth="1"/>
    <col min="10499" max="10499" width="25.7109375" style="178" customWidth="1"/>
    <col min="10500" max="10500" width="21" style="178" customWidth="1"/>
    <col min="10501" max="10501" width="45.5703125" style="178" customWidth="1"/>
    <col min="10502" max="10503" width="20.85546875" style="178" customWidth="1"/>
    <col min="10504" max="10504" width="17.5703125" style="178" customWidth="1"/>
    <col min="10505" max="10752" width="9.140625" style="178"/>
    <col min="10753" max="10753" width="7.7109375" style="178" customWidth="1"/>
    <col min="10754" max="10754" width="70" style="178" customWidth="1"/>
    <col min="10755" max="10755" width="25.7109375" style="178" customWidth="1"/>
    <col min="10756" max="10756" width="21" style="178" customWidth="1"/>
    <col min="10757" max="10757" width="45.5703125" style="178" customWidth="1"/>
    <col min="10758" max="10759" width="20.85546875" style="178" customWidth="1"/>
    <col min="10760" max="10760" width="17.5703125" style="178" customWidth="1"/>
    <col min="10761" max="11008" width="9.140625" style="178"/>
    <col min="11009" max="11009" width="7.7109375" style="178" customWidth="1"/>
    <col min="11010" max="11010" width="70" style="178" customWidth="1"/>
    <col min="11011" max="11011" width="25.7109375" style="178" customWidth="1"/>
    <col min="11012" max="11012" width="21" style="178" customWidth="1"/>
    <col min="11013" max="11013" width="45.5703125" style="178" customWidth="1"/>
    <col min="11014" max="11015" width="20.85546875" style="178" customWidth="1"/>
    <col min="11016" max="11016" width="17.5703125" style="178" customWidth="1"/>
    <col min="11017" max="11264" width="9.140625" style="178"/>
    <col min="11265" max="11265" width="7.7109375" style="178" customWidth="1"/>
    <col min="11266" max="11266" width="70" style="178" customWidth="1"/>
    <col min="11267" max="11267" width="25.7109375" style="178" customWidth="1"/>
    <col min="11268" max="11268" width="21" style="178" customWidth="1"/>
    <col min="11269" max="11269" width="45.5703125" style="178" customWidth="1"/>
    <col min="11270" max="11271" width="20.85546875" style="178" customWidth="1"/>
    <col min="11272" max="11272" width="17.5703125" style="178" customWidth="1"/>
    <col min="11273" max="11520" width="9.140625" style="178"/>
    <col min="11521" max="11521" width="7.7109375" style="178" customWidth="1"/>
    <col min="11522" max="11522" width="70" style="178" customWidth="1"/>
    <col min="11523" max="11523" width="25.7109375" style="178" customWidth="1"/>
    <col min="11524" max="11524" width="21" style="178" customWidth="1"/>
    <col min="11525" max="11525" width="45.5703125" style="178" customWidth="1"/>
    <col min="11526" max="11527" width="20.85546875" style="178" customWidth="1"/>
    <col min="11528" max="11528" width="17.5703125" style="178" customWidth="1"/>
    <col min="11529" max="11776" width="9.140625" style="178"/>
    <col min="11777" max="11777" width="7.7109375" style="178" customWidth="1"/>
    <col min="11778" max="11778" width="70" style="178" customWidth="1"/>
    <col min="11779" max="11779" width="25.7109375" style="178" customWidth="1"/>
    <col min="11780" max="11780" width="21" style="178" customWidth="1"/>
    <col min="11781" max="11781" width="45.5703125" style="178" customWidth="1"/>
    <col min="11782" max="11783" width="20.85546875" style="178" customWidth="1"/>
    <col min="11784" max="11784" width="17.5703125" style="178" customWidth="1"/>
    <col min="11785" max="12032" width="9.140625" style="178"/>
    <col min="12033" max="12033" width="7.7109375" style="178" customWidth="1"/>
    <col min="12034" max="12034" width="70" style="178" customWidth="1"/>
    <col min="12035" max="12035" width="25.7109375" style="178" customWidth="1"/>
    <col min="12036" max="12036" width="21" style="178" customWidth="1"/>
    <col min="12037" max="12037" width="45.5703125" style="178" customWidth="1"/>
    <col min="12038" max="12039" width="20.85546875" style="178" customWidth="1"/>
    <col min="12040" max="12040" width="17.5703125" style="178" customWidth="1"/>
    <col min="12041" max="12288" width="9.140625" style="178"/>
    <col min="12289" max="12289" width="7.7109375" style="178" customWidth="1"/>
    <col min="12290" max="12290" width="70" style="178" customWidth="1"/>
    <col min="12291" max="12291" width="25.7109375" style="178" customWidth="1"/>
    <col min="12292" max="12292" width="21" style="178" customWidth="1"/>
    <col min="12293" max="12293" width="45.5703125" style="178" customWidth="1"/>
    <col min="12294" max="12295" width="20.85546875" style="178" customWidth="1"/>
    <col min="12296" max="12296" width="17.5703125" style="178" customWidth="1"/>
    <col min="12297" max="12544" width="9.140625" style="178"/>
    <col min="12545" max="12545" width="7.7109375" style="178" customWidth="1"/>
    <col min="12546" max="12546" width="70" style="178" customWidth="1"/>
    <col min="12547" max="12547" width="25.7109375" style="178" customWidth="1"/>
    <col min="12548" max="12548" width="21" style="178" customWidth="1"/>
    <col min="12549" max="12549" width="45.5703125" style="178" customWidth="1"/>
    <col min="12550" max="12551" width="20.85546875" style="178" customWidth="1"/>
    <col min="12552" max="12552" width="17.5703125" style="178" customWidth="1"/>
    <col min="12553" max="12800" width="9.140625" style="178"/>
    <col min="12801" max="12801" width="7.7109375" style="178" customWidth="1"/>
    <col min="12802" max="12802" width="70" style="178" customWidth="1"/>
    <col min="12803" max="12803" width="25.7109375" style="178" customWidth="1"/>
    <col min="12804" max="12804" width="21" style="178" customWidth="1"/>
    <col min="12805" max="12805" width="45.5703125" style="178" customWidth="1"/>
    <col min="12806" max="12807" width="20.85546875" style="178" customWidth="1"/>
    <col min="12808" max="12808" width="17.5703125" style="178" customWidth="1"/>
    <col min="12809" max="13056" width="9.140625" style="178"/>
    <col min="13057" max="13057" width="7.7109375" style="178" customWidth="1"/>
    <col min="13058" max="13058" width="70" style="178" customWidth="1"/>
    <col min="13059" max="13059" width="25.7109375" style="178" customWidth="1"/>
    <col min="13060" max="13060" width="21" style="178" customWidth="1"/>
    <col min="13061" max="13061" width="45.5703125" style="178" customWidth="1"/>
    <col min="13062" max="13063" width="20.85546875" style="178" customWidth="1"/>
    <col min="13064" max="13064" width="17.5703125" style="178" customWidth="1"/>
    <col min="13065" max="13312" width="9.140625" style="178"/>
    <col min="13313" max="13313" width="7.7109375" style="178" customWidth="1"/>
    <col min="13314" max="13314" width="70" style="178" customWidth="1"/>
    <col min="13315" max="13315" width="25.7109375" style="178" customWidth="1"/>
    <col min="13316" max="13316" width="21" style="178" customWidth="1"/>
    <col min="13317" max="13317" width="45.5703125" style="178" customWidth="1"/>
    <col min="13318" max="13319" width="20.85546875" style="178" customWidth="1"/>
    <col min="13320" max="13320" width="17.5703125" style="178" customWidth="1"/>
    <col min="13321" max="13568" width="9.140625" style="178"/>
    <col min="13569" max="13569" width="7.7109375" style="178" customWidth="1"/>
    <col min="13570" max="13570" width="70" style="178" customWidth="1"/>
    <col min="13571" max="13571" width="25.7109375" style="178" customWidth="1"/>
    <col min="13572" max="13572" width="21" style="178" customWidth="1"/>
    <col min="13573" max="13573" width="45.5703125" style="178" customWidth="1"/>
    <col min="13574" max="13575" width="20.85546875" style="178" customWidth="1"/>
    <col min="13576" max="13576" width="17.5703125" style="178" customWidth="1"/>
    <col min="13577" max="13824" width="9.140625" style="178"/>
    <col min="13825" max="13825" width="7.7109375" style="178" customWidth="1"/>
    <col min="13826" max="13826" width="70" style="178" customWidth="1"/>
    <col min="13827" max="13827" width="25.7109375" style="178" customWidth="1"/>
    <col min="13828" max="13828" width="21" style="178" customWidth="1"/>
    <col min="13829" max="13829" width="45.5703125" style="178" customWidth="1"/>
    <col min="13830" max="13831" width="20.85546875" style="178" customWidth="1"/>
    <col min="13832" max="13832" width="17.5703125" style="178" customWidth="1"/>
    <col min="13833" max="14080" width="9.140625" style="178"/>
    <col min="14081" max="14081" width="7.7109375" style="178" customWidth="1"/>
    <col min="14082" max="14082" width="70" style="178" customWidth="1"/>
    <col min="14083" max="14083" width="25.7109375" style="178" customWidth="1"/>
    <col min="14084" max="14084" width="21" style="178" customWidth="1"/>
    <col min="14085" max="14085" width="45.5703125" style="178" customWidth="1"/>
    <col min="14086" max="14087" width="20.85546875" style="178" customWidth="1"/>
    <col min="14088" max="14088" width="17.5703125" style="178" customWidth="1"/>
    <col min="14089" max="14336" width="9.140625" style="178"/>
    <col min="14337" max="14337" width="7.7109375" style="178" customWidth="1"/>
    <col min="14338" max="14338" width="70" style="178" customWidth="1"/>
    <col min="14339" max="14339" width="25.7109375" style="178" customWidth="1"/>
    <col min="14340" max="14340" width="21" style="178" customWidth="1"/>
    <col min="14341" max="14341" width="45.5703125" style="178" customWidth="1"/>
    <col min="14342" max="14343" width="20.85546875" style="178" customWidth="1"/>
    <col min="14344" max="14344" width="17.5703125" style="178" customWidth="1"/>
    <col min="14345" max="14592" width="9.140625" style="178"/>
    <col min="14593" max="14593" width="7.7109375" style="178" customWidth="1"/>
    <col min="14594" max="14594" width="70" style="178" customWidth="1"/>
    <col min="14595" max="14595" width="25.7109375" style="178" customWidth="1"/>
    <col min="14596" max="14596" width="21" style="178" customWidth="1"/>
    <col min="14597" max="14597" width="45.5703125" style="178" customWidth="1"/>
    <col min="14598" max="14599" width="20.85546875" style="178" customWidth="1"/>
    <col min="14600" max="14600" width="17.5703125" style="178" customWidth="1"/>
    <col min="14601" max="14848" width="9.140625" style="178"/>
    <col min="14849" max="14849" width="7.7109375" style="178" customWidth="1"/>
    <col min="14850" max="14850" width="70" style="178" customWidth="1"/>
    <col min="14851" max="14851" width="25.7109375" style="178" customWidth="1"/>
    <col min="14852" max="14852" width="21" style="178" customWidth="1"/>
    <col min="14853" max="14853" width="45.5703125" style="178" customWidth="1"/>
    <col min="14854" max="14855" width="20.85546875" style="178" customWidth="1"/>
    <col min="14856" max="14856" width="17.5703125" style="178" customWidth="1"/>
    <col min="14857" max="15104" width="9.140625" style="178"/>
    <col min="15105" max="15105" width="7.7109375" style="178" customWidth="1"/>
    <col min="15106" max="15106" width="70" style="178" customWidth="1"/>
    <col min="15107" max="15107" width="25.7109375" style="178" customWidth="1"/>
    <col min="15108" max="15108" width="21" style="178" customWidth="1"/>
    <col min="15109" max="15109" width="45.5703125" style="178" customWidth="1"/>
    <col min="15110" max="15111" width="20.85546875" style="178" customWidth="1"/>
    <col min="15112" max="15112" width="17.5703125" style="178" customWidth="1"/>
    <col min="15113" max="15360" width="9.140625" style="178"/>
    <col min="15361" max="15361" width="7.7109375" style="178" customWidth="1"/>
    <col min="15362" max="15362" width="70" style="178" customWidth="1"/>
    <col min="15363" max="15363" width="25.7109375" style="178" customWidth="1"/>
    <col min="15364" max="15364" width="21" style="178" customWidth="1"/>
    <col min="15365" max="15365" width="45.5703125" style="178" customWidth="1"/>
    <col min="15366" max="15367" width="20.85546875" style="178" customWidth="1"/>
    <col min="15368" max="15368" width="17.5703125" style="178" customWidth="1"/>
    <col min="15369" max="15616" width="9.140625" style="178"/>
    <col min="15617" max="15617" width="7.7109375" style="178" customWidth="1"/>
    <col min="15618" max="15618" width="70" style="178" customWidth="1"/>
    <col min="15619" max="15619" width="25.7109375" style="178" customWidth="1"/>
    <col min="15620" max="15620" width="21" style="178" customWidth="1"/>
    <col min="15621" max="15621" width="45.5703125" style="178" customWidth="1"/>
    <col min="15622" max="15623" width="20.85546875" style="178" customWidth="1"/>
    <col min="15624" max="15624" width="17.5703125" style="178" customWidth="1"/>
    <col min="15625" max="15872" width="9.140625" style="178"/>
    <col min="15873" max="15873" width="7.7109375" style="178" customWidth="1"/>
    <col min="15874" max="15874" width="70" style="178" customWidth="1"/>
    <col min="15875" max="15875" width="25.7109375" style="178" customWidth="1"/>
    <col min="15876" max="15876" width="21" style="178" customWidth="1"/>
    <col min="15877" max="15877" width="45.5703125" style="178" customWidth="1"/>
    <col min="15878" max="15879" width="20.85546875" style="178" customWidth="1"/>
    <col min="15880" max="15880" width="17.5703125" style="178" customWidth="1"/>
    <col min="15881" max="16128" width="9.140625" style="178"/>
    <col min="16129" max="16129" width="7.7109375" style="178" customWidth="1"/>
    <col min="16130" max="16130" width="70" style="178" customWidth="1"/>
    <col min="16131" max="16131" width="25.7109375" style="178" customWidth="1"/>
    <col min="16132" max="16132" width="21" style="178" customWidth="1"/>
    <col min="16133" max="16133" width="45.5703125" style="178" customWidth="1"/>
    <col min="16134" max="16135" width="20.85546875" style="178" customWidth="1"/>
    <col min="16136" max="16136" width="17.5703125" style="178" customWidth="1"/>
    <col min="16137" max="16384" width="9.140625" style="178"/>
  </cols>
  <sheetData>
    <row r="1" spans="1:11">
      <c r="E1" s="72" t="s">
        <v>448</v>
      </c>
    </row>
    <row r="3" spans="1:11" ht="19.5" customHeight="1">
      <c r="A3" s="1467" t="s">
        <v>594</v>
      </c>
      <c r="B3" s="1481"/>
      <c r="C3" s="1481"/>
      <c r="D3" s="1481"/>
      <c r="E3" s="1481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5"/>
      <c r="I5" s="381"/>
      <c r="J5" s="381"/>
      <c r="K5" s="10"/>
    </row>
    <row r="6" spans="1:11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16"/>
      <c r="I6" s="382"/>
      <c r="J6" s="382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82"/>
      <c r="J7" s="382"/>
      <c r="K7" s="5"/>
    </row>
    <row r="9" spans="1:11" ht="18.75" customHeight="1">
      <c r="A9" s="1439" t="s">
        <v>282</v>
      </c>
      <c r="B9" s="1439" t="s">
        <v>297</v>
      </c>
      <c r="C9" s="1439" t="s">
        <v>396</v>
      </c>
      <c r="D9" s="1439" t="s">
        <v>391</v>
      </c>
      <c r="E9" s="1439" t="s">
        <v>397</v>
      </c>
    </row>
    <row r="10" spans="1:11">
      <c r="A10" s="1440"/>
      <c r="B10" s="1440"/>
      <c r="C10" s="1440"/>
      <c r="D10" s="1440"/>
      <c r="E10" s="1440"/>
    </row>
    <row r="11" spans="1:11" ht="18.75" customHeight="1">
      <c r="A11" s="1473"/>
      <c r="B11" s="1473"/>
      <c r="C11" s="1473"/>
      <c r="D11" s="1473"/>
      <c r="E11" s="1473"/>
    </row>
    <row r="12" spans="1:11">
      <c r="A12" s="383">
        <v>1</v>
      </c>
      <c r="B12" s="294">
        <v>2</v>
      </c>
      <c r="C12" s="294">
        <v>3</v>
      </c>
      <c r="D12" s="294">
        <v>4</v>
      </c>
      <c r="E12" s="295" t="s">
        <v>393</v>
      </c>
      <c r="F12" s="374" t="s">
        <v>302</v>
      </c>
      <c r="G12" s="374" t="s">
        <v>303</v>
      </c>
    </row>
    <row r="13" spans="1:11" s="184" customFormat="1" ht="37.5" customHeight="1">
      <c r="A13" s="331"/>
      <c r="B13" s="384" t="s">
        <v>398</v>
      </c>
      <c r="C13" s="331" t="s">
        <v>305</v>
      </c>
      <c r="D13" s="331" t="s">
        <v>305</v>
      </c>
      <c r="E13" s="385">
        <f>125638-1-2361</f>
        <v>123276</v>
      </c>
      <c r="F13" s="374"/>
      <c r="G13" s="374">
        <f>E13-F13</f>
        <v>123276</v>
      </c>
      <c r="H13" s="380"/>
      <c r="I13" s="364"/>
      <c r="J13" s="364"/>
    </row>
    <row r="14" spans="1:11">
      <c r="A14" s="376"/>
      <c r="B14" s="347" t="s">
        <v>399</v>
      </c>
      <c r="C14" s="386"/>
      <c r="D14" s="386"/>
      <c r="E14" s="387"/>
    </row>
    <row r="15" spans="1:11">
      <c r="A15" s="376"/>
      <c r="B15" s="347" t="s">
        <v>400</v>
      </c>
      <c r="C15" s="386">
        <f>E15/D15</f>
        <v>5438012.5500000007</v>
      </c>
      <c r="D15" s="388">
        <v>2.1999999999999999E-2</v>
      </c>
      <c r="E15" s="389">
        <f>E13*0.970475</f>
        <v>119636.2761</v>
      </c>
      <c r="F15" s="374"/>
      <c r="G15" s="374"/>
    </row>
    <row r="16" spans="1:11">
      <c r="A16" s="376"/>
      <c r="B16" s="347" t="s">
        <v>171</v>
      </c>
      <c r="C16" s="386"/>
      <c r="D16" s="388"/>
      <c r="E16" s="387"/>
    </row>
    <row r="17" spans="1:10">
      <c r="A17" s="376"/>
      <c r="B17" s="347" t="s">
        <v>401</v>
      </c>
      <c r="C17" s="386"/>
      <c r="D17" s="388"/>
      <c r="E17" s="387"/>
    </row>
    <row r="18" spans="1:10">
      <c r="A18" s="376"/>
      <c r="B18" s="347" t="s">
        <v>402</v>
      </c>
      <c r="C18" s="386"/>
      <c r="D18" s="388"/>
      <c r="E18" s="389">
        <v>0</v>
      </c>
      <c r="F18" s="374"/>
      <c r="G18" s="374"/>
      <c r="I18" s="364" t="s">
        <v>615</v>
      </c>
    </row>
    <row r="19" spans="1:10">
      <c r="A19" s="376"/>
      <c r="B19" s="347" t="s">
        <v>171</v>
      </c>
      <c r="C19" s="386"/>
      <c r="D19" s="388"/>
      <c r="E19" s="387"/>
    </row>
    <row r="20" spans="1:10">
      <c r="A20" s="376"/>
      <c r="B20" s="347" t="s">
        <v>401</v>
      </c>
      <c r="C20" s="386"/>
      <c r="D20" s="388"/>
      <c r="E20" s="387"/>
    </row>
    <row r="21" spans="1:10">
      <c r="A21" s="376"/>
      <c r="B21" s="379"/>
      <c r="C21" s="386"/>
      <c r="D21" s="386"/>
      <c r="E21" s="387"/>
    </row>
    <row r="22" spans="1:10">
      <c r="A22" s="376"/>
      <c r="B22" s="379"/>
      <c r="C22" s="386"/>
      <c r="D22" s="386"/>
      <c r="E22" s="387"/>
    </row>
    <row r="24" spans="1:10" s="317" customFormat="1">
      <c r="A24" s="1227" t="s">
        <v>1287</v>
      </c>
      <c r="B24" s="35"/>
      <c r="C24" s="115"/>
      <c r="E24" s="1226" t="s">
        <v>1302</v>
      </c>
      <c r="F24" s="178"/>
      <c r="G24" s="35"/>
    </row>
    <row r="25" spans="1:10" s="317" customFormat="1" ht="15.75">
      <c r="A25" s="178"/>
      <c r="B25" s="66"/>
      <c r="C25" s="67" t="s">
        <v>131</v>
      </c>
      <c r="E25" s="67" t="s">
        <v>132</v>
      </c>
      <c r="F25" s="178"/>
      <c r="G25" s="66"/>
    </row>
    <row r="26" spans="1:10" s="317" customFormat="1" ht="15.75">
      <c r="A26" s="66"/>
      <c r="B26" s="63"/>
      <c r="C26" s="63"/>
      <c r="E26" s="63"/>
      <c r="F26" s="178"/>
      <c r="G26" s="63"/>
    </row>
    <row r="27" spans="1:10" s="317" customFormat="1">
      <c r="A27" s="34" t="s">
        <v>133</v>
      </c>
      <c r="B27" s="35"/>
      <c r="C27" s="115"/>
      <c r="E27" s="1028" t="s">
        <v>1227</v>
      </c>
      <c r="F27" s="178"/>
      <c r="G27" s="35"/>
    </row>
    <row r="28" spans="1:10" s="317" customFormat="1" ht="15.75">
      <c r="A28" s="178"/>
      <c r="B28" s="66"/>
      <c r="C28" s="67" t="s">
        <v>131</v>
      </c>
      <c r="E28" s="67" t="s">
        <v>132</v>
      </c>
      <c r="F28" s="178"/>
      <c r="G28" s="66"/>
    </row>
    <row r="29" spans="1:10" s="286" customFormat="1">
      <c r="F29" s="363"/>
      <c r="G29" s="363"/>
      <c r="H29" s="380"/>
      <c r="I29" s="364"/>
      <c r="J29" s="364"/>
    </row>
    <row r="30" spans="1:10" s="286" customFormat="1">
      <c r="F30" s="363"/>
      <c r="G30" s="363"/>
      <c r="H30" s="380"/>
      <c r="I30" s="364"/>
      <c r="J30" s="364"/>
    </row>
    <row r="31" spans="1:10" s="286" customFormat="1">
      <c r="F31" s="363"/>
      <c r="G31" s="363"/>
      <c r="H31" s="380"/>
      <c r="I31" s="364"/>
      <c r="J31" s="364"/>
    </row>
    <row r="32" spans="1:10" s="286" customFormat="1">
      <c r="F32" s="363"/>
      <c r="G32" s="363"/>
      <c r="H32" s="380"/>
      <c r="I32" s="364"/>
      <c r="J32" s="364"/>
    </row>
    <row r="33" spans="6:10" s="286" customFormat="1">
      <c r="F33" s="363"/>
      <c r="G33" s="363"/>
      <c r="H33" s="380"/>
      <c r="I33" s="364"/>
      <c r="J33" s="364"/>
    </row>
    <row r="34" spans="6:10" s="286" customFormat="1">
      <c r="F34" s="363"/>
      <c r="G34" s="363"/>
      <c r="H34" s="380"/>
      <c r="I34" s="364"/>
      <c r="J34" s="364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tabColor rgb="FFE4EDD3"/>
    <pageSetUpPr fitToPage="1"/>
  </sheetPr>
  <dimension ref="A1:I87"/>
  <sheetViews>
    <sheetView view="pageBreakPreview" zoomScale="70" zoomScaleSheetLayoutView="70" workbookViewId="0">
      <selection activeCell="H35" sqref="H35:I35"/>
    </sheetView>
  </sheetViews>
  <sheetFormatPr defaultRowHeight="18.75"/>
  <cols>
    <col min="1" max="1" width="7.7109375" style="178" customWidth="1"/>
    <col min="2" max="2" width="70" style="178" customWidth="1"/>
    <col min="3" max="3" width="25.7109375" style="178" customWidth="1"/>
    <col min="4" max="4" width="21" style="178" customWidth="1"/>
    <col min="5" max="5" width="45.5703125" style="178" customWidth="1"/>
    <col min="6" max="6" width="17.5703125" style="380" customWidth="1"/>
    <col min="7" max="254" width="9.140625" style="178"/>
    <col min="255" max="255" width="7.7109375" style="178" customWidth="1"/>
    <col min="256" max="256" width="70" style="178" customWidth="1"/>
    <col min="257" max="257" width="25.7109375" style="178" customWidth="1"/>
    <col min="258" max="258" width="21" style="178" customWidth="1"/>
    <col min="259" max="259" width="45.5703125" style="178" customWidth="1"/>
    <col min="260" max="261" width="20.85546875" style="178" customWidth="1"/>
    <col min="262" max="262" width="17.5703125" style="178" customWidth="1"/>
    <col min="263" max="510" width="9.140625" style="178"/>
    <col min="511" max="511" width="7.7109375" style="178" customWidth="1"/>
    <col min="512" max="512" width="70" style="178" customWidth="1"/>
    <col min="513" max="513" width="25.7109375" style="178" customWidth="1"/>
    <col min="514" max="514" width="21" style="178" customWidth="1"/>
    <col min="515" max="515" width="45.5703125" style="178" customWidth="1"/>
    <col min="516" max="517" width="20.85546875" style="178" customWidth="1"/>
    <col min="518" max="518" width="17.5703125" style="178" customWidth="1"/>
    <col min="519" max="766" width="9.140625" style="178"/>
    <col min="767" max="767" width="7.7109375" style="178" customWidth="1"/>
    <col min="768" max="768" width="70" style="178" customWidth="1"/>
    <col min="769" max="769" width="25.7109375" style="178" customWidth="1"/>
    <col min="770" max="770" width="21" style="178" customWidth="1"/>
    <col min="771" max="771" width="45.5703125" style="178" customWidth="1"/>
    <col min="772" max="773" width="20.85546875" style="178" customWidth="1"/>
    <col min="774" max="774" width="17.5703125" style="178" customWidth="1"/>
    <col min="775" max="1022" width="9.140625" style="178"/>
    <col min="1023" max="1023" width="7.7109375" style="178" customWidth="1"/>
    <col min="1024" max="1024" width="70" style="178" customWidth="1"/>
    <col min="1025" max="1025" width="25.7109375" style="178" customWidth="1"/>
    <col min="1026" max="1026" width="21" style="178" customWidth="1"/>
    <col min="1027" max="1027" width="45.5703125" style="178" customWidth="1"/>
    <col min="1028" max="1029" width="20.85546875" style="178" customWidth="1"/>
    <col min="1030" max="1030" width="17.5703125" style="178" customWidth="1"/>
    <col min="1031" max="1278" width="9.140625" style="178"/>
    <col min="1279" max="1279" width="7.7109375" style="178" customWidth="1"/>
    <col min="1280" max="1280" width="70" style="178" customWidth="1"/>
    <col min="1281" max="1281" width="25.7109375" style="178" customWidth="1"/>
    <col min="1282" max="1282" width="21" style="178" customWidth="1"/>
    <col min="1283" max="1283" width="45.5703125" style="178" customWidth="1"/>
    <col min="1284" max="1285" width="20.85546875" style="178" customWidth="1"/>
    <col min="1286" max="1286" width="17.5703125" style="178" customWidth="1"/>
    <col min="1287" max="1534" width="9.140625" style="178"/>
    <col min="1535" max="1535" width="7.7109375" style="178" customWidth="1"/>
    <col min="1536" max="1536" width="70" style="178" customWidth="1"/>
    <col min="1537" max="1537" width="25.7109375" style="178" customWidth="1"/>
    <col min="1538" max="1538" width="21" style="178" customWidth="1"/>
    <col min="1539" max="1539" width="45.5703125" style="178" customWidth="1"/>
    <col min="1540" max="1541" width="20.85546875" style="178" customWidth="1"/>
    <col min="1542" max="1542" width="17.5703125" style="178" customWidth="1"/>
    <col min="1543" max="1790" width="9.140625" style="178"/>
    <col min="1791" max="1791" width="7.7109375" style="178" customWidth="1"/>
    <col min="1792" max="1792" width="70" style="178" customWidth="1"/>
    <col min="1793" max="1793" width="25.7109375" style="178" customWidth="1"/>
    <col min="1794" max="1794" width="21" style="178" customWidth="1"/>
    <col min="1795" max="1795" width="45.5703125" style="178" customWidth="1"/>
    <col min="1796" max="1797" width="20.85546875" style="178" customWidth="1"/>
    <col min="1798" max="1798" width="17.5703125" style="178" customWidth="1"/>
    <col min="1799" max="2046" width="9.140625" style="178"/>
    <col min="2047" max="2047" width="7.7109375" style="178" customWidth="1"/>
    <col min="2048" max="2048" width="70" style="178" customWidth="1"/>
    <col min="2049" max="2049" width="25.7109375" style="178" customWidth="1"/>
    <col min="2050" max="2050" width="21" style="178" customWidth="1"/>
    <col min="2051" max="2051" width="45.5703125" style="178" customWidth="1"/>
    <col min="2052" max="2053" width="20.85546875" style="178" customWidth="1"/>
    <col min="2054" max="2054" width="17.5703125" style="178" customWidth="1"/>
    <col min="2055" max="2302" width="9.140625" style="178"/>
    <col min="2303" max="2303" width="7.7109375" style="178" customWidth="1"/>
    <col min="2304" max="2304" width="70" style="178" customWidth="1"/>
    <col min="2305" max="2305" width="25.7109375" style="178" customWidth="1"/>
    <col min="2306" max="2306" width="21" style="178" customWidth="1"/>
    <col min="2307" max="2307" width="45.5703125" style="178" customWidth="1"/>
    <col min="2308" max="2309" width="20.85546875" style="178" customWidth="1"/>
    <col min="2310" max="2310" width="17.5703125" style="178" customWidth="1"/>
    <col min="2311" max="2558" width="9.140625" style="178"/>
    <col min="2559" max="2559" width="7.7109375" style="178" customWidth="1"/>
    <col min="2560" max="2560" width="70" style="178" customWidth="1"/>
    <col min="2561" max="2561" width="25.7109375" style="178" customWidth="1"/>
    <col min="2562" max="2562" width="21" style="178" customWidth="1"/>
    <col min="2563" max="2563" width="45.5703125" style="178" customWidth="1"/>
    <col min="2564" max="2565" width="20.85546875" style="178" customWidth="1"/>
    <col min="2566" max="2566" width="17.5703125" style="178" customWidth="1"/>
    <col min="2567" max="2814" width="9.140625" style="178"/>
    <col min="2815" max="2815" width="7.7109375" style="178" customWidth="1"/>
    <col min="2816" max="2816" width="70" style="178" customWidth="1"/>
    <col min="2817" max="2817" width="25.7109375" style="178" customWidth="1"/>
    <col min="2818" max="2818" width="21" style="178" customWidth="1"/>
    <col min="2819" max="2819" width="45.5703125" style="178" customWidth="1"/>
    <col min="2820" max="2821" width="20.85546875" style="178" customWidth="1"/>
    <col min="2822" max="2822" width="17.5703125" style="178" customWidth="1"/>
    <col min="2823" max="3070" width="9.140625" style="178"/>
    <col min="3071" max="3071" width="7.7109375" style="178" customWidth="1"/>
    <col min="3072" max="3072" width="70" style="178" customWidth="1"/>
    <col min="3073" max="3073" width="25.7109375" style="178" customWidth="1"/>
    <col min="3074" max="3074" width="21" style="178" customWidth="1"/>
    <col min="3075" max="3075" width="45.5703125" style="178" customWidth="1"/>
    <col min="3076" max="3077" width="20.85546875" style="178" customWidth="1"/>
    <col min="3078" max="3078" width="17.5703125" style="178" customWidth="1"/>
    <col min="3079" max="3326" width="9.140625" style="178"/>
    <col min="3327" max="3327" width="7.7109375" style="178" customWidth="1"/>
    <col min="3328" max="3328" width="70" style="178" customWidth="1"/>
    <col min="3329" max="3329" width="25.7109375" style="178" customWidth="1"/>
    <col min="3330" max="3330" width="21" style="178" customWidth="1"/>
    <col min="3331" max="3331" width="45.5703125" style="178" customWidth="1"/>
    <col min="3332" max="3333" width="20.85546875" style="178" customWidth="1"/>
    <col min="3334" max="3334" width="17.5703125" style="178" customWidth="1"/>
    <col min="3335" max="3582" width="9.140625" style="178"/>
    <col min="3583" max="3583" width="7.7109375" style="178" customWidth="1"/>
    <col min="3584" max="3584" width="70" style="178" customWidth="1"/>
    <col min="3585" max="3585" width="25.7109375" style="178" customWidth="1"/>
    <col min="3586" max="3586" width="21" style="178" customWidth="1"/>
    <col min="3587" max="3587" width="45.5703125" style="178" customWidth="1"/>
    <col min="3588" max="3589" width="20.85546875" style="178" customWidth="1"/>
    <col min="3590" max="3590" width="17.5703125" style="178" customWidth="1"/>
    <col min="3591" max="3838" width="9.140625" style="178"/>
    <col min="3839" max="3839" width="7.7109375" style="178" customWidth="1"/>
    <col min="3840" max="3840" width="70" style="178" customWidth="1"/>
    <col min="3841" max="3841" width="25.7109375" style="178" customWidth="1"/>
    <col min="3842" max="3842" width="21" style="178" customWidth="1"/>
    <col min="3843" max="3843" width="45.5703125" style="178" customWidth="1"/>
    <col min="3844" max="3845" width="20.85546875" style="178" customWidth="1"/>
    <col min="3846" max="3846" width="17.5703125" style="178" customWidth="1"/>
    <col min="3847" max="4094" width="9.140625" style="178"/>
    <col min="4095" max="4095" width="7.7109375" style="178" customWidth="1"/>
    <col min="4096" max="4096" width="70" style="178" customWidth="1"/>
    <col min="4097" max="4097" width="25.7109375" style="178" customWidth="1"/>
    <col min="4098" max="4098" width="21" style="178" customWidth="1"/>
    <col min="4099" max="4099" width="45.5703125" style="178" customWidth="1"/>
    <col min="4100" max="4101" width="20.85546875" style="178" customWidth="1"/>
    <col min="4102" max="4102" width="17.5703125" style="178" customWidth="1"/>
    <col min="4103" max="4350" width="9.140625" style="178"/>
    <col min="4351" max="4351" width="7.7109375" style="178" customWidth="1"/>
    <col min="4352" max="4352" width="70" style="178" customWidth="1"/>
    <col min="4353" max="4353" width="25.7109375" style="178" customWidth="1"/>
    <col min="4354" max="4354" width="21" style="178" customWidth="1"/>
    <col min="4355" max="4355" width="45.5703125" style="178" customWidth="1"/>
    <col min="4356" max="4357" width="20.85546875" style="178" customWidth="1"/>
    <col min="4358" max="4358" width="17.5703125" style="178" customWidth="1"/>
    <col min="4359" max="4606" width="9.140625" style="178"/>
    <col min="4607" max="4607" width="7.7109375" style="178" customWidth="1"/>
    <col min="4608" max="4608" width="70" style="178" customWidth="1"/>
    <col min="4609" max="4609" width="25.7109375" style="178" customWidth="1"/>
    <col min="4610" max="4610" width="21" style="178" customWidth="1"/>
    <col min="4611" max="4611" width="45.5703125" style="178" customWidth="1"/>
    <col min="4612" max="4613" width="20.85546875" style="178" customWidth="1"/>
    <col min="4614" max="4614" width="17.5703125" style="178" customWidth="1"/>
    <col min="4615" max="4862" width="9.140625" style="178"/>
    <col min="4863" max="4863" width="7.7109375" style="178" customWidth="1"/>
    <col min="4864" max="4864" width="70" style="178" customWidth="1"/>
    <col min="4865" max="4865" width="25.7109375" style="178" customWidth="1"/>
    <col min="4866" max="4866" width="21" style="178" customWidth="1"/>
    <col min="4867" max="4867" width="45.5703125" style="178" customWidth="1"/>
    <col min="4868" max="4869" width="20.85546875" style="178" customWidth="1"/>
    <col min="4870" max="4870" width="17.5703125" style="178" customWidth="1"/>
    <col min="4871" max="5118" width="9.140625" style="178"/>
    <col min="5119" max="5119" width="7.7109375" style="178" customWidth="1"/>
    <col min="5120" max="5120" width="70" style="178" customWidth="1"/>
    <col min="5121" max="5121" width="25.7109375" style="178" customWidth="1"/>
    <col min="5122" max="5122" width="21" style="178" customWidth="1"/>
    <col min="5123" max="5123" width="45.5703125" style="178" customWidth="1"/>
    <col min="5124" max="5125" width="20.85546875" style="178" customWidth="1"/>
    <col min="5126" max="5126" width="17.5703125" style="178" customWidth="1"/>
    <col min="5127" max="5374" width="9.140625" style="178"/>
    <col min="5375" max="5375" width="7.7109375" style="178" customWidth="1"/>
    <col min="5376" max="5376" width="70" style="178" customWidth="1"/>
    <col min="5377" max="5377" width="25.7109375" style="178" customWidth="1"/>
    <col min="5378" max="5378" width="21" style="178" customWidth="1"/>
    <col min="5379" max="5379" width="45.5703125" style="178" customWidth="1"/>
    <col min="5380" max="5381" width="20.85546875" style="178" customWidth="1"/>
    <col min="5382" max="5382" width="17.5703125" style="178" customWidth="1"/>
    <col min="5383" max="5630" width="9.140625" style="178"/>
    <col min="5631" max="5631" width="7.7109375" style="178" customWidth="1"/>
    <col min="5632" max="5632" width="70" style="178" customWidth="1"/>
    <col min="5633" max="5633" width="25.7109375" style="178" customWidth="1"/>
    <col min="5634" max="5634" width="21" style="178" customWidth="1"/>
    <col min="5635" max="5635" width="45.5703125" style="178" customWidth="1"/>
    <col min="5636" max="5637" width="20.85546875" style="178" customWidth="1"/>
    <col min="5638" max="5638" width="17.5703125" style="178" customWidth="1"/>
    <col min="5639" max="5886" width="9.140625" style="178"/>
    <col min="5887" max="5887" width="7.7109375" style="178" customWidth="1"/>
    <col min="5888" max="5888" width="70" style="178" customWidth="1"/>
    <col min="5889" max="5889" width="25.7109375" style="178" customWidth="1"/>
    <col min="5890" max="5890" width="21" style="178" customWidth="1"/>
    <col min="5891" max="5891" width="45.5703125" style="178" customWidth="1"/>
    <col min="5892" max="5893" width="20.85546875" style="178" customWidth="1"/>
    <col min="5894" max="5894" width="17.5703125" style="178" customWidth="1"/>
    <col min="5895" max="6142" width="9.140625" style="178"/>
    <col min="6143" max="6143" width="7.7109375" style="178" customWidth="1"/>
    <col min="6144" max="6144" width="70" style="178" customWidth="1"/>
    <col min="6145" max="6145" width="25.7109375" style="178" customWidth="1"/>
    <col min="6146" max="6146" width="21" style="178" customWidth="1"/>
    <col min="6147" max="6147" width="45.5703125" style="178" customWidth="1"/>
    <col min="6148" max="6149" width="20.85546875" style="178" customWidth="1"/>
    <col min="6150" max="6150" width="17.5703125" style="178" customWidth="1"/>
    <col min="6151" max="6398" width="9.140625" style="178"/>
    <col min="6399" max="6399" width="7.7109375" style="178" customWidth="1"/>
    <col min="6400" max="6400" width="70" style="178" customWidth="1"/>
    <col min="6401" max="6401" width="25.7109375" style="178" customWidth="1"/>
    <col min="6402" max="6402" width="21" style="178" customWidth="1"/>
    <col min="6403" max="6403" width="45.5703125" style="178" customWidth="1"/>
    <col min="6404" max="6405" width="20.85546875" style="178" customWidth="1"/>
    <col min="6406" max="6406" width="17.5703125" style="178" customWidth="1"/>
    <col min="6407" max="6654" width="9.140625" style="178"/>
    <col min="6655" max="6655" width="7.7109375" style="178" customWidth="1"/>
    <col min="6656" max="6656" width="70" style="178" customWidth="1"/>
    <col min="6657" max="6657" width="25.7109375" style="178" customWidth="1"/>
    <col min="6658" max="6658" width="21" style="178" customWidth="1"/>
    <col min="6659" max="6659" width="45.5703125" style="178" customWidth="1"/>
    <col min="6660" max="6661" width="20.85546875" style="178" customWidth="1"/>
    <col min="6662" max="6662" width="17.5703125" style="178" customWidth="1"/>
    <col min="6663" max="6910" width="9.140625" style="178"/>
    <col min="6911" max="6911" width="7.7109375" style="178" customWidth="1"/>
    <col min="6912" max="6912" width="70" style="178" customWidth="1"/>
    <col min="6913" max="6913" width="25.7109375" style="178" customWidth="1"/>
    <col min="6914" max="6914" width="21" style="178" customWidth="1"/>
    <col min="6915" max="6915" width="45.5703125" style="178" customWidth="1"/>
    <col min="6916" max="6917" width="20.85546875" style="178" customWidth="1"/>
    <col min="6918" max="6918" width="17.5703125" style="178" customWidth="1"/>
    <col min="6919" max="7166" width="9.140625" style="178"/>
    <col min="7167" max="7167" width="7.7109375" style="178" customWidth="1"/>
    <col min="7168" max="7168" width="70" style="178" customWidth="1"/>
    <col min="7169" max="7169" width="25.7109375" style="178" customWidth="1"/>
    <col min="7170" max="7170" width="21" style="178" customWidth="1"/>
    <col min="7171" max="7171" width="45.5703125" style="178" customWidth="1"/>
    <col min="7172" max="7173" width="20.85546875" style="178" customWidth="1"/>
    <col min="7174" max="7174" width="17.5703125" style="178" customWidth="1"/>
    <col min="7175" max="7422" width="9.140625" style="178"/>
    <col min="7423" max="7423" width="7.7109375" style="178" customWidth="1"/>
    <col min="7424" max="7424" width="70" style="178" customWidth="1"/>
    <col min="7425" max="7425" width="25.7109375" style="178" customWidth="1"/>
    <col min="7426" max="7426" width="21" style="178" customWidth="1"/>
    <col min="7427" max="7427" width="45.5703125" style="178" customWidth="1"/>
    <col min="7428" max="7429" width="20.85546875" style="178" customWidth="1"/>
    <col min="7430" max="7430" width="17.5703125" style="178" customWidth="1"/>
    <col min="7431" max="7678" width="9.140625" style="178"/>
    <col min="7679" max="7679" width="7.7109375" style="178" customWidth="1"/>
    <col min="7680" max="7680" width="70" style="178" customWidth="1"/>
    <col min="7681" max="7681" width="25.7109375" style="178" customWidth="1"/>
    <col min="7682" max="7682" width="21" style="178" customWidth="1"/>
    <col min="7683" max="7683" width="45.5703125" style="178" customWidth="1"/>
    <col min="7684" max="7685" width="20.85546875" style="178" customWidth="1"/>
    <col min="7686" max="7686" width="17.5703125" style="178" customWidth="1"/>
    <col min="7687" max="7934" width="9.140625" style="178"/>
    <col min="7935" max="7935" width="7.7109375" style="178" customWidth="1"/>
    <col min="7936" max="7936" width="70" style="178" customWidth="1"/>
    <col min="7937" max="7937" width="25.7109375" style="178" customWidth="1"/>
    <col min="7938" max="7938" width="21" style="178" customWidth="1"/>
    <col min="7939" max="7939" width="45.5703125" style="178" customWidth="1"/>
    <col min="7940" max="7941" width="20.85546875" style="178" customWidth="1"/>
    <col min="7942" max="7942" width="17.5703125" style="178" customWidth="1"/>
    <col min="7943" max="8190" width="9.140625" style="178"/>
    <col min="8191" max="8191" width="7.7109375" style="178" customWidth="1"/>
    <col min="8192" max="8192" width="70" style="178" customWidth="1"/>
    <col min="8193" max="8193" width="25.7109375" style="178" customWidth="1"/>
    <col min="8194" max="8194" width="21" style="178" customWidth="1"/>
    <col min="8195" max="8195" width="45.5703125" style="178" customWidth="1"/>
    <col min="8196" max="8197" width="20.85546875" style="178" customWidth="1"/>
    <col min="8198" max="8198" width="17.5703125" style="178" customWidth="1"/>
    <col min="8199" max="8446" width="9.140625" style="178"/>
    <col min="8447" max="8447" width="7.7109375" style="178" customWidth="1"/>
    <col min="8448" max="8448" width="70" style="178" customWidth="1"/>
    <col min="8449" max="8449" width="25.7109375" style="178" customWidth="1"/>
    <col min="8450" max="8450" width="21" style="178" customWidth="1"/>
    <col min="8451" max="8451" width="45.5703125" style="178" customWidth="1"/>
    <col min="8452" max="8453" width="20.85546875" style="178" customWidth="1"/>
    <col min="8454" max="8454" width="17.5703125" style="178" customWidth="1"/>
    <col min="8455" max="8702" width="9.140625" style="178"/>
    <col min="8703" max="8703" width="7.7109375" style="178" customWidth="1"/>
    <col min="8704" max="8704" width="70" style="178" customWidth="1"/>
    <col min="8705" max="8705" width="25.7109375" style="178" customWidth="1"/>
    <col min="8706" max="8706" width="21" style="178" customWidth="1"/>
    <col min="8707" max="8707" width="45.5703125" style="178" customWidth="1"/>
    <col min="8708" max="8709" width="20.85546875" style="178" customWidth="1"/>
    <col min="8710" max="8710" width="17.5703125" style="178" customWidth="1"/>
    <col min="8711" max="8958" width="9.140625" style="178"/>
    <col min="8959" max="8959" width="7.7109375" style="178" customWidth="1"/>
    <col min="8960" max="8960" width="70" style="178" customWidth="1"/>
    <col min="8961" max="8961" width="25.7109375" style="178" customWidth="1"/>
    <col min="8962" max="8962" width="21" style="178" customWidth="1"/>
    <col min="8963" max="8963" width="45.5703125" style="178" customWidth="1"/>
    <col min="8964" max="8965" width="20.85546875" style="178" customWidth="1"/>
    <col min="8966" max="8966" width="17.5703125" style="178" customWidth="1"/>
    <col min="8967" max="9214" width="9.140625" style="178"/>
    <col min="9215" max="9215" width="7.7109375" style="178" customWidth="1"/>
    <col min="9216" max="9216" width="70" style="178" customWidth="1"/>
    <col min="9217" max="9217" width="25.7109375" style="178" customWidth="1"/>
    <col min="9218" max="9218" width="21" style="178" customWidth="1"/>
    <col min="9219" max="9219" width="45.5703125" style="178" customWidth="1"/>
    <col min="9220" max="9221" width="20.85546875" style="178" customWidth="1"/>
    <col min="9222" max="9222" width="17.5703125" style="178" customWidth="1"/>
    <col min="9223" max="9470" width="9.140625" style="178"/>
    <col min="9471" max="9471" width="7.7109375" style="178" customWidth="1"/>
    <col min="9472" max="9472" width="70" style="178" customWidth="1"/>
    <col min="9473" max="9473" width="25.7109375" style="178" customWidth="1"/>
    <col min="9474" max="9474" width="21" style="178" customWidth="1"/>
    <col min="9475" max="9475" width="45.5703125" style="178" customWidth="1"/>
    <col min="9476" max="9477" width="20.85546875" style="178" customWidth="1"/>
    <col min="9478" max="9478" width="17.5703125" style="178" customWidth="1"/>
    <col min="9479" max="9726" width="9.140625" style="178"/>
    <col min="9727" max="9727" width="7.7109375" style="178" customWidth="1"/>
    <col min="9728" max="9728" width="70" style="178" customWidth="1"/>
    <col min="9729" max="9729" width="25.7109375" style="178" customWidth="1"/>
    <col min="9730" max="9730" width="21" style="178" customWidth="1"/>
    <col min="9731" max="9731" width="45.5703125" style="178" customWidth="1"/>
    <col min="9732" max="9733" width="20.85546875" style="178" customWidth="1"/>
    <col min="9734" max="9734" width="17.5703125" style="178" customWidth="1"/>
    <col min="9735" max="9982" width="9.140625" style="178"/>
    <col min="9983" max="9983" width="7.7109375" style="178" customWidth="1"/>
    <col min="9984" max="9984" width="70" style="178" customWidth="1"/>
    <col min="9985" max="9985" width="25.7109375" style="178" customWidth="1"/>
    <col min="9986" max="9986" width="21" style="178" customWidth="1"/>
    <col min="9987" max="9987" width="45.5703125" style="178" customWidth="1"/>
    <col min="9988" max="9989" width="20.85546875" style="178" customWidth="1"/>
    <col min="9990" max="9990" width="17.5703125" style="178" customWidth="1"/>
    <col min="9991" max="10238" width="9.140625" style="178"/>
    <col min="10239" max="10239" width="7.7109375" style="178" customWidth="1"/>
    <col min="10240" max="10240" width="70" style="178" customWidth="1"/>
    <col min="10241" max="10241" width="25.7109375" style="178" customWidth="1"/>
    <col min="10242" max="10242" width="21" style="178" customWidth="1"/>
    <col min="10243" max="10243" width="45.5703125" style="178" customWidth="1"/>
    <col min="10244" max="10245" width="20.85546875" style="178" customWidth="1"/>
    <col min="10246" max="10246" width="17.5703125" style="178" customWidth="1"/>
    <col min="10247" max="10494" width="9.140625" style="178"/>
    <col min="10495" max="10495" width="7.7109375" style="178" customWidth="1"/>
    <col min="10496" max="10496" width="70" style="178" customWidth="1"/>
    <col min="10497" max="10497" width="25.7109375" style="178" customWidth="1"/>
    <col min="10498" max="10498" width="21" style="178" customWidth="1"/>
    <col min="10499" max="10499" width="45.5703125" style="178" customWidth="1"/>
    <col min="10500" max="10501" width="20.85546875" style="178" customWidth="1"/>
    <col min="10502" max="10502" width="17.5703125" style="178" customWidth="1"/>
    <col min="10503" max="10750" width="9.140625" style="178"/>
    <col min="10751" max="10751" width="7.7109375" style="178" customWidth="1"/>
    <col min="10752" max="10752" width="70" style="178" customWidth="1"/>
    <col min="10753" max="10753" width="25.7109375" style="178" customWidth="1"/>
    <col min="10754" max="10754" width="21" style="178" customWidth="1"/>
    <col min="10755" max="10755" width="45.5703125" style="178" customWidth="1"/>
    <col min="10756" max="10757" width="20.85546875" style="178" customWidth="1"/>
    <col min="10758" max="10758" width="17.5703125" style="178" customWidth="1"/>
    <col min="10759" max="11006" width="9.140625" style="178"/>
    <col min="11007" max="11007" width="7.7109375" style="178" customWidth="1"/>
    <col min="11008" max="11008" width="70" style="178" customWidth="1"/>
    <col min="11009" max="11009" width="25.7109375" style="178" customWidth="1"/>
    <col min="11010" max="11010" width="21" style="178" customWidth="1"/>
    <col min="11011" max="11011" width="45.5703125" style="178" customWidth="1"/>
    <col min="11012" max="11013" width="20.85546875" style="178" customWidth="1"/>
    <col min="11014" max="11014" width="17.5703125" style="178" customWidth="1"/>
    <col min="11015" max="11262" width="9.140625" style="178"/>
    <col min="11263" max="11263" width="7.7109375" style="178" customWidth="1"/>
    <col min="11264" max="11264" width="70" style="178" customWidth="1"/>
    <col min="11265" max="11265" width="25.7109375" style="178" customWidth="1"/>
    <col min="11266" max="11266" width="21" style="178" customWidth="1"/>
    <col min="11267" max="11267" width="45.5703125" style="178" customWidth="1"/>
    <col min="11268" max="11269" width="20.85546875" style="178" customWidth="1"/>
    <col min="11270" max="11270" width="17.5703125" style="178" customWidth="1"/>
    <col min="11271" max="11518" width="9.140625" style="178"/>
    <col min="11519" max="11519" width="7.7109375" style="178" customWidth="1"/>
    <col min="11520" max="11520" width="70" style="178" customWidth="1"/>
    <col min="11521" max="11521" width="25.7109375" style="178" customWidth="1"/>
    <col min="11522" max="11522" width="21" style="178" customWidth="1"/>
    <col min="11523" max="11523" width="45.5703125" style="178" customWidth="1"/>
    <col min="11524" max="11525" width="20.85546875" style="178" customWidth="1"/>
    <col min="11526" max="11526" width="17.5703125" style="178" customWidth="1"/>
    <col min="11527" max="11774" width="9.140625" style="178"/>
    <col min="11775" max="11775" width="7.7109375" style="178" customWidth="1"/>
    <col min="11776" max="11776" width="70" style="178" customWidth="1"/>
    <col min="11777" max="11777" width="25.7109375" style="178" customWidth="1"/>
    <col min="11778" max="11778" width="21" style="178" customWidth="1"/>
    <col min="11779" max="11779" width="45.5703125" style="178" customWidth="1"/>
    <col min="11780" max="11781" width="20.85546875" style="178" customWidth="1"/>
    <col min="11782" max="11782" width="17.5703125" style="178" customWidth="1"/>
    <col min="11783" max="12030" width="9.140625" style="178"/>
    <col min="12031" max="12031" width="7.7109375" style="178" customWidth="1"/>
    <col min="12032" max="12032" width="70" style="178" customWidth="1"/>
    <col min="12033" max="12033" width="25.7109375" style="178" customWidth="1"/>
    <col min="12034" max="12034" width="21" style="178" customWidth="1"/>
    <col min="12035" max="12035" width="45.5703125" style="178" customWidth="1"/>
    <col min="12036" max="12037" width="20.85546875" style="178" customWidth="1"/>
    <col min="12038" max="12038" width="17.5703125" style="178" customWidth="1"/>
    <col min="12039" max="12286" width="9.140625" style="178"/>
    <col min="12287" max="12287" width="7.7109375" style="178" customWidth="1"/>
    <col min="12288" max="12288" width="70" style="178" customWidth="1"/>
    <col min="12289" max="12289" width="25.7109375" style="178" customWidth="1"/>
    <col min="12290" max="12290" width="21" style="178" customWidth="1"/>
    <col min="12291" max="12291" width="45.5703125" style="178" customWidth="1"/>
    <col min="12292" max="12293" width="20.85546875" style="178" customWidth="1"/>
    <col min="12294" max="12294" width="17.5703125" style="178" customWidth="1"/>
    <col min="12295" max="12542" width="9.140625" style="178"/>
    <col min="12543" max="12543" width="7.7109375" style="178" customWidth="1"/>
    <col min="12544" max="12544" width="70" style="178" customWidth="1"/>
    <col min="12545" max="12545" width="25.7109375" style="178" customWidth="1"/>
    <col min="12546" max="12546" width="21" style="178" customWidth="1"/>
    <col min="12547" max="12547" width="45.5703125" style="178" customWidth="1"/>
    <col min="12548" max="12549" width="20.85546875" style="178" customWidth="1"/>
    <col min="12550" max="12550" width="17.5703125" style="178" customWidth="1"/>
    <col min="12551" max="12798" width="9.140625" style="178"/>
    <col min="12799" max="12799" width="7.7109375" style="178" customWidth="1"/>
    <col min="12800" max="12800" width="70" style="178" customWidth="1"/>
    <col min="12801" max="12801" width="25.7109375" style="178" customWidth="1"/>
    <col min="12802" max="12802" width="21" style="178" customWidth="1"/>
    <col min="12803" max="12803" width="45.5703125" style="178" customWidth="1"/>
    <col min="12804" max="12805" width="20.85546875" style="178" customWidth="1"/>
    <col min="12806" max="12806" width="17.5703125" style="178" customWidth="1"/>
    <col min="12807" max="13054" width="9.140625" style="178"/>
    <col min="13055" max="13055" width="7.7109375" style="178" customWidth="1"/>
    <col min="13056" max="13056" width="70" style="178" customWidth="1"/>
    <col min="13057" max="13057" width="25.7109375" style="178" customWidth="1"/>
    <col min="13058" max="13058" width="21" style="178" customWidth="1"/>
    <col min="13059" max="13059" width="45.5703125" style="178" customWidth="1"/>
    <col min="13060" max="13061" width="20.85546875" style="178" customWidth="1"/>
    <col min="13062" max="13062" width="17.5703125" style="178" customWidth="1"/>
    <col min="13063" max="13310" width="9.140625" style="178"/>
    <col min="13311" max="13311" width="7.7109375" style="178" customWidth="1"/>
    <col min="13312" max="13312" width="70" style="178" customWidth="1"/>
    <col min="13313" max="13313" width="25.7109375" style="178" customWidth="1"/>
    <col min="13314" max="13314" width="21" style="178" customWidth="1"/>
    <col min="13315" max="13315" width="45.5703125" style="178" customWidth="1"/>
    <col min="13316" max="13317" width="20.85546875" style="178" customWidth="1"/>
    <col min="13318" max="13318" width="17.5703125" style="178" customWidth="1"/>
    <col min="13319" max="13566" width="9.140625" style="178"/>
    <col min="13567" max="13567" width="7.7109375" style="178" customWidth="1"/>
    <col min="13568" max="13568" width="70" style="178" customWidth="1"/>
    <col min="13569" max="13569" width="25.7109375" style="178" customWidth="1"/>
    <col min="13570" max="13570" width="21" style="178" customWidth="1"/>
    <col min="13571" max="13571" width="45.5703125" style="178" customWidth="1"/>
    <col min="13572" max="13573" width="20.85546875" style="178" customWidth="1"/>
    <col min="13574" max="13574" width="17.5703125" style="178" customWidth="1"/>
    <col min="13575" max="13822" width="9.140625" style="178"/>
    <col min="13823" max="13823" width="7.7109375" style="178" customWidth="1"/>
    <col min="13824" max="13824" width="70" style="178" customWidth="1"/>
    <col min="13825" max="13825" width="25.7109375" style="178" customWidth="1"/>
    <col min="13826" max="13826" width="21" style="178" customWidth="1"/>
    <col min="13827" max="13827" width="45.5703125" style="178" customWidth="1"/>
    <col min="13828" max="13829" width="20.85546875" style="178" customWidth="1"/>
    <col min="13830" max="13830" width="17.5703125" style="178" customWidth="1"/>
    <col min="13831" max="14078" width="9.140625" style="178"/>
    <col min="14079" max="14079" width="7.7109375" style="178" customWidth="1"/>
    <col min="14080" max="14080" width="70" style="178" customWidth="1"/>
    <col min="14081" max="14081" width="25.7109375" style="178" customWidth="1"/>
    <col min="14082" max="14082" width="21" style="178" customWidth="1"/>
    <col min="14083" max="14083" width="45.5703125" style="178" customWidth="1"/>
    <col min="14084" max="14085" width="20.85546875" style="178" customWidth="1"/>
    <col min="14086" max="14086" width="17.5703125" style="178" customWidth="1"/>
    <col min="14087" max="14334" width="9.140625" style="178"/>
    <col min="14335" max="14335" width="7.7109375" style="178" customWidth="1"/>
    <col min="14336" max="14336" width="70" style="178" customWidth="1"/>
    <col min="14337" max="14337" width="25.7109375" style="178" customWidth="1"/>
    <col min="14338" max="14338" width="21" style="178" customWidth="1"/>
    <col min="14339" max="14339" width="45.5703125" style="178" customWidth="1"/>
    <col min="14340" max="14341" width="20.85546875" style="178" customWidth="1"/>
    <col min="14342" max="14342" width="17.5703125" style="178" customWidth="1"/>
    <col min="14343" max="14590" width="9.140625" style="178"/>
    <col min="14591" max="14591" width="7.7109375" style="178" customWidth="1"/>
    <col min="14592" max="14592" width="70" style="178" customWidth="1"/>
    <col min="14593" max="14593" width="25.7109375" style="178" customWidth="1"/>
    <col min="14594" max="14594" width="21" style="178" customWidth="1"/>
    <col min="14595" max="14595" width="45.5703125" style="178" customWidth="1"/>
    <col min="14596" max="14597" width="20.85546875" style="178" customWidth="1"/>
    <col min="14598" max="14598" width="17.5703125" style="178" customWidth="1"/>
    <col min="14599" max="14846" width="9.140625" style="178"/>
    <col min="14847" max="14847" width="7.7109375" style="178" customWidth="1"/>
    <col min="14848" max="14848" width="70" style="178" customWidth="1"/>
    <col min="14849" max="14849" width="25.7109375" style="178" customWidth="1"/>
    <col min="14850" max="14850" width="21" style="178" customWidth="1"/>
    <col min="14851" max="14851" width="45.5703125" style="178" customWidth="1"/>
    <col min="14852" max="14853" width="20.85546875" style="178" customWidth="1"/>
    <col min="14854" max="14854" width="17.5703125" style="178" customWidth="1"/>
    <col min="14855" max="15102" width="9.140625" style="178"/>
    <col min="15103" max="15103" width="7.7109375" style="178" customWidth="1"/>
    <col min="15104" max="15104" width="70" style="178" customWidth="1"/>
    <col min="15105" max="15105" width="25.7109375" style="178" customWidth="1"/>
    <col min="15106" max="15106" width="21" style="178" customWidth="1"/>
    <col min="15107" max="15107" width="45.5703125" style="178" customWidth="1"/>
    <col min="15108" max="15109" width="20.85546875" style="178" customWidth="1"/>
    <col min="15110" max="15110" width="17.5703125" style="178" customWidth="1"/>
    <col min="15111" max="15358" width="9.140625" style="178"/>
    <col min="15359" max="15359" width="7.7109375" style="178" customWidth="1"/>
    <col min="15360" max="15360" width="70" style="178" customWidth="1"/>
    <col min="15361" max="15361" width="25.7109375" style="178" customWidth="1"/>
    <col min="15362" max="15362" width="21" style="178" customWidth="1"/>
    <col min="15363" max="15363" width="45.5703125" style="178" customWidth="1"/>
    <col min="15364" max="15365" width="20.85546875" style="178" customWidth="1"/>
    <col min="15366" max="15366" width="17.5703125" style="178" customWidth="1"/>
    <col min="15367" max="15614" width="9.140625" style="178"/>
    <col min="15615" max="15615" width="7.7109375" style="178" customWidth="1"/>
    <col min="15616" max="15616" width="70" style="178" customWidth="1"/>
    <col min="15617" max="15617" width="25.7109375" style="178" customWidth="1"/>
    <col min="15618" max="15618" width="21" style="178" customWidth="1"/>
    <col min="15619" max="15619" width="45.5703125" style="178" customWidth="1"/>
    <col min="15620" max="15621" width="20.85546875" style="178" customWidth="1"/>
    <col min="15622" max="15622" width="17.5703125" style="178" customWidth="1"/>
    <col min="15623" max="15870" width="9.140625" style="178"/>
    <col min="15871" max="15871" width="7.7109375" style="178" customWidth="1"/>
    <col min="15872" max="15872" width="70" style="178" customWidth="1"/>
    <col min="15873" max="15873" width="25.7109375" style="178" customWidth="1"/>
    <col min="15874" max="15874" width="21" style="178" customWidth="1"/>
    <col min="15875" max="15875" width="45.5703125" style="178" customWidth="1"/>
    <col min="15876" max="15877" width="20.85546875" style="178" customWidth="1"/>
    <col min="15878" max="15878" width="17.5703125" style="178" customWidth="1"/>
    <col min="15879" max="16126" width="9.140625" style="178"/>
    <col min="16127" max="16127" width="7.7109375" style="178" customWidth="1"/>
    <col min="16128" max="16128" width="70" style="178" customWidth="1"/>
    <col min="16129" max="16129" width="25.7109375" style="178" customWidth="1"/>
    <col min="16130" max="16130" width="21" style="178" customWidth="1"/>
    <col min="16131" max="16131" width="45.5703125" style="178" customWidth="1"/>
    <col min="16132" max="16133" width="20.85546875" style="178" customWidth="1"/>
    <col min="16134" max="16134" width="17.5703125" style="178" customWidth="1"/>
    <col min="16135" max="16384" width="9.140625" style="178"/>
  </cols>
  <sheetData>
    <row r="1" spans="1:9">
      <c r="E1" s="72" t="s">
        <v>448</v>
      </c>
    </row>
    <row r="3" spans="1:9" ht="19.5" customHeight="1">
      <c r="A3" s="1467" t="s">
        <v>526</v>
      </c>
      <c r="B3" s="1481"/>
      <c r="C3" s="1481"/>
      <c r="D3" s="1481"/>
      <c r="E3" s="1481"/>
    </row>
    <row r="4" spans="1:9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5"/>
      <c r="I6" s="5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>
      <c r="A9" s="1439" t="s">
        <v>282</v>
      </c>
      <c r="B9" s="1439" t="s">
        <v>297</v>
      </c>
      <c r="C9" s="1439" t="s">
        <v>396</v>
      </c>
      <c r="D9" s="1439" t="s">
        <v>391</v>
      </c>
      <c r="E9" s="1439" t="s">
        <v>397</v>
      </c>
    </row>
    <row r="10" spans="1:9">
      <c r="A10" s="1440"/>
      <c r="B10" s="1440"/>
      <c r="C10" s="1440"/>
      <c r="D10" s="1440"/>
      <c r="E10" s="1440"/>
    </row>
    <row r="11" spans="1:9" ht="18.75" customHeight="1">
      <c r="A11" s="1473"/>
      <c r="B11" s="1473"/>
      <c r="C11" s="1473"/>
      <c r="D11" s="1473"/>
      <c r="E11" s="1473"/>
    </row>
    <row r="12" spans="1:9">
      <c r="A12" s="383">
        <v>1</v>
      </c>
      <c r="B12" s="294">
        <v>2</v>
      </c>
      <c r="C12" s="294">
        <v>3</v>
      </c>
      <c r="D12" s="294">
        <v>4</v>
      </c>
      <c r="E12" s="295" t="s">
        <v>393</v>
      </c>
    </row>
    <row r="13" spans="1:9" s="184" customFormat="1" ht="37.5" customHeight="1">
      <c r="A13" s="331"/>
      <c r="B13" s="384" t="s">
        <v>398</v>
      </c>
      <c r="C13" s="331" t="s">
        <v>305</v>
      </c>
      <c r="D13" s="331" t="s">
        <v>305</v>
      </c>
      <c r="E13" s="385">
        <v>123919</v>
      </c>
      <c r="F13" s="380"/>
    </row>
    <row r="14" spans="1:9">
      <c r="A14" s="376"/>
      <c r="B14" s="347" t="s">
        <v>399</v>
      </c>
      <c r="C14" s="386"/>
      <c r="D14" s="386"/>
      <c r="E14" s="387"/>
    </row>
    <row r="15" spans="1:9">
      <c r="A15" s="376"/>
      <c r="B15" s="347" t="s">
        <v>400</v>
      </c>
      <c r="C15" s="386">
        <f>E15/D15</f>
        <v>5632681.8181818184</v>
      </c>
      <c r="D15" s="388">
        <v>2.1999999999999999E-2</v>
      </c>
      <c r="E15" s="389">
        <f>E13</f>
        <v>123919</v>
      </c>
    </row>
    <row r="16" spans="1:9">
      <c r="A16" s="376"/>
      <c r="B16" s="347" t="s">
        <v>171</v>
      </c>
      <c r="C16" s="386"/>
      <c r="D16" s="388"/>
      <c r="E16" s="387"/>
    </row>
    <row r="17" spans="1:7">
      <c r="A17" s="376"/>
      <c r="B17" s="347" t="s">
        <v>401</v>
      </c>
      <c r="C17" s="386"/>
      <c r="D17" s="388"/>
      <c r="E17" s="387"/>
    </row>
    <row r="18" spans="1:7">
      <c r="A18" s="376"/>
      <c r="B18" s="347" t="s">
        <v>402</v>
      </c>
      <c r="C18" s="386">
        <f>E18/D18</f>
        <v>0</v>
      </c>
      <c r="D18" s="388">
        <v>2.1999999999999999E-2</v>
      </c>
      <c r="E18" s="389">
        <v>0</v>
      </c>
      <c r="G18" s="364" t="s">
        <v>615</v>
      </c>
    </row>
    <row r="19" spans="1:7">
      <c r="A19" s="376"/>
      <c r="B19" s="347" t="s">
        <v>171</v>
      </c>
      <c r="C19" s="386"/>
      <c r="D19" s="388"/>
      <c r="E19" s="387"/>
    </row>
    <row r="20" spans="1:7">
      <c r="A20" s="376"/>
      <c r="B20" s="347" t="s">
        <v>401</v>
      </c>
      <c r="C20" s="386"/>
      <c r="D20" s="388"/>
      <c r="E20" s="387"/>
    </row>
    <row r="21" spans="1:7">
      <c r="A21" s="376"/>
      <c r="B21" s="379"/>
      <c r="C21" s="386"/>
      <c r="D21" s="386"/>
      <c r="E21" s="387"/>
    </row>
    <row r="22" spans="1:7">
      <c r="A22" s="376"/>
      <c r="B22" s="379"/>
      <c r="C22" s="386"/>
      <c r="D22" s="386"/>
      <c r="E22" s="387"/>
    </row>
    <row r="24" spans="1:7" s="317" customFormat="1">
      <c r="A24" s="34" t="s">
        <v>667</v>
      </c>
      <c r="B24" s="35"/>
      <c r="C24" s="115"/>
      <c r="E24" s="115" t="s">
        <v>1135</v>
      </c>
    </row>
    <row r="25" spans="1:7" s="317" customFormat="1" ht="15.75">
      <c r="A25" s="178"/>
      <c r="B25" s="66"/>
      <c r="C25" s="67" t="s">
        <v>131</v>
      </c>
      <c r="E25" s="67" t="s">
        <v>132</v>
      </c>
    </row>
    <row r="26" spans="1:7" s="317" customFormat="1" ht="15.75">
      <c r="A26" s="66"/>
      <c r="B26" s="63"/>
      <c r="C26" s="63"/>
      <c r="E26" s="63"/>
    </row>
    <row r="27" spans="1:7" s="317" customFormat="1">
      <c r="A27" s="34" t="s">
        <v>133</v>
      </c>
      <c r="B27" s="35"/>
      <c r="C27" s="115"/>
      <c r="E27" s="1024" t="s">
        <v>1217</v>
      </c>
      <c r="G27" s="343"/>
    </row>
    <row r="28" spans="1:7" s="317" customFormat="1" ht="15.75">
      <c r="A28" s="178"/>
      <c r="B28" s="66"/>
      <c r="C28" s="67" t="s">
        <v>131</v>
      </c>
      <c r="E28" s="67" t="s">
        <v>132</v>
      </c>
      <c r="G28" s="343"/>
    </row>
    <row r="29" spans="1:7" s="286" customFormat="1">
      <c r="F29" s="380"/>
    </row>
    <row r="30" spans="1:7" s="286" customFormat="1">
      <c r="F30" s="380"/>
    </row>
    <row r="31" spans="1:7" s="286" customFormat="1">
      <c r="F31" s="380"/>
    </row>
    <row r="32" spans="1:7" s="286" customFormat="1">
      <c r="F32" s="380"/>
    </row>
    <row r="33" spans="6:6" s="286" customFormat="1">
      <c r="F33" s="380"/>
    </row>
    <row r="34" spans="6:6" s="286" customFormat="1">
      <c r="F34" s="380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tabColor rgb="FFE4EDD3"/>
    <pageSetUpPr fitToPage="1"/>
  </sheetPr>
  <dimension ref="A1:I87"/>
  <sheetViews>
    <sheetView view="pageBreakPreview" zoomScale="70" zoomScaleSheetLayoutView="70" workbookViewId="0">
      <selection activeCell="H35" sqref="H35:I35"/>
    </sheetView>
  </sheetViews>
  <sheetFormatPr defaultRowHeight="18.75"/>
  <cols>
    <col min="1" max="1" width="7.7109375" style="178" customWidth="1"/>
    <col min="2" max="2" width="70" style="178" customWidth="1"/>
    <col min="3" max="3" width="25.7109375" style="178" customWidth="1"/>
    <col min="4" max="4" width="21" style="178" customWidth="1"/>
    <col min="5" max="5" width="45.5703125" style="178" customWidth="1"/>
    <col min="6" max="6" width="17.5703125" style="380" customWidth="1"/>
    <col min="7" max="254" width="9.140625" style="178"/>
    <col min="255" max="255" width="7.7109375" style="178" customWidth="1"/>
    <col min="256" max="256" width="70" style="178" customWidth="1"/>
    <col min="257" max="257" width="25.7109375" style="178" customWidth="1"/>
    <col min="258" max="258" width="21" style="178" customWidth="1"/>
    <col min="259" max="259" width="45.5703125" style="178" customWidth="1"/>
    <col min="260" max="261" width="20.85546875" style="178" customWidth="1"/>
    <col min="262" max="262" width="17.5703125" style="178" customWidth="1"/>
    <col min="263" max="510" width="9.140625" style="178"/>
    <col min="511" max="511" width="7.7109375" style="178" customWidth="1"/>
    <col min="512" max="512" width="70" style="178" customWidth="1"/>
    <col min="513" max="513" width="25.7109375" style="178" customWidth="1"/>
    <col min="514" max="514" width="21" style="178" customWidth="1"/>
    <col min="515" max="515" width="45.5703125" style="178" customWidth="1"/>
    <col min="516" max="517" width="20.85546875" style="178" customWidth="1"/>
    <col min="518" max="518" width="17.5703125" style="178" customWidth="1"/>
    <col min="519" max="766" width="9.140625" style="178"/>
    <col min="767" max="767" width="7.7109375" style="178" customWidth="1"/>
    <col min="768" max="768" width="70" style="178" customWidth="1"/>
    <col min="769" max="769" width="25.7109375" style="178" customWidth="1"/>
    <col min="770" max="770" width="21" style="178" customWidth="1"/>
    <col min="771" max="771" width="45.5703125" style="178" customWidth="1"/>
    <col min="772" max="773" width="20.85546875" style="178" customWidth="1"/>
    <col min="774" max="774" width="17.5703125" style="178" customWidth="1"/>
    <col min="775" max="1022" width="9.140625" style="178"/>
    <col min="1023" max="1023" width="7.7109375" style="178" customWidth="1"/>
    <col min="1024" max="1024" width="70" style="178" customWidth="1"/>
    <col min="1025" max="1025" width="25.7109375" style="178" customWidth="1"/>
    <col min="1026" max="1026" width="21" style="178" customWidth="1"/>
    <col min="1027" max="1027" width="45.5703125" style="178" customWidth="1"/>
    <col min="1028" max="1029" width="20.85546875" style="178" customWidth="1"/>
    <col min="1030" max="1030" width="17.5703125" style="178" customWidth="1"/>
    <col min="1031" max="1278" width="9.140625" style="178"/>
    <col min="1279" max="1279" width="7.7109375" style="178" customWidth="1"/>
    <col min="1280" max="1280" width="70" style="178" customWidth="1"/>
    <col min="1281" max="1281" width="25.7109375" style="178" customWidth="1"/>
    <col min="1282" max="1282" width="21" style="178" customWidth="1"/>
    <col min="1283" max="1283" width="45.5703125" style="178" customWidth="1"/>
    <col min="1284" max="1285" width="20.85546875" style="178" customWidth="1"/>
    <col min="1286" max="1286" width="17.5703125" style="178" customWidth="1"/>
    <col min="1287" max="1534" width="9.140625" style="178"/>
    <col min="1535" max="1535" width="7.7109375" style="178" customWidth="1"/>
    <col min="1536" max="1536" width="70" style="178" customWidth="1"/>
    <col min="1537" max="1537" width="25.7109375" style="178" customWidth="1"/>
    <col min="1538" max="1538" width="21" style="178" customWidth="1"/>
    <col min="1539" max="1539" width="45.5703125" style="178" customWidth="1"/>
    <col min="1540" max="1541" width="20.85546875" style="178" customWidth="1"/>
    <col min="1542" max="1542" width="17.5703125" style="178" customWidth="1"/>
    <col min="1543" max="1790" width="9.140625" style="178"/>
    <col min="1791" max="1791" width="7.7109375" style="178" customWidth="1"/>
    <col min="1792" max="1792" width="70" style="178" customWidth="1"/>
    <col min="1793" max="1793" width="25.7109375" style="178" customWidth="1"/>
    <col min="1794" max="1794" width="21" style="178" customWidth="1"/>
    <col min="1795" max="1795" width="45.5703125" style="178" customWidth="1"/>
    <col min="1796" max="1797" width="20.85546875" style="178" customWidth="1"/>
    <col min="1798" max="1798" width="17.5703125" style="178" customWidth="1"/>
    <col min="1799" max="2046" width="9.140625" style="178"/>
    <col min="2047" max="2047" width="7.7109375" style="178" customWidth="1"/>
    <col min="2048" max="2048" width="70" style="178" customWidth="1"/>
    <col min="2049" max="2049" width="25.7109375" style="178" customWidth="1"/>
    <col min="2050" max="2050" width="21" style="178" customWidth="1"/>
    <col min="2051" max="2051" width="45.5703125" style="178" customWidth="1"/>
    <col min="2052" max="2053" width="20.85546875" style="178" customWidth="1"/>
    <col min="2054" max="2054" width="17.5703125" style="178" customWidth="1"/>
    <col min="2055" max="2302" width="9.140625" style="178"/>
    <col min="2303" max="2303" width="7.7109375" style="178" customWidth="1"/>
    <col min="2304" max="2304" width="70" style="178" customWidth="1"/>
    <col min="2305" max="2305" width="25.7109375" style="178" customWidth="1"/>
    <col min="2306" max="2306" width="21" style="178" customWidth="1"/>
    <col min="2307" max="2307" width="45.5703125" style="178" customWidth="1"/>
    <col min="2308" max="2309" width="20.85546875" style="178" customWidth="1"/>
    <col min="2310" max="2310" width="17.5703125" style="178" customWidth="1"/>
    <col min="2311" max="2558" width="9.140625" style="178"/>
    <col min="2559" max="2559" width="7.7109375" style="178" customWidth="1"/>
    <col min="2560" max="2560" width="70" style="178" customWidth="1"/>
    <col min="2561" max="2561" width="25.7109375" style="178" customWidth="1"/>
    <col min="2562" max="2562" width="21" style="178" customWidth="1"/>
    <col min="2563" max="2563" width="45.5703125" style="178" customWidth="1"/>
    <col min="2564" max="2565" width="20.85546875" style="178" customWidth="1"/>
    <col min="2566" max="2566" width="17.5703125" style="178" customWidth="1"/>
    <col min="2567" max="2814" width="9.140625" style="178"/>
    <col min="2815" max="2815" width="7.7109375" style="178" customWidth="1"/>
    <col min="2816" max="2816" width="70" style="178" customWidth="1"/>
    <col min="2817" max="2817" width="25.7109375" style="178" customWidth="1"/>
    <col min="2818" max="2818" width="21" style="178" customWidth="1"/>
    <col min="2819" max="2819" width="45.5703125" style="178" customWidth="1"/>
    <col min="2820" max="2821" width="20.85546875" style="178" customWidth="1"/>
    <col min="2822" max="2822" width="17.5703125" style="178" customWidth="1"/>
    <col min="2823" max="3070" width="9.140625" style="178"/>
    <col min="3071" max="3071" width="7.7109375" style="178" customWidth="1"/>
    <col min="3072" max="3072" width="70" style="178" customWidth="1"/>
    <col min="3073" max="3073" width="25.7109375" style="178" customWidth="1"/>
    <col min="3074" max="3074" width="21" style="178" customWidth="1"/>
    <col min="3075" max="3075" width="45.5703125" style="178" customWidth="1"/>
    <col min="3076" max="3077" width="20.85546875" style="178" customWidth="1"/>
    <col min="3078" max="3078" width="17.5703125" style="178" customWidth="1"/>
    <col min="3079" max="3326" width="9.140625" style="178"/>
    <col min="3327" max="3327" width="7.7109375" style="178" customWidth="1"/>
    <col min="3328" max="3328" width="70" style="178" customWidth="1"/>
    <col min="3329" max="3329" width="25.7109375" style="178" customWidth="1"/>
    <col min="3330" max="3330" width="21" style="178" customWidth="1"/>
    <col min="3331" max="3331" width="45.5703125" style="178" customWidth="1"/>
    <col min="3332" max="3333" width="20.85546875" style="178" customWidth="1"/>
    <col min="3334" max="3334" width="17.5703125" style="178" customWidth="1"/>
    <col min="3335" max="3582" width="9.140625" style="178"/>
    <col min="3583" max="3583" width="7.7109375" style="178" customWidth="1"/>
    <col min="3584" max="3584" width="70" style="178" customWidth="1"/>
    <col min="3585" max="3585" width="25.7109375" style="178" customWidth="1"/>
    <col min="3586" max="3586" width="21" style="178" customWidth="1"/>
    <col min="3587" max="3587" width="45.5703125" style="178" customWidth="1"/>
    <col min="3588" max="3589" width="20.85546875" style="178" customWidth="1"/>
    <col min="3590" max="3590" width="17.5703125" style="178" customWidth="1"/>
    <col min="3591" max="3838" width="9.140625" style="178"/>
    <col min="3839" max="3839" width="7.7109375" style="178" customWidth="1"/>
    <col min="3840" max="3840" width="70" style="178" customWidth="1"/>
    <col min="3841" max="3841" width="25.7109375" style="178" customWidth="1"/>
    <col min="3842" max="3842" width="21" style="178" customWidth="1"/>
    <col min="3843" max="3843" width="45.5703125" style="178" customWidth="1"/>
    <col min="3844" max="3845" width="20.85546875" style="178" customWidth="1"/>
    <col min="3846" max="3846" width="17.5703125" style="178" customWidth="1"/>
    <col min="3847" max="4094" width="9.140625" style="178"/>
    <col min="4095" max="4095" width="7.7109375" style="178" customWidth="1"/>
    <col min="4096" max="4096" width="70" style="178" customWidth="1"/>
    <col min="4097" max="4097" width="25.7109375" style="178" customWidth="1"/>
    <col min="4098" max="4098" width="21" style="178" customWidth="1"/>
    <col min="4099" max="4099" width="45.5703125" style="178" customWidth="1"/>
    <col min="4100" max="4101" width="20.85546875" style="178" customWidth="1"/>
    <col min="4102" max="4102" width="17.5703125" style="178" customWidth="1"/>
    <col min="4103" max="4350" width="9.140625" style="178"/>
    <col min="4351" max="4351" width="7.7109375" style="178" customWidth="1"/>
    <col min="4352" max="4352" width="70" style="178" customWidth="1"/>
    <col min="4353" max="4353" width="25.7109375" style="178" customWidth="1"/>
    <col min="4354" max="4354" width="21" style="178" customWidth="1"/>
    <col min="4355" max="4355" width="45.5703125" style="178" customWidth="1"/>
    <col min="4356" max="4357" width="20.85546875" style="178" customWidth="1"/>
    <col min="4358" max="4358" width="17.5703125" style="178" customWidth="1"/>
    <col min="4359" max="4606" width="9.140625" style="178"/>
    <col min="4607" max="4607" width="7.7109375" style="178" customWidth="1"/>
    <col min="4608" max="4608" width="70" style="178" customWidth="1"/>
    <col min="4609" max="4609" width="25.7109375" style="178" customWidth="1"/>
    <col min="4610" max="4610" width="21" style="178" customWidth="1"/>
    <col min="4611" max="4611" width="45.5703125" style="178" customWidth="1"/>
    <col min="4612" max="4613" width="20.85546875" style="178" customWidth="1"/>
    <col min="4614" max="4614" width="17.5703125" style="178" customWidth="1"/>
    <col min="4615" max="4862" width="9.140625" style="178"/>
    <col min="4863" max="4863" width="7.7109375" style="178" customWidth="1"/>
    <col min="4864" max="4864" width="70" style="178" customWidth="1"/>
    <col min="4865" max="4865" width="25.7109375" style="178" customWidth="1"/>
    <col min="4866" max="4866" width="21" style="178" customWidth="1"/>
    <col min="4867" max="4867" width="45.5703125" style="178" customWidth="1"/>
    <col min="4868" max="4869" width="20.85546875" style="178" customWidth="1"/>
    <col min="4870" max="4870" width="17.5703125" style="178" customWidth="1"/>
    <col min="4871" max="5118" width="9.140625" style="178"/>
    <col min="5119" max="5119" width="7.7109375" style="178" customWidth="1"/>
    <col min="5120" max="5120" width="70" style="178" customWidth="1"/>
    <col min="5121" max="5121" width="25.7109375" style="178" customWidth="1"/>
    <col min="5122" max="5122" width="21" style="178" customWidth="1"/>
    <col min="5123" max="5123" width="45.5703125" style="178" customWidth="1"/>
    <col min="5124" max="5125" width="20.85546875" style="178" customWidth="1"/>
    <col min="5126" max="5126" width="17.5703125" style="178" customWidth="1"/>
    <col min="5127" max="5374" width="9.140625" style="178"/>
    <col min="5375" max="5375" width="7.7109375" style="178" customWidth="1"/>
    <col min="5376" max="5376" width="70" style="178" customWidth="1"/>
    <col min="5377" max="5377" width="25.7109375" style="178" customWidth="1"/>
    <col min="5378" max="5378" width="21" style="178" customWidth="1"/>
    <col min="5379" max="5379" width="45.5703125" style="178" customWidth="1"/>
    <col min="5380" max="5381" width="20.85546875" style="178" customWidth="1"/>
    <col min="5382" max="5382" width="17.5703125" style="178" customWidth="1"/>
    <col min="5383" max="5630" width="9.140625" style="178"/>
    <col min="5631" max="5631" width="7.7109375" style="178" customWidth="1"/>
    <col min="5632" max="5632" width="70" style="178" customWidth="1"/>
    <col min="5633" max="5633" width="25.7109375" style="178" customWidth="1"/>
    <col min="5634" max="5634" width="21" style="178" customWidth="1"/>
    <col min="5635" max="5635" width="45.5703125" style="178" customWidth="1"/>
    <col min="5636" max="5637" width="20.85546875" style="178" customWidth="1"/>
    <col min="5638" max="5638" width="17.5703125" style="178" customWidth="1"/>
    <col min="5639" max="5886" width="9.140625" style="178"/>
    <col min="5887" max="5887" width="7.7109375" style="178" customWidth="1"/>
    <col min="5888" max="5888" width="70" style="178" customWidth="1"/>
    <col min="5889" max="5889" width="25.7109375" style="178" customWidth="1"/>
    <col min="5890" max="5890" width="21" style="178" customWidth="1"/>
    <col min="5891" max="5891" width="45.5703125" style="178" customWidth="1"/>
    <col min="5892" max="5893" width="20.85546875" style="178" customWidth="1"/>
    <col min="5894" max="5894" width="17.5703125" style="178" customWidth="1"/>
    <col min="5895" max="6142" width="9.140625" style="178"/>
    <col min="6143" max="6143" width="7.7109375" style="178" customWidth="1"/>
    <col min="6144" max="6144" width="70" style="178" customWidth="1"/>
    <col min="6145" max="6145" width="25.7109375" style="178" customWidth="1"/>
    <col min="6146" max="6146" width="21" style="178" customWidth="1"/>
    <col min="6147" max="6147" width="45.5703125" style="178" customWidth="1"/>
    <col min="6148" max="6149" width="20.85546875" style="178" customWidth="1"/>
    <col min="6150" max="6150" width="17.5703125" style="178" customWidth="1"/>
    <col min="6151" max="6398" width="9.140625" style="178"/>
    <col min="6399" max="6399" width="7.7109375" style="178" customWidth="1"/>
    <col min="6400" max="6400" width="70" style="178" customWidth="1"/>
    <col min="6401" max="6401" width="25.7109375" style="178" customWidth="1"/>
    <col min="6402" max="6402" width="21" style="178" customWidth="1"/>
    <col min="6403" max="6403" width="45.5703125" style="178" customWidth="1"/>
    <col min="6404" max="6405" width="20.85546875" style="178" customWidth="1"/>
    <col min="6406" max="6406" width="17.5703125" style="178" customWidth="1"/>
    <col min="6407" max="6654" width="9.140625" style="178"/>
    <col min="6655" max="6655" width="7.7109375" style="178" customWidth="1"/>
    <col min="6656" max="6656" width="70" style="178" customWidth="1"/>
    <col min="6657" max="6657" width="25.7109375" style="178" customWidth="1"/>
    <col min="6658" max="6658" width="21" style="178" customWidth="1"/>
    <col min="6659" max="6659" width="45.5703125" style="178" customWidth="1"/>
    <col min="6660" max="6661" width="20.85546875" style="178" customWidth="1"/>
    <col min="6662" max="6662" width="17.5703125" style="178" customWidth="1"/>
    <col min="6663" max="6910" width="9.140625" style="178"/>
    <col min="6911" max="6911" width="7.7109375" style="178" customWidth="1"/>
    <col min="6912" max="6912" width="70" style="178" customWidth="1"/>
    <col min="6913" max="6913" width="25.7109375" style="178" customWidth="1"/>
    <col min="6914" max="6914" width="21" style="178" customWidth="1"/>
    <col min="6915" max="6915" width="45.5703125" style="178" customWidth="1"/>
    <col min="6916" max="6917" width="20.85546875" style="178" customWidth="1"/>
    <col min="6918" max="6918" width="17.5703125" style="178" customWidth="1"/>
    <col min="6919" max="7166" width="9.140625" style="178"/>
    <col min="7167" max="7167" width="7.7109375" style="178" customWidth="1"/>
    <col min="7168" max="7168" width="70" style="178" customWidth="1"/>
    <col min="7169" max="7169" width="25.7109375" style="178" customWidth="1"/>
    <col min="7170" max="7170" width="21" style="178" customWidth="1"/>
    <col min="7171" max="7171" width="45.5703125" style="178" customWidth="1"/>
    <col min="7172" max="7173" width="20.85546875" style="178" customWidth="1"/>
    <col min="7174" max="7174" width="17.5703125" style="178" customWidth="1"/>
    <col min="7175" max="7422" width="9.140625" style="178"/>
    <col min="7423" max="7423" width="7.7109375" style="178" customWidth="1"/>
    <col min="7424" max="7424" width="70" style="178" customWidth="1"/>
    <col min="7425" max="7425" width="25.7109375" style="178" customWidth="1"/>
    <col min="7426" max="7426" width="21" style="178" customWidth="1"/>
    <col min="7427" max="7427" width="45.5703125" style="178" customWidth="1"/>
    <col min="7428" max="7429" width="20.85546875" style="178" customWidth="1"/>
    <col min="7430" max="7430" width="17.5703125" style="178" customWidth="1"/>
    <col min="7431" max="7678" width="9.140625" style="178"/>
    <col min="7679" max="7679" width="7.7109375" style="178" customWidth="1"/>
    <col min="7680" max="7680" width="70" style="178" customWidth="1"/>
    <col min="7681" max="7681" width="25.7109375" style="178" customWidth="1"/>
    <col min="7682" max="7682" width="21" style="178" customWidth="1"/>
    <col min="7683" max="7683" width="45.5703125" style="178" customWidth="1"/>
    <col min="7684" max="7685" width="20.85546875" style="178" customWidth="1"/>
    <col min="7686" max="7686" width="17.5703125" style="178" customWidth="1"/>
    <col min="7687" max="7934" width="9.140625" style="178"/>
    <col min="7935" max="7935" width="7.7109375" style="178" customWidth="1"/>
    <col min="7936" max="7936" width="70" style="178" customWidth="1"/>
    <col min="7937" max="7937" width="25.7109375" style="178" customWidth="1"/>
    <col min="7938" max="7938" width="21" style="178" customWidth="1"/>
    <col min="7939" max="7939" width="45.5703125" style="178" customWidth="1"/>
    <col min="7940" max="7941" width="20.85546875" style="178" customWidth="1"/>
    <col min="7942" max="7942" width="17.5703125" style="178" customWidth="1"/>
    <col min="7943" max="8190" width="9.140625" style="178"/>
    <col min="8191" max="8191" width="7.7109375" style="178" customWidth="1"/>
    <col min="8192" max="8192" width="70" style="178" customWidth="1"/>
    <col min="8193" max="8193" width="25.7109375" style="178" customWidth="1"/>
    <col min="8194" max="8194" width="21" style="178" customWidth="1"/>
    <col min="8195" max="8195" width="45.5703125" style="178" customWidth="1"/>
    <col min="8196" max="8197" width="20.85546875" style="178" customWidth="1"/>
    <col min="8198" max="8198" width="17.5703125" style="178" customWidth="1"/>
    <col min="8199" max="8446" width="9.140625" style="178"/>
    <col min="8447" max="8447" width="7.7109375" style="178" customWidth="1"/>
    <col min="8448" max="8448" width="70" style="178" customWidth="1"/>
    <col min="8449" max="8449" width="25.7109375" style="178" customWidth="1"/>
    <col min="8450" max="8450" width="21" style="178" customWidth="1"/>
    <col min="8451" max="8451" width="45.5703125" style="178" customWidth="1"/>
    <col min="8452" max="8453" width="20.85546875" style="178" customWidth="1"/>
    <col min="8454" max="8454" width="17.5703125" style="178" customWidth="1"/>
    <col min="8455" max="8702" width="9.140625" style="178"/>
    <col min="8703" max="8703" width="7.7109375" style="178" customWidth="1"/>
    <col min="8704" max="8704" width="70" style="178" customWidth="1"/>
    <col min="8705" max="8705" width="25.7109375" style="178" customWidth="1"/>
    <col min="8706" max="8706" width="21" style="178" customWidth="1"/>
    <col min="8707" max="8707" width="45.5703125" style="178" customWidth="1"/>
    <col min="8708" max="8709" width="20.85546875" style="178" customWidth="1"/>
    <col min="8710" max="8710" width="17.5703125" style="178" customWidth="1"/>
    <col min="8711" max="8958" width="9.140625" style="178"/>
    <col min="8959" max="8959" width="7.7109375" style="178" customWidth="1"/>
    <col min="8960" max="8960" width="70" style="178" customWidth="1"/>
    <col min="8961" max="8961" width="25.7109375" style="178" customWidth="1"/>
    <col min="8962" max="8962" width="21" style="178" customWidth="1"/>
    <col min="8963" max="8963" width="45.5703125" style="178" customWidth="1"/>
    <col min="8964" max="8965" width="20.85546875" style="178" customWidth="1"/>
    <col min="8966" max="8966" width="17.5703125" style="178" customWidth="1"/>
    <col min="8967" max="9214" width="9.140625" style="178"/>
    <col min="9215" max="9215" width="7.7109375" style="178" customWidth="1"/>
    <col min="9216" max="9216" width="70" style="178" customWidth="1"/>
    <col min="9217" max="9217" width="25.7109375" style="178" customWidth="1"/>
    <col min="9218" max="9218" width="21" style="178" customWidth="1"/>
    <col min="9219" max="9219" width="45.5703125" style="178" customWidth="1"/>
    <col min="9220" max="9221" width="20.85546875" style="178" customWidth="1"/>
    <col min="9222" max="9222" width="17.5703125" style="178" customWidth="1"/>
    <col min="9223" max="9470" width="9.140625" style="178"/>
    <col min="9471" max="9471" width="7.7109375" style="178" customWidth="1"/>
    <col min="9472" max="9472" width="70" style="178" customWidth="1"/>
    <col min="9473" max="9473" width="25.7109375" style="178" customWidth="1"/>
    <col min="9474" max="9474" width="21" style="178" customWidth="1"/>
    <col min="9475" max="9475" width="45.5703125" style="178" customWidth="1"/>
    <col min="9476" max="9477" width="20.85546875" style="178" customWidth="1"/>
    <col min="9478" max="9478" width="17.5703125" style="178" customWidth="1"/>
    <col min="9479" max="9726" width="9.140625" style="178"/>
    <col min="9727" max="9727" width="7.7109375" style="178" customWidth="1"/>
    <col min="9728" max="9728" width="70" style="178" customWidth="1"/>
    <col min="9729" max="9729" width="25.7109375" style="178" customWidth="1"/>
    <col min="9730" max="9730" width="21" style="178" customWidth="1"/>
    <col min="9731" max="9731" width="45.5703125" style="178" customWidth="1"/>
    <col min="9732" max="9733" width="20.85546875" style="178" customWidth="1"/>
    <col min="9734" max="9734" width="17.5703125" style="178" customWidth="1"/>
    <col min="9735" max="9982" width="9.140625" style="178"/>
    <col min="9983" max="9983" width="7.7109375" style="178" customWidth="1"/>
    <col min="9984" max="9984" width="70" style="178" customWidth="1"/>
    <col min="9985" max="9985" width="25.7109375" style="178" customWidth="1"/>
    <col min="9986" max="9986" width="21" style="178" customWidth="1"/>
    <col min="9987" max="9987" width="45.5703125" style="178" customWidth="1"/>
    <col min="9988" max="9989" width="20.85546875" style="178" customWidth="1"/>
    <col min="9990" max="9990" width="17.5703125" style="178" customWidth="1"/>
    <col min="9991" max="10238" width="9.140625" style="178"/>
    <col min="10239" max="10239" width="7.7109375" style="178" customWidth="1"/>
    <col min="10240" max="10240" width="70" style="178" customWidth="1"/>
    <col min="10241" max="10241" width="25.7109375" style="178" customWidth="1"/>
    <col min="10242" max="10242" width="21" style="178" customWidth="1"/>
    <col min="10243" max="10243" width="45.5703125" style="178" customWidth="1"/>
    <col min="10244" max="10245" width="20.85546875" style="178" customWidth="1"/>
    <col min="10246" max="10246" width="17.5703125" style="178" customWidth="1"/>
    <col min="10247" max="10494" width="9.140625" style="178"/>
    <col min="10495" max="10495" width="7.7109375" style="178" customWidth="1"/>
    <col min="10496" max="10496" width="70" style="178" customWidth="1"/>
    <col min="10497" max="10497" width="25.7109375" style="178" customWidth="1"/>
    <col min="10498" max="10498" width="21" style="178" customWidth="1"/>
    <col min="10499" max="10499" width="45.5703125" style="178" customWidth="1"/>
    <col min="10500" max="10501" width="20.85546875" style="178" customWidth="1"/>
    <col min="10502" max="10502" width="17.5703125" style="178" customWidth="1"/>
    <col min="10503" max="10750" width="9.140625" style="178"/>
    <col min="10751" max="10751" width="7.7109375" style="178" customWidth="1"/>
    <col min="10752" max="10752" width="70" style="178" customWidth="1"/>
    <col min="10753" max="10753" width="25.7109375" style="178" customWidth="1"/>
    <col min="10754" max="10754" width="21" style="178" customWidth="1"/>
    <col min="10755" max="10755" width="45.5703125" style="178" customWidth="1"/>
    <col min="10756" max="10757" width="20.85546875" style="178" customWidth="1"/>
    <col min="10758" max="10758" width="17.5703125" style="178" customWidth="1"/>
    <col min="10759" max="11006" width="9.140625" style="178"/>
    <col min="11007" max="11007" width="7.7109375" style="178" customWidth="1"/>
    <col min="11008" max="11008" width="70" style="178" customWidth="1"/>
    <col min="11009" max="11009" width="25.7109375" style="178" customWidth="1"/>
    <col min="11010" max="11010" width="21" style="178" customWidth="1"/>
    <col min="11011" max="11011" width="45.5703125" style="178" customWidth="1"/>
    <col min="11012" max="11013" width="20.85546875" style="178" customWidth="1"/>
    <col min="11014" max="11014" width="17.5703125" style="178" customWidth="1"/>
    <col min="11015" max="11262" width="9.140625" style="178"/>
    <col min="11263" max="11263" width="7.7109375" style="178" customWidth="1"/>
    <col min="11264" max="11264" width="70" style="178" customWidth="1"/>
    <col min="11265" max="11265" width="25.7109375" style="178" customWidth="1"/>
    <col min="11266" max="11266" width="21" style="178" customWidth="1"/>
    <col min="11267" max="11267" width="45.5703125" style="178" customWidth="1"/>
    <col min="11268" max="11269" width="20.85546875" style="178" customWidth="1"/>
    <col min="11270" max="11270" width="17.5703125" style="178" customWidth="1"/>
    <col min="11271" max="11518" width="9.140625" style="178"/>
    <col min="11519" max="11519" width="7.7109375" style="178" customWidth="1"/>
    <col min="11520" max="11520" width="70" style="178" customWidth="1"/>
    <col min="11521" max="11521" width="25.7109375" style="178" customWidth="1"/>
    <col min="11522" max="11522" width="21" style="178" customWidth="1"/>
    <col min="11523" max="11523" width="45.5703125" style="178" customWidth="1"/>
    <col min="11524" max="11525" width="20.85546875" style="178" customWidth="1"/>
    <col min="11526" max="11526" width="17.5703125" style="178" customWidth="1"/>
    <col min="11527" max="11774" width="9.140625" style="178"/>
    <col min="11775" max="11775" width="7.7109375" style="178" customWidth="1"/>
    <col min="11776" max="11776" width="70" style="178" customWidth="1"/>
    <col min="11777" max="11777" width="25.7109375" style="178" customWidth="1"/>
    <col min="11778" max="11778" width="21" style="178" customWidth="1"/>
    <col min="11779" max="11779" width="45.5703125" style="178" customWidth="1"/>
    <col min="11780" max="11781" width="20.85546875" style="178" customWidth="1"/>
    <col min="11782" max="11782" width="17.5703125" style="178" customWidth="1"/>
    <col min="11783" max="12030" width="9.140625" style="178"/>
    <col min="12031" max="12031" width="7.7109375" style="178" customWidth="1"/>
    <col min="12032" max="12032" width="70" style="178" customWidth="1"/>
    <col min="12033" max="12033" width="25.7109375" style="178" customWidth="1"/>
    <col min="12034" max="12034" width="21" style="178" customWidth="1"/>
    <col min="12035" max="12035" width="45.5703125" style="178" customWidth="1"/>
    <col min="12036" max="12037" width="20.85546875" style="178" customWidth="1"/>
    <col min="12038" max="12038" width="17.5703125" style="178" customWidth="1"/>
    <col min="12039" max="12286" width="9.140625" style="178"/>
    <col min="12287" max="12287" width="7.7109375" style="178" customWidth="1"/>
    <col min="12288" max="12288" width="70" style="178" customWidth="1"/>
    <col min="12289" max="12289" width="25.7109375" style="178" customWidth="1"/>
    <col min="12290" max="12290" width="21" style="178" customWidth="1"/>
    <col min="12291" max="12291" width="45.5703125" style="178" customWidth="1"/>
    <col min="12292" max="12293" width="20.85546875" style="178" customWidth="1"/>
    <col min="12294" max="12294" width="17.5703125" style="178" customWidth="1"/>
    <col min="12295" max="12542" width="9.140625" style="178"/>
    <col min="12543" max="12543" width="7.7109375" style="178" customWidth="1"/>
    <col min="12544" max="12544" width="70" style="178" customWidth="1"/>
    <col min="12545" max="12545" width="25.7109375" style="178" customWidth="1"/>
    <col min="12546" max="12546" width="21" style="178" customWidth="1"/>
    <col min="12547" max="12547" width="45.5703125" style="178" customWidth="1"/>
    <col min="12548" max="12549" width="20.85546875" style="178" customWidth="1"/>
    <col min="12550" max="12550" width="17.5703125" style="178" customWidth="1"/>
    <col min="12551" max="12798" width="9.140625" style="178"/>
    <col min="12799" max="12799" width="7.7109375" style="178" customWidth="1"/>
    <col min="12800" max="12800" width="70" style="178" customWidth="1"/>
    <col min="12801" max="12801" width="25.7109375" style="178" customWidth="1"/>
    <col min="12802" max="12802" width="21" style="178" customWidth="1"/>
    <col min="12803" max="12803" width="45.5703125" style="178" customWidth="1"/>
    <col min="12804" max="12805" width="20.85546875" style="178" customWidth="1"/>
    <col min="12806" max="12806" width="17.5703125" style="178" customWidth="1"/>
    <col min="12807" max="13054" width="9.140625" style="178"/>
    <col min="13055" max="13055" width="7.7109375" style="178" customWidth="1"/>
    <col min="13056" max="13056" width="70" style="178" customWidth="1"/>
    <col min="13057" max="13057" width="25.7109375" style="178" customWidth="1"/>
    <col min="13058" max="13058" width="21" style="178" customWidth="1"/>
    <col min="13059" max="13059" width="45.5703125" style="178" customWidth="1"/>
    <col min="13060" max="13061" width="20.85546875" style="178" customWidth="1"/>
    <col min="13062" max="13062" width="17.5703125" style="178" customWidth="1"/>
    <col min="13063" max="13310" width="9.140625" style="178"/>
    <col min="13311" max="13311" width="7.7109375" style="178" customWidth="1"/>
    <col min="13312" max="13312" width="70" style="178" customWidth="1"/>
    <col min="13313" max="13313" width="25.7109375" style="178" customWidth="1"/>
    <col min="13314" max="13314" width="21" style="178" customWidth="1"/>
    <col min="13315" max="13315" width="45.5703125" style="178" customWidth="1"/>
    <col min="13316" max="13317" width="20.85546875" style="178" customWidth="1"/>
    <col min="13318" max="13318" width="17.5703125" style="178" customWidth="1"/>
    <col min="13319" max="13566" width="9.140625" style="178"/>
    <col min="13567" max="13567" width="7.7109375" style="178" customWidth="1"/>
    <col min="13568" max="13568" width="70" style="178" customWidth="1"/>
    <col min="13569" max="13569" width="25.7109375" style="178" customWidth="1"/>
    <col min="13570" max="13570" width="21" style="178" customWidth="1"/>
    <col min="13571" max="13571" width="45.5703125" style="178" customWidth="1"/>
    <col min="13572" max="13573" width="20.85546875" style="178" customWidth="1"/>
    <col min="13574" max="13574" width="17.5703125" style="178" customWidth="1"/>
    <col min="13575" max="13822" width="9.140625" style="178"/>
    <col min="13823" max="13823" width="7.7109375" style="178" customWidth="1"/>
    <col min="13824" max="13824" width="70" style="178" customWidth="1"/>
    <col min="13825" max="13825" width="25.7109375" style="178" customWidth="1"/>
    <col min="13826" max="13826" width="21" style="178" customWidth="1"/>
    <col min="13827" max="13827" width="45.5703125" style="178" customWidth="1"/>
    <col min="13828" max="13829" width="20.85546875" style="178" customWidth="1"/>
    <col min="13830" max="13830" width="17.5703125" style="178" customWidth="1"/>
    <col min="13831" max="14078" width="9.140625" style="178"/>
    <col min="14079" max="14079" width="7.7109375" style="178" customWidth="1"/>
    <col min="14080" max="14080" width="70" style="178" customWidth="1"/>
    <col min="14081" max="14081" width="25.7109375" style="178" customWidth="1"/>
    <col min="14082" max="14082" width="21" style="178" customWidth="1"/>
    <col min="14083" max="14083" width="45.5703125" style="178" customWidth="1"/>
    <col min="14084" max="14085" width="20.85546875" style="178" customWidth="1"/>
    <col min="14086" max="14086" width="17.5703125" style="178" customWidth="1"/>
    <col min="14087" max="14334" width="9.140625" style="178"/>
    <col min="14335" max="14335" width="7.7109375" style="178" customWidth="1"/>
    <col min="14336" max="14336" width="70" style="178" customWidth="1"/>
    <col min="14337" max="14337" width="25.7109375" style="178" customWidth="1"/>
    <col min="14338" max="14338" width="21" style="178" customWidth="1"/>
    <col min="14339" max="14339" width="45.5703125" style="178" customWidth="1"/>
    <col min="14340" max="14341" width="20.85546875" style="178" customWidth="1"/>
    <col min="14342" max="14342" width="17.5703125" style="178" customWidth="1"/>
    <col min="14343" max="14590" width="9.140625" style="178"/>
    <col min="14591" max="14591" width="7.7109375" style="178" customWidth="1"/>
    <col min="14592" max="14592" width="70" style="178" customWidth="1"/>
    <col min="14593" max="14593" width="25.7109375" style="178" customWidth="1"/>
    <col min="14594" max="14594" width="21" style="178" customWidth="1"/>
    <col min="14595" max="14595" width="45.5703125" style="178" customWidth="1"/>
    <col min="14596" max="14597" width="20.85546875" style="178" customWidth="1"/>
    <col min="14598" max="14598" width="17.5703125" style="178" customWidth="1"/>
    <col min="14599" max="14846" width="9.140625" style="178"/>
    <col min="14847" max="14847" width="7.7109375" style="178" customWidth="1"/>
    <col min="14848" max="14848" width="70" style="178" customWidth="1"/>
    <col min="14849" max="14849" width="25.7109375" style="178" customWidth="1"/>
    <col min="14850" max="14850" width="21" style="178" customWidth="1"/>
    <col min="14851" max="14851" width="45.5703125" style="178" customWidth="1"/>
    <col min="14852" max="14853" width="20.85546875" style="178" customWidth="1"/>
    <col min="14854" max="14854" width="17.5703125" style="178" customWidth="1"/>
    <col min="14855" max="15102" width="9.140625" style="178"/>
    <col min="15103" max="15103" width="7.7109375" style="178" customWidth="1"/>
    <col min="15104" max="15104" width="70" style="178" customWidth="1"/>
    <col min="15105" max="15105" width="25.7109375" style="178" customWidth="1"/>
    <col min="15106" max="15106" width="21" style="178" customWidth="1"/>
    <col min="15107" max="15107" width="45.5703125" style="178" customWidth="1"/>
    <col min="15108" max="15109" width="20.85546875" style="178" customWidth="1"/>
    <col min="15110" max="15110" width="17.5703125" style="178" customWidth="1"/>
    <col min="15111" max="15358" width="9.140625" style="178"/>
    <col min="15359" max="15359" width="7.7109375" style="178" customWidth="1"/>
    <col min="15360" max="15360" width="70" style="178" customWidth="1"/>
    <col min="15361" max="15361" width="25.7109375" style="178" customWidth="1"/>
    <col min="15362" max="15362" width="21" style="178" customWidth="1"/>
    <col min="15363" max="15363" width="45.5703125" style="178" customWidth="1"/>
    <col min="15364" max="15365" width="20.85546875" style="178" customWidth="1"/>
    <col min="15366" max="15366" width="17.5703125" style="178" customWidth="1"/>
    <col min="15367" max="15614" width="9.140625" style="178"/>
    <col min="15615" max="15615" width="7.7109375" style="178" customWidth="1"/>
    <col min="15616" max="15616" width="70" style="178" customWidth="1"/>
    <col min="15617" max="15617" width="25.7109375" style="178" customWidth="1"/>
    <col min="15618" max="15618" width="21" style="178" customWidth="1"/>
    <col min="15619" max="15619" width="45.5703125" style="178" customWidth="1"/>
    <col min="15620" max="15621" width="20.85546875" style="178" customWidth="1"/>
    <col min="15622" max="15622" width="17.5703125" style="178" customWidth="1"/>
    <col min="15623" max="15870" width="9.140625" style="178"/>
    <col min="15871" max="15871" width="7.7109375" style="178" customWidth="1"/>
    <col min="15872" max="15872" width="70" style="178" customWidth="1"/>
    <col min="15873" max="15873" width="25.7109375" style="178" customWidth="1"/>
    <col min="15874" max="15874" width="21" style="178" customWidth="1"/>
    <col min="15875" max="15875" width="45.5703125" style="178" customWidth="1"/>
    <col min="15876" max="15877" width="20.85546875" style="178" customWidth="1"/>
    <col min="15878" max="15878" width="17.5703125" style="178" customWidth="1"/>
    <col min="15879" max="16126" width="9.140625" style="178"/>
    <col min="16127" max="16127" width="7.7109375" style="178" customWidth="1"/>
    <col min="16128" max="16128" width="70" style="178" customWidth="1"/>
    <col min="16129" max="16129" width="25.7109375" style="178" customWidth="1"/>
    <col min="16130" max="16130" width="21" style="178" customWidth="1"/>
    <col min="16131" max="16131" width="45.5703125" style="178" customWidth="1"/>
    <col min="16132" max="16133" width="20.85546875" style="178" customWidth="1"/>
    <col min="16134" max="16134" width="17.5703125" style="178" customWidth="1"/>
    <col min="16135" max="16384" width="9.140625" style="178"/>
  </cols>
  <sheetData>
    <row r="1" spans="1:9">
      <c r="E1" s="72" t="s">
        <v>448</v>
      </c>
    </row>
    <row r="3" spans="1:9" ht="19.5" customHeight="1">
      <c r="A3" s="1467" t="s">
        <v>1021</v>
      </c>
      <c r="B3" s="1481"/>
      <c r="C3" s="1481"/>
      <c r="D3" s="1481"/>
      <c r="E3" s="1481"/>
    </row>
    <row r="4" spans="1:9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>
      <c r="A6" s="1438" t="s">
        <v>454</v>
      </c>
      <c r="B6" s="1438"/>
      <c r="C6" s="1438"/>
      <c r="D6" s="1438"/>
      <c r="E6" s="15"/>
      <c r="F6" s="16"/>
      <c r="G6" s="16"/>
      <c r="H6" s="5"/>
      <c r="I6" s="5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>
      <c r="A9" s="1439" t="s">
        <v>282</v>
      </c>
      <c r="B9" s="1439" t="s">
        <v>297</v>
      </c>
      <c r="C9" s="1439" t="s">
        <v>396</v>
      </c>
      <c r="D9" s="1439" t="s">
        <v>391</v>
      </c>
      <c r="E9" s="1439" t="s">
        <v>397</v>
      </c>
    </row>
    <row r="10" spans="1:9">
      <c r="A10" s="1440"/>
      <c r="B10" s="1440"/>
      <c r="C10" s="1440"/>
      <c r="D10" s="1440"/>
      <c r="E10" s="1440"/>
    </row>
    <row r="11" spans="1:9" ht="18.75" customHeight="1">
      <c r="A11" s="1473"/>
      <c r="B11" s="1473"/>
      <c r="C11" s="1473"/>
      <c r="D11" s="1473"/>
      <c r="E11" s="1473"/>
    </row>
    <row r="12" spans="1:9">
      <c r="A12" s="383">
        <v>1</v>
      </c>
      <c r="B12" s="294">
        <v>2</v>
      </c>
      <c r="C12" s="294">
        <v>3</v>
      </c>
      <c r="D12" s="294">
        <v>4</v>
      </c>
      <c r="E12" s="295" t="s">
        <v>393</v>
      </c>
    </row>
    <row r="13" spans="1:9" s="184" customFormat="1" ht="37.5" customHeight="1">
      <c r="A13" s="331"/>
      <c r="B13" s="384" t="s">
        <v>398</v>
      </c>
      <c r="C13" s="331" t="s">
        <v>305</v>
      </c>
      <c r="D13" s="331" t="s">
        <v>305</v>
      </c>
      <c r="E13" s="385">
        <v>122201</v>
      </c>
      <c r="F13" s="380"/>
    </row>
    <row r="14" spans="1:9">
      <c r="A14" s="376"/>
      <c r="B14" s="347" t="s">
        <v>399</v>
      </c>
      <c r="C14" s="386"/>
      <c r="D14" s="386"/>
      <c r="E14" s="387"/>
    </row>
    <row r="15" spans="1:9">
      <c r="A15" s="376"/>
      <c r="B15" s="347" t="s">
        <v>400</v>
      </c>
      <c r="C15" s="386">
        <f>E15/D15</f>
        <v>5554590.9090909092</v>
      </c>
      <c r="D15" s="388">
        <v>2.1999999999999999E-2</v>
      </c>
      <c r="E15" s="389">
        <f>E13</f>
        <v>122201</v>
      </c>
    </row>
    <row r="16" spans="1:9">
      <c r="A16" s="376"/>
      <c r="B16" s="347" t="s">
        <v>171</v>
      </c>
      <c r="C16" s="386"/>
      <c r="D16" s="388"/>
      <c r="E16" s="387"/>
    </row>
    <row r="17" spans="1:7">
      <c r="A17" s="376"/>
      <c r="B17" s="347" t="s">
        <v>401</v>
      </c>
      <c r="C17" s="386"/>
      <c r="D17" s="388"/>
      <c r="E17" s="387"/>
    </row>
    <row r="18" spans="1:7">
      <c r="A18" s="376"/>
      <c r="B18" s="347" t="s">
        <v>402</v>
      </c>
      <c r="C18" s="386">
        <f>E18/D18</f>
        <v>0</v>
      </c>
      <c r="D18" s="388">
        <v>2.1999999999999999E-2</v>
      </c>
      <c r="E18" s="389">
        <v>0</v>
      </c>
      <c r="G18" s="364" t="s">
        <v>615</v>
      </c>
    </row>
    <row r="19" spans="1:7">
      <c r="A19" s="376"/>
      <c r="B19" s="347" t="s">
        <v>171</v>
      </c>
      <c r="C19" s="386"/>
      <c r="D19" s="388"/>
      <c r="E19" s="387"/>
    </row>
    <row r="20" spans="1:7">
      <c r="A20" s="376"/>
      <c r="B20" s="347" t="s">
        <v>401</v>
      </c>
      <c r="C20" s="386"/>
      <c r="D20" s="388"/>
      <c r="E20" s="387"/>
    </row>
    <row r="21" spans="1:7">
      <c r="A21" s="376"/>
      <c r="B21" s="379"/>
      <c r="C21" s="386"/>
      <c r="D21" s="386"/>
      <c r="E21" s="387"/>
    </row>
    <row r="22" spans="1:7">
      <c r="A22" s="376"/>
      <c r="B22" s="379"/>
      <c r="C22" s="386"/>
      <c r="D22" s="386"/>
      <c r="E22" s="387"/>
    </row>
    <row r="24" spans="1:7" s="317" customFormat="1">
      <c r="A24" s="34" t="s">
        <v>667</v>
      </c>
      <c r="B24" s="35"/>
      <c r="C24" s="115"/>
      <c r="E24" s="115" t="s">
        <v>1135</v>
      </c>
    </row>
    <row r="25" spans="1:7" s="317" customFormat="1" ht="15.75">
      <c r="A25" s="178"/>
      <c r="B25" s="66"/>
      <c r="C25" s="67" t="s">
        <v>131</v>
      </c>
      <c r="E25" s="67" t="s">
        <v>132</v>
      </c>
    </row>
    <row r="26" spans="1:7" s="317" customFormat="1" ht="15.75">
      <c r="A26" s="66"/>
      <c r="B26" s="63"/>
      <c r="C26" s="63"/>
      <c r="E26" s="63"/>
    </row>
    <row r="27" spans="1:7" s="317" customFormat="1">
      <c r="A27" s="34" t="s">
        <v>133</v>
      </c>
      <c r="B27" s="35"/>
      <c r="C27" s="115"/>
      <c r="E27" s="1024" t="s">
        <v>1217</v>
      </c>
      <c r="G27" s="343"/>
    </row>
    <row r="28" spans="1:7" s="317" customFormat="1" ht="15.75">
      <c r="A28" s="178"/>
      <c r="B28" s="66"/>
      <c r="C28" s="67" t="s">
        <v>131</v>
      </c>
      <c r="E28" s="67" t="s">
        <v>132</v>
      </c>
      <c r="G28" s="343"/>
    </row>
    <row r="29" spans="1:7" s="286" customFormat="1">
      <c r="F29" s="380"/>
    </row>
    <row r="30" spans="1:7" s="286" customFormat="1">
      <c r="F30" s="380"/>
    </row>
    <row r="31" spans="1:7" s="286" customFormat="1">
      <c r="F31" s="380"/>
    </row>
    <row r="32" spans="1:7" s="286" customFormat="1">
      <c r="F32" s="380"/>
    </row>
    <row r="33" spans="6:6" s="286" customFormat="1">
      <c r="F33" s="380"/>
    </row>
    <row r="34" spans="6:6" s="286" customFormat="1">
      <c r="F34" s="380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5" tint="-0.499984740745262"/>
    <pageSetUpPr fitToPage="1"/>
  </sheetPr>
  <dimension ref="A2:K19"/>
  <sheetViews>
    <sheetView view="pageBreakPreview" zoomScaleSheetLayoutView="100" workbookViewId="0"/>
  </sheetViews>
  <sheetFormatPr defaultColWidth="9.140625" defaultRowHeight="15"/>
  <cols>
    <col min="1" max="1" width="38.28515625" customWidth="1"/>
    <col min="2" max="10" width="20.140625" customWidth="1"/>
  </cols>
  <sheetData>
    <row r="2" spans="1:11">
      <c r="J2" t="s">
        <v>413</v>
      </c>
    </row>
    <row r="4" spans="1:11">
      <c r="A4" t="s">
        <v>416</v>
      </c>
    </row>
    <row r="6" spans="1:11" ht="45" customHeight="1">
      <c r="A6" s="1422" t="s">
        <v>0</v>
      </c>
      <c r="B6" s="1422" t="s">
        <v>972</v>
      </c>
      <c r="C6" s="1422"/>
      <c r="D6" s="1422"/>
      <c r="E6" s="1422" t="s">
        <v>973</v>
      </c>
      <c r="F6" s="1422"/>
      <c r="G6" s="1422"/>
      <c r="H6" s="1422" t="s">
        <v>974</v>
      </c>
      <c r="I6" s="1422"/>
      <c r="J6" s="1422"/>
    </row>
    <row r="7" spans="1:11" ht="121.5" customHeight="1">
      <c r="A7" s="1422"/>
      <c r="B7" t="s">
        <v>252</v>
      </c>
      <c r="C7" t="s">
        <v>253</v>
      </c>
      <c r="D7" t="s">
        <v>254</v>
      </c>
      <c r="E7" t="s">
        <v>252</v>
      </c>
      <c r="F7" t="s">
        <v>253</v>
      </c>
      <c r="G7" t="s">
        <v>254</v>
      </c>
      <c r="H7" t="s">
        <v>252</v>
      </c>
      <c r="I7" t="s">
        <v>253</v>
      </c>
      <c r="J7" t="s">
        <v>254</v>
      </c>
    </row>
    <row r="8" spans="1:11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 ht="174.75" customHeight="1">
      <c r="A9" t="s">
        <v>255</v>
      </c>
      <c r="B9" t="s">
        <v>10</v>
      </c>
      <c r="C9" t="s">
        <v>10</v>
      </c>
      <c r="E9" t="s">
        <v>10</v>
      </c>
      <c r="F9" t="s">
        <v>10</v>
      </c>
      <c r="H9" t="s">
        <v>10</v>
      </c>
      <c r="I9" t="s">
        <v>10</v>
      </c>
    </row>
    <row r="10" spans="1:11" ht="45" customHeight="1">
      <c r="A10" t="s">
        <v>199</v>
      </c>
    </row>
    <row r="11" spans="1:11">
      <c r="A11" t="s">
        <v>247</v>
      </c>
      <c r="B11" t="s">
        <v>10</v>
      </c>
      <c r="C11" t="s">
        <v>10</v>
      </c>
      <c r="D11">
        <f>SUM(D10)</f>
        <v>0</v>
      </c>
      <c r="E11" t="s">
        <v>10</v>
      </c>
      <c r="F11" t="s">
        <v>10</v>
      </c>
      <c r="G11">
        <f>SUM(G10)</f>
        <v>0</v>
      </c>
      <c r="H11" t="s">
        <v>10</v>
      </c>
      <c r="I11" t="s">
        <v>10</v>
      </c>
      <c r="J11">
        <f>SUM(J10)</f>
        <v>0</v>
      </c>
      <c r="K11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11" ht="18" customHeight="1">
      <c r="A15" t="s">
        <v>259</v>
      </c>
      <c r="B15" s="1422" t="s">
        <v>667</v>
      </c>
      <c r="C15" s="1422"/>
      <c r="D15" s="1422"/>
      <c r="F15" s="1422"/>
      <c r="G15" s="1422"/>
      <c r="I15" s="1422" t="s">
        <v>1135</v>
      </c>
      <c r="J15" s="1422"/>
    </row>
    <row r="16" spans="1:11" ht="18" customHeight="1">
      <c r="A16" t="s">
        <v>260</v>
      </c>
      <c r="B16" s="1422" t="s">
        <v>235</v>
      </c>
      <c r="C16" s="1422"/>
      <c r="D16" s="1422"/>
      <c r="F16" s="1422" t="s">
        <v>131</v>
      </c>
      <c r="G16" s="1422"/>
      <c r="I16" s="1422" t="s">
        <v>132</v>
      </c>
      <c r="J16" s="1422"/>
    </row>
    <row r="17" spans="1:10" ht="18" customHeight="1"/>
    <row r="18" spans="1:10" ht="18" customHeight="1">
      <c r="A18" t="s">
        <v>133</v>
      </c>
      <c r="B18" s="1422" t="s">
        <v>669</v>
      </c>
      <c r="C18" s="1422"/>
      <c r="D18" s="1422"/>
      <c r="F18" s="1422"/>
      <c r="G18" s="1422"/>
      <c r="I18" s="1422" t="s">
        <v>1136</v>
      </c>
      <c r="J18" s="1422"/>
    </row>
    <row r="19" spans="1:10" ht="18" customHeight="1">
      <c r="B19" s="1422" t="s">
        <v>235</v>
      </c>
      <c r="C19" s="1422"/>
      <c r="D19" s="1422"/>
      <c r="F19" s="1422" t="s">
        <v>131</v>
      </c>
      <c r="G19" s="1422"/>
      <c r="I19" s="1422" t="s">
        <v>132</v>
      </c>
      <c r="J19" s="1422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>
    <tabColor rgb="FF00B050"/>
    <pageSetUpPr fitToPage="1"/>
  </sheetPr>
  <dimension ref="A1:J35"/>
  <sheetViews>
    <sheetView view="pageBreakPreview" zoomScale="70" zoomScaleSheetLayoutView="70" workbookViewId="0">
      <selection sqref="A1:XFD1048576"/>
    </sheetView>
  </sheetViews>
  <sheetFormatPr defaultRowHeight="18.75"/>
  <cols>
    <col min="1" max="1" width="7.7109375" style="392" customWidth="1"/>
    <col min="2" max="2" width="67.7109375" style="392" customWidth="1"/>
    <col min="3" max="3" width="23.42578125" style="392" customWidth="1"/>
    <col min="4" max="4" width="24.28515625" style="392" customWidth="1"/>
    <col min="5" max="5" width="48.5703125" style="392" customWidth="1"/>
    <col min="6" max="7" width="19.28515625" style="391" customWidth="1"/>
    <col min="8" max="8" width="9.140625" style="392"/>
    <col min="9" max="10" width="22.85546875" style="393" customWidth="1"/>
    <col min="11" max="255" width="9.140625" style="392"/>
    <col min="256" max="256" width="7.7109375" style="392" customWidth="1"/>
    <col min="257" max="257" width="67.7109375" style="392" customWidth="1"/>
    <col min="258" max="258" width="23.42578125" style="392" customWidth="1"/>
    <col min="259" max="259" width="24.28515625" style="392" customWidth="1"/>
    <col min="260" max="260" width="22.7109375" style="392" customWidth="1"/>
    <col min="261" max="261" width="48.5703125" style="392" customWidth="1"/>
    <col min="262" max="263" width="19.28515625" style="392" customWidth="1"/>
    <col min="264" max="511" width="9.140625" style="392"/>
    <col min="512" max="512" width="7.7109375" style="392" customWidth="1"/>
    <col min="513" max="513" width="67.7109375" style="392" customWidth="1"/>
    <col min="514" max="514" width="23.42578125" style="392" customWidth="1"/>
    <col min="515" max="515" width="24.28515625" style="392" customWidth="1"/>
    <col min="516" max="516" width="22.7109375" style="392" customWidth="1"/>
    <col min="517" max="517" width="48.5703125" style="392" customWidth="1"/>
    <col min="518" max="519" width="19.28515625" style="392" customWidth="1"/>
    <col min="520" max="767" width="9.140625" style="392"/>
    <col min="768" max="768" width="7.7109375" style="392" customWidth="1"/>
    <col min="769" max="769" width="67.7109375" style="392" customWidth="1"/>
    <col min="770" max="770" width="23.42578125" style="392" customWidth="1"/>
    <col min="771" max="771" width="24.28515625" style="392" customWidth="1"/>
    <col min="772" max="772" width="22.7109375" style="392" customWidth="1"/>
    <col min="773" max="773" width="48.5703125" style="392" customWidth="1"/>
    <col min="774" max="775" width="19.28515625" style="392" customWidth="1"/>
    <col min="776" max="1023" width="9.140625" style="392"/>
    <col min="1024" max="1024" width="7.7109375" style="392" customWidth="1"/>
    <col min="1025" max="1025" width="67.7109375" style="392" customWidth="1"/>
    <col min="1026" max="1026" width="23.42578125" style="392" customWidth="1"/>
    <col min="1027" max="1027" width="24.28515625" style="392" customWidth="1"/>
    <col min="1028" max="1028" width="22.7109375" style="392" customWidth="1"/>
    <col min="1029" max="1029" width="48.5703125" style="392" customWidth="1"/>
    <col min="1030" max="1031" width="19.28515625" style="392" customWidth="1"/>
    <col min="1032" max="1279" width="9.140625" style="392"/>
    <col min="1280" max="1280" width="7.7109375" style="392" customWidth="1"/>
    <col min="1281" max="1281" width="67.7109375" style="392" customWidth="1"/>
    <col min="1282" max="1282" width="23.42578125" style="392" customWidth="1"/>
    <col min="1283" max="1283" width="24.28515625" style="392" customWidth="1"/>
    <col min="1284" max="1284" width="22.7109375" style="392" customWidth="1"/>
    <col min="1285" max="1285" width="48.5703125" style="392" customWidth="1"/>
    <col min="1286" max="1287" width="19.28515625" style="392" customWidth="1"/>
    <col min="1288" max="1535" width="9.140625" style="392"/>
    <col min="1536" max="1536" width="7.7109375" style="392" customWidth="1"/>
    <col min="1537" max="1537" width="67.7109375" style="392" customWidth="1"/>
    <col min="1538" max="1538" width="23.42578125" style="392" customWidth="1"/>
    <col min="1539" max="1539" width="24.28515625" style="392" customWidth="1"/>
    <col min="1540" max="1540" width="22.7109375" style="392" customWidth="1"/>
    <col min="1541" max="1541" width="48.5703125" style="392" customWidth="1"/>
    <col min="1542" max="1543" width="19.28515625" style="392" customWidth="1"/>
    <col min="1544" max="1791" width="9.140625" style="392"/>
    <col min="1792" max="1792" width="7.7109375" style="392" customWidth="1"/>
    <col min="1793" max="1793" width="67.7109375" style="392" customWidth="1"/>
    <col min="1794" max="1794" width="23.42578125" style="392" customWidth="1"/>
    <col min="1795" max="1795" width="24.28515625" style="392" customWidth="1"/>
    <col min="1796" max="1796" width="22.7109375" style="392" customWidth="1"/>
    <col min="1797" max="1797" width="48.5703125" style="392" customWidth="1"/>
    <col min="1798" max="1799" width="19.28515625" style="392" customWidth="1"/>
    <col min="1800" max="2047" width="9.140625" style="392"/>
    <col min="2048" max="2048" width="7.7109375" style="392" customWidth="1"/>
    <col min="2049" max="2049" width="67.7109375" style="392" customWidth="1"/>
    <col min="2050" max="2050" width="23.42578125" style="392" customWidth="1"/>
    <col min="2051" max="2051" width="24.28515625" style="392" customWidth="1"/>
    <col min="2052" max="2052" width="22.7109375" style="392" customWidth="1"/>
    <col min="2053" max="2053" width="48.5703125" style="392" customWidth="1"/>
    <col min="2054" max="2055" width="19.28515625" style="392" customWidth="1"/>
    <col min="2056" max="2303" width="9.140625" style="392"/>
    <col min="2304" max="2304" width="7.7109375" style="392" customWidth="1"/>
    <col min="2305" max="2305" width="67.7109375" style="392" customWidth="1"/>
    <col min="2306" max="2306" width="23.42578125" style="392" customWidth="1"/>
    <col min="2307" max="2307" width="24.28515625" style="392" customWidth="1"/>
    <col min="2308" max="2308" width="22.7109375" style="392" customWidth="1"/>
    <col min="2309" max="2309" width="48.5703125" style="392" customWidth="1"/>
    <col min="2310" max="2311" width="19.28515625" style="392" customWidth="1"/>
    <col min="2312" max="2559" width="9.140625" style="392"/>
    <col min="2560" max="2560" width="7.7109375" style="392" customWidth="1"/>
    <col min="2561" max="2561" width="67.7109375" style="392" customWidth="1"/>
    <col min="2562" max="2562" width="23.42578125" style="392" customWidth="1"/>
    <col min="2563" max="2563" width="24.28515625" style="392" customWidth="1"/>
    <col min="2564" max="2564" width="22.7109375" style="392" customWidth="1"/>
    <col min="2565" max="2565" width="48.5703125" style="392" customWidth="1"/>
    <col min="2566" max="2567" width="19.28515625" style="392" customWidth="1"/>
    <col min="2568" max="2815" width="9.140625" style="392"/>
    <col min="2816" max="2816" width="7.7109375" style="392" customWidth="1"/>
    <col min="2817" max="2817" width="67.7109375" style="392" customWidth="1"/>
    <col min="2818" max="2818" width="23.42578125" style="392" customWidth="1"/>
    <col min="2819" max="2819" width="24.28515625" style="392" customWidth="1"/>
    <col min="2820" max="2820" width="22.7109375" style="392" customWidth="1"/>
    <col min="2821" max="2821" width="48.5703125" style="392" customWidth="1"/>
    <col min="2822" max="2823" width="19.28515625" style="392" customWidth="1"/>
    <col min="2824" max="3071" width="9.140625" style="392"/>
    <col min="3072" max="3072" width="7.7109375" style="392" customWidth="1"/>
    <col min="3073" max="3073" width="67.7109375" style="392" customWidth="1"/>
    <col min="3074" max="3074" width="23.42578125" style="392" customWidth="1"/>
    <col min="3075" max="3075" width="24.28515625" style="392" customWidth="1"/>
    <col min="3076" max="3076" width="22.7109375" style="392" customWidth="1"/>
    <col min="3077" max="3077" width="48.5703125" style="392" customWidth="1"/>
    <col min="3078" max="3079" width="19.28515625" style="392" customWidth="1"/>
    <col min="3080" max="3327" width="9.140625" style="392"/>
    <col min="3328" max="3328" width="7.7109375" style="392" customWidth="1"/>
    <col min="3329" max="3329" width="67.7109375" style="392" customWidth="1"/>
    <col min="3330" max="3330" width="23.42578125" style="392" customWidth="1"/>
    <col min="3331" max="3331" width="24.28515625" style="392" customWidth="1"/>
    <col min="3332" max="3332" width="22.7109375" style="392" customWidth="1"/>
    <col min="3333" max="3333" width="48.5703125" style="392" customWidth="1"/>
    <col min="3334" max="3335" width="19.28515625" style="392" customWidth="1"/>
    <col min="3336" max="3583" width="9.140625" style="392"/>
    <col min="3584" max="3584" width="7.7109375" style="392" customWidth="1"/>
    <col min="3585" max="3585" width="67.7109375" style="392" customWidth="1"/>
    <col min="3586" max="3586" width="23.42578125" style="392" customWidth="1"/>
    <col min="3587" max="3587" width="24.28515625" style="392" customWidth="1"/>
    <col min="3588" max="3588" width="22.7109375" style="392" customWidth="1"/>
    <col min="3589" max="3589" width="48.5703125" style="392" customWidth="1"/>
    <col min="3590" max="3591" width="19.28515625" style="392" customWidth="1"/>
    <col min="3592" max="3839" width="9.140625" style="392"/>
    <col min="3840" max="3840" width="7.7109375" style="392" customWidth="1"/>
    <col min="3841" max="3841" width="67.7109375" style="392" customWidth="1"/>
    <col min="3842" max="3842" width="23.42578125" style="392" customWidth="1"/>
    <col min="3843" max="3843" width="24.28515625" style="392" customWidth="1"/>
    <col min="3844" max="3844" width="22.7109375" style="392" customWidth="1"/>
    <col min="3845" max="3845" width="48.5703125" style="392" customWidth="1"/>
    <col min="3846" max="3847" width="19.28515625" style="392" customWidth="1"/>
    <col min="3848" max="4095" width="9.140625" style="392"/>
    <col min="4096" max="4096" width="7.7109375" style="392" customWidth="1"/>
    <col min="4097" max="4097" width="67.7109375" style="392" customWidth="1"/>
    <col min="4098" max="4098" width="23.42578125" style="392" customWidth="1"/>
    <col min="4099" max="4099" width="24.28515625" style="392" customWidth="1"/>
    <col min="4100" max="4100" width="22.7109375" style="392" customWidth="1"/>
    <col min="4101" max="4101" width="48.5703125" style="392" customWidth="1"/>
    <col min="4102" max="4103" width="19.28515625" style="392" customWidth="1"/>
    <col min="4104" max="4351" width="9.140625" style="392"/>
    <col min="4352" max="4352" width="7.7109375" style="392" customWidth="1"/>
    <col min="4353" max="4353" width="67.7109375" style="392" customWidth="1"/>
    <col min="4354" max="4354" width="23.42578125" style="392" customWidth="1"/>
    <col min="4355" max="4355" width="24.28515625" style="392" customWidth="1"/>
    <col min="4356" max="4356" width="22.7109375" style="392" customWidth="1"/>
    <col min="4357" max="4357" width="48.5703125" style="392" customWidth="1"/>
    <col min="4358" max="4359" width="19.28515625" style="392" customWidth="1"/>
    <col min="4360" max="4607" width="9.140625" style="392"/>
    <col min="4608" max="4608" width="7.7109375" style="392" customWidth="1"/>
    <col min="4609" max="4609" width="67.7109375" style="392" customWidth="1"/>
    <col min="4610" max="4610" width="23.42578125" style="392" customWidth="1"/>
    <col min="4611" max="4611" width="24.28515625" style="392" customWidth="1"/>
    <col min="4612" max="4612" width="22.7109375" style="392" customWidth="1"/>
    <col min="4613" max="4613" width="48.5703125" style="392" customWidth="1"/>
    <col min="4614" max="4615" width="19.28515625" style="392" customWidth="1"/>
    <col min="4616" max="4863" width="9.140625" style="392"/>
    <col min="4864" max="4864" width="7.7109375" style="392" customWidth="1"/>
    <col min="4865" max="4865" width="67.7109375" style="392" customWidth="1"/>
    <col min="4866" max="4866" width="23.42578125" style="392" customWidth="1"/>
    <col min="4867" max="4867" width="24.28515625" style="392" customWidth="1"/>
    <col min="4868" max="4868" width="22.7109375" style="392" customWidth="1"/>
    <col min="4869" max="4869" width="48.5703125" style="392" customWidth="1"/>
    <col min="4870" max="4871" width="19.28515625" style="392" customWidth="1"/>
    <col min="4872" max="5119" width="9.140625" style="392"/>
    <col min="5120" max="5120" width="7.7109375" style="392" customWidth="1"/>
    <col min="5121" max="5121" width="67.7109375" style="392" customWidth="1"/>
    <col min="5122" max="5122" width="23.42578125" style="392" customWidth="1"/>
    <col min="5123" max="5123" width="24.28515625" style="392" customWidth="1"/>
    <col min="5124" max="5124" width="22.7109375" style="392" customWidth="1"/>
    <col min="5125" max="5125" width="48.5703125" style="392" customWidth="1"/>
    <col min="5126" max="5127" width="19.28515625" style="392" customWidth="1"/>
    <col min="5128" max="5375" width="9.140625" style="392"/>
    <col min="5376" max="5376" width="7.7109375" style="392" customWidth="1"/>
    <col min="5377" max="5377" width="67.7109375" style="392" customWidth="1"/>
    <col min="5378" max="5378" width="23.42578125" style="392" customWidth="1"/>
    <col min="5379" max="5379" width="24.28515625" style="392" customWidth="1"/>
    <col min="5380" max="5380" width="22.7109375" style="392" customWidth="1"/>
    <col min="5381" max="5381" width="48.5703125" style="392" customWidth="1"/>
    <col min="5382" max="5383" width="19.28515625" style="392" customWidth="1"/>
    <col min="5384" max="5631" width="9.140625" style="392"/>
    <col min="5632" max="5632" width="7.7109375" style="392" customWidth="1"/>
    <col min="5633" max="5633" width="67.7109375" style="392" customWidth="1"/>
    <col min="5634" max="5634" width="23.42578125" style="392" customWidth="1"/>
    <col min="5635" max="5635" width="24.28515625" style="392" customWidth="1"/>
    <col min="5636" max="5636" width="22.7109375" style="392" customWidth="1"/>
    <col min="5637" max="5637" width="48.5703125" style="392" customWidth="1"/>
    <col min="5638" max="5639" width="19.28515625" style="392" customWidth="1"/>
    <col min="5640" max="5887" width="9.140625" style="392"/>
    <col min="5888" max="5888" width="7.7109375" style="392" customWidth="1"/>
    <col min="5889" max="5889" width="67.7109375" style="392" customWidth="1"/>
    <col min="5890" max="5890" width="23.42578125" style="392" customWidth="1"/>
    <col min="5891" max="5891" width="24.28515625" style="392" customWidth="1"/>
    <col min="5892" max="5892" width="22.7109375" style="392" customWidth="1"/>
    <col min="5893" max="5893" width="48.5703125" style="392" customWidth="1"/>
    <col min="5894" max="5895" width="19.28515625" style="392" customWidth="1"/>
    <col min="5896" max="6143" width="9.140625" style="392"/>
    <col min="6144" max="6144" width="7.7109375" style="392" customWidth="1"/>
    <col min="6145" max="6145" width="67.7109375" style="392" customWidth="1"/>
    <col min="6146" max="6146" width="23.42578125" style="392" customWidth="1"/>
    <col min="6147" max="6147" width="24.28515625" style="392" customWidth="1"/>
    <col min="6148" max="6148" width="22.7109375" style="392" customWidth="1"/>
    <col min="6149" max="6149" width="48.5703125" style="392" customWidth="1"/>
    <col min="6150" max="6151" width="19.28515625" style="392" customWidth="1"/>
    <col min="6152" max="6399" width="9.140625" style="392"/>
    <col min="6400" max="6400" width="7.7109375" style="392" customWidth="1"/>
    <col min="6401" max="6401" width="67.7109375" style="392" customWidth="1"/>
    <col min="6402" max="6402" width="23.42578125" style="392" customWidth="1"/>
    <col min="6403" max="6403" width="24.28515625" style="392" customWidth="1"/>
    <col min="6404" max="6404" width="22.7109375" style="392" customWidth="1"/>
    <col min="6405" max="6405" width="48.5703125" style="392" customWidth="1"/>
    <col min="6406" max="6407" width="19.28515625" style="392" customWidth="1"/>
    <col min="6408" max="6655" width="9.140625" style="392"/>
    <col min="6656" max="6656" width="7.7109375" style="392" customWidth="1"/>
    <col min="6657" max="6657" width="67.7109375" style="392" customWidth="1"/>
    <col min="6658" max="6658" width="23.42578125" style="392" customWidth="1"/>
    <col min="6659" max="6659" width="24.28515625" style="392" customWidth="1"/>
    <col min="6660" max="6660" width="22.7109375" style="392" customWidth="1"/>
    <col min="6661" max="6661" width="48.5703125" style="392" customWidth="1"/>
    <col min="6662" max="6663" width="19.28515625" style="392" customWidth="1"/>
    <col min="6664" max="6911" width="9.140625" style="392"/>
    <col min="6912" max="6912" width="7.7109375" style="392" customWidth="1"/>
    <col min="6913" max="6913" width="67.7109375" style="392" customWidth="1"/>
    <col min="6914" max="6914" width="23.42578125" style="392" customWidth="1"/>
    <col min="6915" max="6915" width="24.28515625" style="392" customWidth="1"/>
    <col min="6916" max="6916" width="22.7109375" style="392" customWidth="1"/>
    <col min="6917" max="6917" width="48.5703125" style="392" customWidth="1"/>
    <col min="6918" max="6919" width="19.28515625" style="392" customWidth="1"/>
    <col min="6920" max="7167" width="9.140625" style="392"/>
    <col min="7168" max="7168" width="7.7109375" style="392" customWidth="1"/>
    <col min="7169" max="7169" width="67.7109375" style="392" customWidth="1"/>
    <col min="7170" max="7170" width="23.42578125" style="392" customWidth="1"/>
    <col min="7171" max="7171" width="24.28515625" style="392" customWidth="1"/>
    <col min="7172" max="7172" width="22.7109375" style="392" customWidth="1"/>
    <col min="7173" max="7173" width="48.5703125" style="392" customWidth="1"/>
    <col min="7174" max="7175" width="19.28515625" style="392" customWidth="1"/>
    <col min="7176" max="7423" width="9.140625" style="392"/>
    <col min="7424" max="7424" width="7.7109375" style="392" customWidth="1"/>
    <col min="7425" max="7425" width="67.7109375" style="392" customWidth="1"/>
    <col min="7426" max="7426" width="23.42578125" style="392" customWidth="1"/>
    <col min="7427" max="7427" width="24.28515625" style="392" customWidth="1"/>
    <col min="7428" max="7428" width="22.7109375" style="392" customWidth="1"/>
    <col min="7429" max="7429" width="48.5703125" style="392" customWidth="1"/>
    <col min="7430" max="7431" width="19.28515625" style="392" customWidth="1"/>
    <col min="7432" max="7679" width="9.140625" style="392"/>
    <col min="7680" max="7680" width="7.7109375" style="392" customWidth="1"/>
    <col min="7681" max="7681" width="67.7109375" style="392" customWidth="1"/>
    <col min="7682" max="7682" width="23.42578125" style="392" customWidth="1"/>
    <col min="7683" max="7683" width="24.28515625" style="392" customWidth="1"/>
    <col min="7684" max="7684" width="22.7109375" style="392" customWidth="1"/>
    <col min="7685" max="7685" width="48.5703125" style="392" customWidth="1"/>
    <col min="7686" max="7687" width="19.28515625" style="392" customWidth="1"/>
    <col min="7688" max="7935" width="9.140625" style="392"/>
    <col min="7936" max="7936" width="7.7109375" style="392" customWidth="1"/>
    <col min="7937" max="7937" width="67.7109375" style="392" customWidth="1"/>
    <col min="7938" max="7938" width="23.42578125" style="392" customWidth="1"/>
    <col min="7939" max="7939" width="24.28515625" style="392" customWidth="1"/>
    <col min="7940" max="7940" width="22.7109375" style="392" customWidth="1"/>
    <col min="7941" max="7941" width="48.5703125" style="392" customWidth="1"/>
    <col min="7942" max="7943" width="19.28515625" style="392" customWidth="1"/>
    <col min="7944" max="8191" width="9.140625" style="392"/>
    <col min="8192" max="8192" width="7.7109375" style="392" customWidth="1"/>
    <col min="8193" max="8193" width="67.7109375" style="392" customWidth="1"/>
    <col min="8194" max="8194" width="23.42578125" style="392" customWidth="1"/>
    <col min="8195" max="8195" width="24.28515625" style="392" customWidth="1"/>
    <col min="8196" max="8196" width="22.7109375" style="392" customWidth="1"/>
    <col min="8197" max="8197" width="48.5703125" style="392" customWidth="1"/>
    <col min="8198" max="8199" width="19.28515625" style="392" customWidth="1"/>
    <col min="8200" max="8447" width="9.140625" style="392"/>
    <col min="8448" max="8448" width="7.7109375" style="392" customWidth="1"/>
    <col min="8449" max="8449" width="67.7109375" style="392" customWidth="1"/>
    <col min="8450" max="8450" width="23.42578125" style="392" customWidth="1"/>
    <col min="8451" max="8451" width="24.28515625" style="392" customWidth="1"/>
    <col min="8452" max="8452" width="22.7109375" style="392" customWidth="1"/>
    <col min="8453" max="8453" width="48.5703125" style="392" customWidth="1"/>
    <col min="8454" max="8455" width="19.28515625" style="392" customWidth="1"/>
    <col min="8456" max="8703" width="9.140625" style="392"/>
    <col min="8704" max="8704" width="7.7109375" style="392" customWidth="1"/>
    <col min="8705" max="8705" width="67.7109375" style="392" customWidth="1"/>
    <col min="8706" max="8706" width="23.42578125" style="392" customWidth="1"/>
    <col min="8707" max="8707" width="24.28515625" style="392" customWidth="1"/>
    <col min="8708" max="8708" width="22.7109375" style="392" customWidth="1"/>
    <col min="8709" max="8709" width="48.5703125" style="392" customWidth="1"/>
    <col min="8710" max="8711" width="19.28515625" style="392" customWidth="1"/>
    <col min="8712" max="8959" width="9.140625" style="392"/>
    <col min="8960" max="8960" width="7.7109375" style="392" customWidth="1"/>
    <col min="8961" max="8961" width="67.7109375" style="392" customWidth="1"/>
    <col min="8962" max="8962" width="23.42578125" style="392" customWidth="1"/>
    <col min="8963" max="8963" width="24.28515625" style="392" customWidth="1"/>
    <col min="8964" max="8964" width="22.7109375" style="392" customWidth="1"/>
    <col min="8965" max="8965" width="48.5703125" style="392" customWidth="1"/>
    <col min="8966" max="8967" width="19.28515625" style="392" customWidth="1"/>
    <col min="8968" max="9215" width="9.140625" style="392"/>
    <col min="9216" max="9216" width="7.7109375" style="392" customWidth="1"/>
    <col min="9217" max="9217" width="67.7109375" style="392" customWidth="1"/>
    <col min="9218" max="9218" width="23.42578125" style="392" customWidth="1"/>
    <col min="9219" max="9219" width="24.28515625" style="392" customWidth="1"/>
    <col min="9220" max="9220" width="22.7109375" style="392" customWidth="1"/>
    <col min="9221" max="9221" width="48.5703125" style="392" customWidth="1"/>
    <col min="9222" max="9223" width="19.28515625" style="392" customWidth="1"/>
    <col min="9224" max="9471" width="9.140625" style="392"/>
    <col min="9472" max="9472" width="7.7109375" style="392" customWidth="1"/>
    <col min="9473" max="9473" width="67.7109375" style="392" customWidth="1"/>
    <col min="9474" max="9474" width="23.42578125" style="392" customWidth="1"/>
    <col min="9475" max="9475" width="24.28515625" style="392" customWidth="1"/>
    <col min="9476" max="9476" width="22.7109375" style="392" customWidth="1"/>
    <col min="9477" max="9477" width="48.5703125" style="392" customWidth="1"/>
    <col min="9478" max="9479" width="19.28515625" style="392" customWidth="1"/>
    <col min="9480" max="9727" width="9.140625" style="392"/>
    <col min="9728" max="9728" width="7.7109375" style="392" customWidth="1"/>
    <col min="9729" max="9729" width="67.7109375" style="392" customWidth="1"/>
    <col min="9730" max="9730" width="23.42578125" style="392" customWidth="1"/>
    <col min="9731" max="9731" width="24.28515625" style="392" customWidth="1"/>
    <col min="9732" max="9732" width="22.7109375" style="392" customWidth="1"/>
    <col min="9733" max="9733" width="48.5703125" style="392" customWidth="1"/>
    <col min="9734" max="9735" width="19.28515625" style="392" customWidth="1"/>
    <col min="9736" max="9983" width="9.140625" style="392"/>
    <col min="9984" max="9984" width="7.7109375" style="392" customWidth="1"/>
    <col min="9985" max="9985" width="67.7109375" style="392" customWidth="1"/>
    <col min="9986" max="9986" width="23.42578125" style="392" customWidth="1"/>
    <col min="9987" max="9987" width="24.28515625" style="392" customWidth="1"/>
    <col min="9988" max="9988" width="22.7109375" style="392" customWidth="1"/>
    <col min="9989" max="9989" width="48.5703125" style="392" customWidth="1"/>
    <col min="9990" max="9991" width="19.28515625" style="392" customWidth="1"/>
    <col min="9992" max="10239" width="9.140625" style="392"/>
    <col min="10240" max="10240" width="7.7109375" style="392" customWidth="1"/>
    <col min="10241" max="10241" width="67.7109375" style="392" customWidth="1"/>
    <col min="10242" max="10242" width="23.42578125" style="392" customWidth="1"/>
    <col min="10243" max="10243" width="24.28515625" style="392" customWidth="1"/>
    <col min="10244" max="10244" width="22.7109375" style="392" customWidth="1"/>
    <col min="10245" max="10245" width="48.5703125" style="392" customWidth="1"/>
    <col min="10246" max="10247" width="19.28515625" style="392" customWidth="1"/>
    <col min="10248" max="10495" width="9.140625" style="392"/>
    <col min="10496" max="10496" width="7.7109375" style="392" customWidth="1"/>
    <col min="10497" max="10497" width="67.7109375" style="392" customWidth="1"/>
    <col min="10498" max="10498" width="23.42578125" style="392" customWidth="1"/>
    <col min="10499" max="10499" width="24.28515625" style="392" customWidth="1"/>
    <col min="10500" max="10500" width="22.7109375" style="392" customWidth="1"/>
    <col min="10501" max="10501" width="48.5703125" style="392" customWidth="1"/>
    <col min="10502" max="10503" width="19.28515625" style="392" customWidth="1"/>
    <col min="10504" max="10751" width="9.140625" style="392"/>
    <col min="10752" max="10752" width="7.7109375" style="392" customWidth="1"/>
    <col min="10753" max="10753" width="67.7109375" style="392" customWidth="1"/>
    <col min="10754" max="10754" width="23.42578125" style="392" customWidth="1"/>
    <col min="10755" max="10755" width="24.28515625" style="392" customWidth="1"/>
    <col min="10756" max="10756" width="22.7109375" style="392" customWidth="1"/>
    <col min="10757" max="10757" width="48.5703125" style="392" customWidth="1"/>
    <col min="10758" max="10759" width="19.28515625" style="392" customWidth="1"/>
    <col min="10760" max="11007" width="9.140625" style="392"/>
    <col min="11008" max="11008" width="7.7109375" style="392" customWidth="1"/>
    <col min="11009" max="11009" width="67.7109375" style="392" customWidth="1"/>
    <col min="11010" max="11010" width="23.42578125" style="392" customWidth="1"/>
    <col min="11011" max="11011" width="24.28515625" style="392" customWidth="1"/>
    <col min="11012" max="11012" width="22.7109375" style="392" customWidth="1"/>
    <col min="11013" max="11013" width="48.5703125" style="392" customWidth="1"/>
    <col min="11014" max="11015" width="19.28515625" style="392" customWidth="1"/>
    <col min="11016" max="11263" width="9.140625" style="392"/>
    <col min="11264" max="11264" width="7.7109375" style="392" customWidth="1"/>
    <col min="11265" max="11265" width="67.7109375" style="392" customWidth="1"/>
    <col min="11266" max="11266" width="23.42578125" style="392" customWidth="1"/>
    <col min="11267" max="11267" width="24.28515625" style="392" customWidth="1"/>
    <col min="11268" max="11268" width="22.7109375" style="392" customWidth="1"/>
    <col min="11269" max="11269" width="48.5703125" style="392" customWidth="1"/>
    <col min="11270" max="11271" width="19.28515625" style="392" customWidth="1"/>
    <col min="11272" max="11519" width="9.140625" style="392"/>
    <col min="11520" max="11520" width="7.7109375" style="392" customWidth="1"/>
    <col min="11521" max="11521" width="67.7109375" style="392" customWidth="1"/>
    <col min="11522" max="11522" width="23.42578125" style="392" customWidth="1"/>
    <col min="11523" max="11523" width="24.28515625" style="392" customWidth="1"/>
    <col min="11524" max="11524" width="22.7109375" style="392" customWidth="1"/>
    <col min="11525" max="11525" width="48.5703125" style="392" customWidth="1"/>
    <col min="11526" max="11527" width="19.28515625" style="392" customWidth="1"/>
    <col min="11528" max="11775" width="9.140625" style="392"/>
    <col min="11776" max="11776" width="7.7109375" style="392" customWidth="1"/>
    <col min="11777" max="11777" width="67.7109375" style="392" customWidth="1"/>
    <col min="11778" max="11778" width="23.42578125" style="392" customWidth="1"/>
    <col min="11779" max="11779" width="24.28515625" style="392" customWidth="1"/>
    <col min="11780" max="11780" width="22.7109375" style="392" customWidth="1"/>
    <col min="11781" max="11781" width="48.5703125" style="392" customWidth="1"/>
    <col min="11782" max="11783" width="19.28515625" style="392" customWidth="1"/>
    <col min="11784" max="12031" width="9.140625" style="392"/>
    <col min="12032" max="12032" width="7.7109375" style="392" customWidth="1"/>
    <col min="12033" max="12033" width="67.7109375" style="392" customWidth="1"/>
    <col min="12034" max="12034" width="23.42578125" style="392" customWidth="1"/>
    <col min="12035" max="12035" width="24.28515625" style="392" customWidth="1"/>
    <col min="12036" max="12036" width="22.7109375" style="392" customWidth="1"/>
    <col min="12037" max="12037" width="48.5703125" style="392" customWidth="1"/>
    <col min="12038" max="12039" width="19.28515625" style="392" customWidth="1"/>
    <col min="12040" max="12287" width="9.140625" style="392"/>
    <col min="12288" max="12288" width="7.7109375" style="392" customWidth="1"/>
    <col min="12289" max="12289" width="67.7109375" style="392" customWidth="1"/>
    <col min="12290" max="12290" width="23.42578125" style="392" customWidth="1"/>
    <col min="12291" max="12291" width="24.28515625" style="392" customWidth="1"/>
    <col min="12292" max="12292" width="22.7109375" style="392" customWidth="1"/>
    <col min="12293" max="12293" width="48.5703125" style="392" customWidth="1"/>
    <col min="12294" max="12295" width="19.28515625" style="392" customWidth="1"/>
    <col min="12296" max="12543" width="9.140625" style="392"/>
    <col min="12544" max="12544" width="7.7109375" style="392" customWidth="1"/>
    <col min="12545" max="12545" width="67.7109375" style="392" customWidth="1"/>
    <col min="12546" max="12546" width="23.42578125" style="392" customWidth="1"/>
    <col min="12547" max="12547" width="24.28515625" style="392" customWidth="1"/>
    <col min="12548" max="12548" width="22.7109375" style="392" customWidth="1"/>
    <col min="12549" max="12549" width="48.5703125" style="392" customWidth="1"/>
    <col min="12550" max="12551" width="19.28515625" style="392" customWidth="1"/>
    <col min="12552" max="12799" width="9.140625" style="392"/>
    <col min="12800" max="12800" width="7.7109375" style="392" customWidth="1"/>
    <col min="12801" max="12801" width="67.7109375" style="392" customWidth="1"/>
    <col min="12802" max="12802" width="23.42578125" style="392" customWidth="1"/>
    <col min="12803" max="12803" width="24.28515625" style="392" customWidth="1"/>
    <col min="12804" max="12804" width="22.7109375" style="392" customWidth="1"/>
    <col min="12805" max="12805" width="48.5703125" style="392" customWidth="1"/>
    <col min="12806" max="12807" width="19.28515625" style="392" customWidth="1"/>
    <col min="12808" max="13055" width="9.140625" style="392"/>
    <col min="13056" max="13056" width="7.7109375" style="392" customWidth="1"/>
    <col min="13057" max="13057" width="67.7109375" style="392" customWidth="1"/>
    <col min="13058" max="13058" width="23.42578125" style="392" customWidth="1"/>
    <col min="13059" max="13059" width="24.28515625" style="392" customWidth="1"/>
    <col min="13060" max="13060" width="22.7109375" style="392" customWidth="1"/>
    <col min="13061" max="13061" width="48.5703125" style="392" customWidth="1"/>
    <col min="13062" max="13063" width="19.28515625" style="392" customWidth="1"/>
    <col min="13064" max="13311" width="9.140625" style="392"/>
    <col min="13312" max="13312" width="7.7109375" style="392" customWidth="1"/>
    <col min="13313" max="13313" width="67.7109375" style="392" customWidth="1"/>
    <col min="13314" max="13314" width="23.42578125" style="392" customWidth="1"/>
    <col min="13315" max="13315" width="24.28515625" style="392" customWidth="1"/>
    <col min="13316" max="13316" width="22.7109375" style="392" customWidth="1"/>
    <col min="13317" max="13317" width="48.5703125" style="392" customWidth="1"/>
    <col min="13318" max="13319" width="19.28515625" style="392" customWidth="1"/>
    <col min="13320" max="13567" width="9.140625" style="392"/>
    <col min="13568" max="13568" width="7.7109375" style="392" customWidth="1"/>
    <col min="13569" max="13569" width="67.7109375" style="392" customWidth="1"/>
    <col min="13570" max="13570" width="23.42578125" style="392" customWidth="1"/>
    <col min="13571" max="13571" width="24.28515625" style="392" customWidth="1"/>
    <col min="13572" max="13572" width="22.7109375" style="392" customWidth="1"/>
    <col min="13573" max="13573" width="48.5703125" style="392" customWidth="1"/>
    <col min="13574" max="13575" width="19.28515625" style="392" customWidth="1"/>
    <col min="13576" max="13823" width="9.140625" style="392"/>
    <col min="13824" max="13824" width="7.7109375" style="392" customWidth="1"/>
    <col min="13825" max="13825" width="67.7109375" style="392" customWidth="1"/>
    <col min="13826" max="13826" width="23.42578125" style="392" customWidth="1"/>
    <col min="13827" max="13827" width="24.28515625" style="392" customWidth="1"/>
    <col min="13828" max="13828" width="22.7109375" style="392" customWidth="1"/>
    <col min="13829" max="13829" width="48.5703125" style="392" customWidth="1"/>
    <col min="13830" max="13831" width="19.28515625" style="392" customWidth="1"/>
    <col min="13832" max="14079" width="9.140625" style="392"/>
    <col min="14080" max="14080" width="7.7109375" style="392" customWidth="1"/>
    <col min="14081" max="14081" width="67.7109375" style="392" customWidth="1"/>
    <col min="14082" max="14082" width="23.42578125" style="392" customWidth="1"/>
    <col min="14083" max="14083" width="24.28515625" style="392" customWidth="1"/>
    <col min="14084" max="14084" width="22.7109375" style="392" customWidth="1"/>
    <col min="14085" max="14085" width="48.5703125" style="392" customWidth="1"/>
    <col min="14086" max="14087" width="19.28515625" style="392" customWidth="1"/>
    <col min="14088" max="14335" width="9.140625" style="392"/>
    <col min="14336" max="14336" width="7.7109375" style="392" customWidth="1"/>
    <col min="14337" max="14337" width="67.7109375" style="392" customWidth="1"/>
    <col min="14338" max="14338" width="23.42578125" style="392" customWidth="1"/>
    <col min="14339" max="14339" width="24.28515625" style="392" customWidth="1"/>
    <col min="14340" max="14340" width="22.7109375" style="392" customWidth="1"/>
    <col min="14341" max="14341" width="48.5703125" style="392" customWidth="1"/>
    <col min="14342" max="14343" width="19.28515625" style="392" customWidth="1"/>
    <col min="14344" max="14591" width="9.140625" style="392"/>
    <col min="14592" max="14592" width="7.7109375" style="392" customWidth="1"/>
    <col min="14593" max="14593" width="67.7109375" style="392" customWidth="1"/>
    <col min="14594" max="14594" width="23.42578125" style="392" customWidth="1"/>
    <col min="14595" max="14595" width="24.28515625" style="392" customWidth="1"/>
    <col min="14596" max="14596" width="22.7109375" style="392" customWidth="1"/>
    <col min="14597" max="14597" width="48.5703125" style="392" customWidth="1"/>
    <col min="14598" max="14599" width="19.28515625" style="392" customWidth="1"/>
    <col min="14600" max="14847" width="9.140625" style="392"/>
    <col min="14848" max="14848" width="7.7109375" style="392" customWidth="1"/>
    <col min="14849" max="14849" width="67.7109375" style="392" customWidth="1"/>
    <col min="14850" max="14850" width="23.42578125" style="392" customWidth="1"/>
    <col min="14851" max="14851" width="24.28515625" style="392" customWidth="1"/>
    <col min="14852" max="14852" width="22.7109375" style="392" customWidth="1"/>
    <col min="14853" max="14853" width="48.5703125" style="392" customWidth="1"/>
    <col min="14854" max="14855" width="19.28515625" style="392" customWidth="1"/>
    <col min="14856" max="15103" width="9.140625" style="392"/>
    <col min="15104" max="15104" width="7.7109375" style="392" customWidth="1"/>
    <col min="15105" max="15105" width="67.7109375" style="392" customWidth="1"/>
    <col min="15106" max="15106" width="23.42578125" style="392" customWidth="1"/>
    <col min="15107" max="15107" width="24.28515625" style="392" customWidth="1"/>
    <col min="15108" max="15108" width="22.7109375" style="392" customWidth="1"/>
    <col min="15109" max="15109" width="48.5703125" style="392" customWidth="1"/>
    <col min="15110" max="15111" width="19.28515625" style="392" customWidth="1"/>
    <col min="15112" max="15359" width="9.140625" style="392"/>
    <col min="15360" max="15360" width="7.7109375" style="392" customWidth="1"/>
    <col min="15361" max="15361" width="67.7109375" style="392" customWidth="1"/>
    <col min="15362" max="15362" width="23.42578125" style="392" customWidth="1"/>
    <col min="15363" max="15363" width="24.28515625" style="392" customWidth="1"/>
    <col min="15364" max="15364" width="22.7109375" style="392" customWidth="1"/>
    <col min="15365" max="15365" width="48.5703125" style="392" customWidth="1"/>
    <col min="15366" max="15367" width="19.28515625" style="392" customWidth="1"/>
    <col min="15368" max="15615" width="9.140625" style="392"/>
    <col min="15616" max="15616" width="7.7109375" style="392" customWidth="1"/>
    <col min="15617" max="15617" width="67.7109375" style="392" customWidth="1"/>
    <col min="15618" max="15618" width="23.42578125" style="392" customWidth="1"/>
    <col min="15619" max="15619" width="24.28515625" style="392" customWidth="1"/>
    <col min="15620" max="15620" width="22.7109375" style="392" customWidth="1"/>
    <col min="15621" max="15621" width="48.5703125" style="392" customWidth="1"/>
    <col min="15622" max="15623" width="19.28515625" style="392" customWidth="1"/>
    <col min="15624" max="15871" width="9.140625" style="392"/>
    <col min="15872" max="15872" width="7.7109375" style="392" customWidth="1"/>
    <col min="15873" max="15873" width="67.7109375" style="392" customWidth="1"/>
    <col min="15874" max="15874" width="23.42578125" style="392" customWidth="1"/>
    <col min="15875" max="15875" width="24.28515625" style="392" customWidth="1"/>
    <col min="15876" max="15876" width="22.7109375" style="392" customWidth="1"/>
    <col min="15877" max="15877" width="48.5703125" style="392" customWidth="1"/>
    <col min="15878" max="15879" width="19.28515625" style="392" customWidth="1"/>
    <col min="15880" max="16127" width="9.140625" style="392"/>
    <col min="16128" max="16128" width="7.7109375" style="392" customWidth="1"/>
    <col min="16129" max="16129" width="67.7109375" style="392" customWidth="1"/>
    <col min="16130" max="16130" width="23.42578125" style="392" customWidth="1"/>
    <col min="16131" max="16131" width="24.28515625" style="392" customWidth="1"/>
    <col min="16132" max="16132" width="22.7109375" style="392" customWidth="1"/>
    <col min="16133" max="16133" width="48.5703125" style="392" customWidth="1"/>
    <col min="16134" max="16135" width="19.28515625" style="392" customWidth="1"/>
    <col min="16136" max="16384" width="9.140625" style="392"/>
  </cols>
  <sheetData>
    <row r="1" spans="1:10">
      <c r="A1" s="390"/>
      <c r="B1" s="390"/>
      <c r="C1" s="390"/>
      <c r="D1" s="390"/>
      <c r="E1" s="72" t="s">
        <v>449</v>
      </c>
    </row>
    <row r="2" spans="1:10">
      <c r="A2" s="390"/>
      <c r="B2" s="390"/>
      <c r="C2" s="390"/>
      <c r="D2" s="390"/>
      <c r="E2" s="390"/>
    </row>
    <row r="3" spans="1:10" ht="18.75" customHeight="1">
      <c r="A3" s="1462" t="s">
        <v>1022</v>
      </c>
      <c r="B3" s="1462"/>
      <c r="C3" s="1462"/>
      <c r="D3" s="1462"/>
      <c r="E3" s="1462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403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438" t="s">
        <v>454</v>
      </c>
      <c r="B6" s="1438"/>
      <c r="C6" s="1438"/>
      <c r="D6" s="1438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94"/>
      <c r="B8" s="390"/>
      <c r="C8" s="390"/>
      <c r="D8" s="390"/>
      <c r="E8" s="390"/>
    </row>
    <row r="9" spans="1:10" ht="103.5" customHeight="1">
      <c r="A9" s="395" t="s">
        <v>282</v>
      </c>
      <c r="B9" s="395" t="s">
        <v>297</v>
      </c>
      <c r="C9" s="395" t="s">
        <v>510</v>
      </c>
      <c r="D9" s="395" t="s">
        <v>511</v>
      </c>
      <c r="E9" s="395" t="s">
        <v>349</v>
      </c>
      <c r="I9" s="396"/>
      <c r="J9" s="396"/>
    </row>
    <row r="10" spans="1:10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1010</v>
      </c>
      <c r="J10" s="323"/>
    </row>
    <row r="11" spans="1:10" s="399" customFormat="1" ht="18.75" customHeight="1">
      <c r="A11" s="1482" t="s">
        <v>992</v>
      </c>
      <c r="B11" s="1483"/>
      <c r="C11" s="1483"/>
      <c r="D11" s="1483"/>
      <c r="E11" s="1484"/>
      <c r="F11" s="400" t="s">
        <v>993</v>
      </c>
      <c r="G11" s="401"/>
      <c r="I11" s="325" t="s">
        <v>1005</v>
      </c>
      <c r="J11" s="325" t="s">
        <v>1006</v>
      </c>
    </row>
    <row r="12" spans="1:10" s="408" customFormat="1" ht="24" customHeight="1">
      <c r="A12" s="402">
        <v>1</v>
      </c>
      <c r="B12" s="403" t="s">
        <v>406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0" s="408" customFormat="1" ht="24" customHeight="1">
      <c r="A13" s="402">
        <v>2</v>
      </c>
      <c r="B13" s="403" t="s">
        <v>1061</v>
      </c>
      <c r="C13" s="404"/>
      <c r="D13" s="405"/>
      <c r="E13" s="406"/>
      <c r="F13" s="407"/>
      <c r="G13" s="407">
        <f>E13-F13</f>
        <v>0</v>
      </c>
      <c r="I13" s="409"/>
      <c r="J13" s="409"/>
    </row>
    <row r="14" spans="1:10" s="408" customFormat="1" ht="18" customHeight="1">
      <c r="A14" s="402"/>
      <c r="B14" s="410"/>
      <c r="C14" s="404"/>
      <c r="D14" s="405"/>
      <c r="E14" s="411"/>
      <c r="F14" s="412"/>
      <c r="G14" s="412"/>
      <c r="I14" s="409"/>
      <c r="J14" s="409"/>
    </row>
    <row r="15" spans="1:10" s="418" customFormat="1">
      <c r="A15" s="413"/>
      <c r="B15" s="414" t="s">
        <v>295</v>
      </c>
      <c r="C15" s="415" t="s">
        <v>305</v>
      </c>
      <c r="D15" s="416" t="s">
        <v>305</v>
      </c>
      <c r="E15" s="417">
        <f>SUM(E12:E14)</f>
        <v>0</v>
      </c>
      <c r="F15" s="412">
        <f>SUM(F12:F14)</f>
        <v>0</v>
      </c>
      <c r="G15" s="412">
        <f>SUM(G12:G14)</f>
        <v>0</v>
      </c>
      <c r="I15" s="323">
        <f>SUM(I12:I14)</f>
        <v>0</v>
      </c>
      <c r="J15" s="323">
        <f t="shared" ref="J15" si="0">SUM(J12:J14)</f>
        <v>0</v>
      </c>
    </row>
    <row r="16" spans="1:10" s="418" customFormat="1">
      <c r="A16" s="1482" t="s">
        <v>994</v>
      </c>
      <c r="B16" s="1483"/>
      <c r="C16" s="1483"/>
      <c r="D16" s="1483"/>
      <c r="E16" s="1484"/>
      <c r="F16" s="400" t="s">
        <v>995</v>
      </c>
      <c r="G16" s="401"/>
      <c r="I16" s="330"/>
      <c r="J16" s="330"/>
    </row>
    <row r="17" spans="1:10" s="408" customFormat="1" ht="24" customHeight="1">
      <c r="A17" s="402">
        <v>1</v>
      </c>
      <c r="B17" s="403" t="s">
        <v>406</v>
      </c>
      <c r="C17" s="404"/>
      <c r="D17" s="405"/>
      <c r="E17" s="406"/>
      <c r="F17" s="407"/>
      <c r="G17" s="407">
        <f>E17-F17</f>
        <v>0</v>
      </c>
      <c r="I17" s="330"/>
      <c r="J17" s="330"/>
    </row>
    <row r="18" spans="1:10" s="408" customFormat="1" ht="24" customHeight="1">
      <c r="A18" s="402">
        <v>2</v>
      </c>
      <c r="B18" s="403" t="s">
        <v>1061</v>
      </c>
      <c r="C18" s="404"/>
      <c r="D18" s="405"/>
      <c r="E18" s="406"/>
      <c r="F18" s="407"/>
      <c r="G18" s="407">
        <f>E18-F18</f>
        <v>0</v>
      </c>
      <c r="I18" s="330"/>
      <c r="J18" s="330"/>
    </row>
    <row r="19" spans="1:10" s="408" customFormat="1" ht="18" customHeight="1">
      <c r="A19" s="402"/>
      <c r="B19" s="410"/>
      <c r="C19" s="404"/>
      <c r="D19" s="405"/>
      <c r="E19" s="411"/>
      <c r="F19" s="412"/>
      <c r="G19" s="412"/>
      <c r="I19" s="409"/>
      <c r="J19" s="409"/>
    </row>
    <row r="20" spans="1:10" s="418" customFormat="1">
      <c r="A20" s="413"/>
      <c r="B20" s="414" t="s">
        <v>295</v>
      </c>
      <c r="C20" s="415" t="s">
        <v>305</v>
      </c>
      <c r="D20" s="416" t="s">
        <v>305</v>
      </c>
      <c r="E20" s="417">
        <f>SUM(E17:E19)</f>
        <v>0</v>
      </c>
      <c r="F20" s="412">
        <f>SUM(F17:F19)</f>
        <v>0</v>
      </c>
      <c r="G20" s="412">
        <f>SUM(G17:G19)</f>
        <v>0</v>
      </c>
      <c r="I20" s="323">
        <f t="shared" ref="I20:J20" si="1">SUM(I17:I19)</f>
        <v>0</v>
      </c>
      <c r="J20" s="323">
        <f t="shared" si="1"/>
        <v>0</v>
      </c>
    </row>
    <row r="21" spans="1:10" s="418" customFormat="1" ht="18.75" customHeight="1">
      <c r="A21" s="1482" t="s">
        <v>489</v>
      </c>
      <c r="B21" s="1483"/>
      <c r="C21" s="1483"/>
      <c r="D21" s="1483"/>
      <c r="E21" s="1484"/>
      <c r="F21" s="400" t="s">
        <v>995</v>
      </c>
      <c r="G21" s="401"/>
      <c r="I21" s="330"/>
      <c r="J21" s="330"/>
    </row>
    <row r="22" spans="1:10" s="408" customFormat="1" ht="24" customHeight="1">
      <c r="A22" s="402">
        <v>1</v>
      </c>
      <c r="B22" s="403" t="s">
        <v>406</v>
      </c>
      <c r="C22" s="404"/>
      <c r="D22" s="405"/>
      <c r="E22" s="406"/>
      <c r="F22" s="407"/>
      <c r="G22" s="407">
        <f>E22-F22</f>
        <v>0</v>
      </c>
      <c r="I22" s="330"/>
      <c r="J22" s="330"/>
    </row>
    <row r="23" spans="1:10" s="408" customFormat="1" ht="24" customHeight="1">
      <c r="A23" s="402">
        <v>2</v>
      </c>
      <c r="B23" s="403" t="s">
        <v>1061</v>
      </c>
      <c r="C23" s="404"/>
      <c r="D23" s="405"/>
      <c r="E23" s="406"/>
      <c r="F23" s="407"/>
      <c r="G23" s="407">
        <f>E23-F23</f>
        <v>0</v>
      </c>
      <c r="I23" s="330"/>
      <c r="J23" s="330"/>
    </row>
    <row r="24" spans="1:10" s="408" customFormat="1" ht="18" customHeight="1">
      <c r="A24" s="402"/>
      <c r="B24" s="410"/>
      <c r="C24" s="404"/>
      <c r="D24" s="405"/>
      <c r="E24" s="411"/>
      <c r="F24" s="412"/>
      <c r="G24" s="412"/>
      <c r="I24" s="330"/>
      <c r="J24" s="330"/>
    </row>
    <row r="25" spans="1:10" s="418" customFormat="1">
      <c r="A25" s="413"/>
      <c r="B25" s="414" t="s">
        <v>295</v>
      </c>
      <c r="C25" s="415" t="s">
        <v>305</v>
      </c>
      <c r="D25" s="416" t="s">
        <v>305</v>
      </c>
      <c r="E25" s="417">
        <f>SUM(E22:E24)</f>
        <v>0</v>
      </c>
      <c r="F25" s="412">
        <f>SUM(F22:F24)</f>
        <v>0</v>
      </c>
      <c r="G25" s="412">
        <f>SUM(G22:G24)</f>
        <v>0</v>
      </c>
      <c r="I25" s="323">
        <f t="shared" ref="I25:J25" si="2">SUM(I22:I24)</f>
        <v>0</v>
      </c>
      <c r="J25" s="323">
        <f t="shared" si="2"/>
        <v>0</v>
      </c>
    </row>
    <row r="26" spans="1:10" s="63" customFormat="1">
      <c r="A26" s="419"/>
      <c r="B26" s="420"/>
      <c r="C26" s="421"/>
      <c r="D26" s="421"/>
      <c r="E26" s="422"/>
      <c r="F26" s="226">
        <f>F12+F19+F25</f>
        <v>0</v>
      </c>
      <c r="G26" s="226">
        <f>G12+G19+G25</f>
        <v>0</v>
      </c>
      <c r="I26" s="323">
        <f t="shared" ref="I26:J26" si="3">I12+I19+I25</f>
        <v>0</v>
      </c>
      <c r="J26" s="323">
        <f t="shared" si="3"/>
        <v>0</v>
      </c>
    </row>
    <row r="27" spans="1:10" s="63" customFormat="1">
      <c r="A27" s="419"/>
      <c r="B27" s="420"/>
      <c r="C27" s="421"/>
      <c r="D27" s="421"/>
      <c r="E27" s="422"/>
      <c r="F27" s="401"/>
      <c r="G27" s="401"/>
      <c r="I27" s="323"/>
      <c r="J27" s="323"/>
    </row>
    <row r="28" spans="1:10" s="317" customFormat="1">
      <c r="A28" s="34" t="s">
        <v>667</v>
      </c>
      <c r="B28" s="35"/>
      <c r="D28" s="115"/>
      <c r="E28" s="115" t="s">
        <v>1135</v>
      </c>
      <c r="F28" s="35"/>
      <c r="I28" s="323"/>
      <c r="J28" s="323"/>
    </row>
    <row r="29" spans="1:10" s="317" customFormat="1">
      <c r="A29" s="178"/>
      <c r="B29" s="66"/>
      <c r="D29" s="67" t="s">
        <v>131</v>
      </c>
      <c r="E29" s="67" t="s">
        <v>132</v>
      </c>
      <c r="F29" s="66"/>
      <c r="I29" s="323"/>
      <c r="J29" s="323"/>
    </row>
    <row r="30" spans="1:10" s="317" customFormat="1" ht="15.75">
      <c r="A30" s="66"/>
      <c r="B30" s="63"/>
      <c r="D30" s="63"/>
      <c r="E30" s="63"/>
      <c r="F30" s="63"/>
      <c r="I30" s="393"/>
      <c r="J30" s="393"/>
    </row>
    <row r="31" spans="1:10" s="317" customFormat="1">
      <c r="A31" s="34" t="s">
        <v>133</v>
      </c>
      <c r="B31" s="35"/>
      <c r="D31" s="115"/>
      <c r="E31" s="115" t="s">
        <v>1136</v>
      </c>
      <c r="F31" s="35"/>
      <c r="H31" s="343"/>
      <c r="I31" s="393"/>
      <c r="J31" s="393"/>
    </row>
    <row r="32" spans="1:10" s="317" customFormat="1" ht="15.75">
      <c r="A32" s="178"/>
      <c r="B32" s="66"/>
      <c r="D32" s="67" t="s">
        <v>131</v>
      </c>
      <c r="E32" s="67" t="s">
        <v>132</v>
      </c>
      <c r="F32" s="66"/>
      <c r="H32" s="343"/>
      <c r="I32" s="423"/>
      <c r="J32" s="423"/>
    </row>
    <row r="33" spans="1:7">
      <c r="A33" s="424"/>
      <c r="B33" s="390"/>
      <c r="C33" s="390"/>
      <c r="D33" s="390"/>
      <c r="E33" s="424"/>
    </row>
    <row r="34" spans="1:7">
      <c r="A34" s="424"/>
      <c r="B34" s="227" t="s">
        <v>1075</v>
      </c>
      <c r="C34" s="390"/>
      <c r="D34" s="390"/>
      <c r="E34" s="424"/>
    </row>
    <row r="35" spans="1:7" ht="21">
      <c r="A35" s="114"/>
      <c r="B35" s="227" t="s">
        <v>996</v>
      </c>
      <c r="C35" s="425"/>
      <c r="D35" s="425"/>
      <c r="E35" s="425"/>
      <c r="F35" s="426"/>
      <c r="G35" s="426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A7" sqref="A1:XFD1048576"/>
    </sheetView>
  </sheetViews>
  <sheetFormatPr defaultRowHeight="18.75"/>
  <cols>
    <col min="1" max="1" width="7.7109375" style="392" customWidth="1"/>
    <col min="2" max="2" width="67.7109375" style="392" customWidth="1"/>
    <col min="3" max="3" width="24.28515625" style="392" customWidth="1"/>
    <col min="4" max="4" width="22.7109375" style="392" customWidth="1"/>
    <col min="5" max="5" width="41.85546875" style="392" customWidth="1"/>
    <col min="6" max="7" width="19.28515625" style="391" customWidth="1"/>
    <col min="8" max="8" width="12.5703125" style="427" customWidth="1"/>
    <col min="9" max="10" width="22.85546875" style="393" customWidth="1"/>
    <col min="11" max="255" width="9.140625" style="392"/>
    <col min="256" max="256" width="7.7109375" style="392" customWidth="1"/>
    <col min="257" max="257" width="67.7109375" style="392" customWidth="1"/>
    <col min="258" max="258" width="23.42578125" style="392" customWidth="1"/>
    <col min="259" max="259" width="24.28515625" style="392" customWidth="1"/>
    <col min="260" max="260" width="22.7109375" style="392" customWidth="1"/>
    <col min="261" max="261" width="41.85546875" style="392" customWidth="1"/>
    <col min="262" max="263" width="19.28515625" style="392" customWidth="1"/>
    <col min="264" max="264" width="12.5703125" style="392" customWidth="1"/>
    <col min="265" max="265" width="10.7109375" style="392" customWidth="1"/>
    <col min="266" max="511" width="9.140625" style="392"/>
    <col min="512" max="512" width="7.7109375" style="392" customWidth="1"/>
    <col min="513" max="513" width="67.7109375" style="392" customWidth="1"/>
    <col min="514" max="514" width="23.42578125" style="392" customWidth="1"/>
    <col min="515" max="515" width="24.28515625" style="392" customWidth="1"/>
    <col min="516" max="516" width="22.7109375" style="392" customWidth="1"/>
    <col min="517" max="517" width="41.85546875" style="392" customWidth="1"/>
    <col min="518" max="519" width="19.28515625" style="392" customWidth="1"/>
    <col min="520" max="520" width="12.5703125" style="392" customWidth="1"/>
    <col min="521" max="521" width="10.7109375" style="392" customWidth="1"/>
    <col min="522" max="767" width="9.140625" style="392"/>
    <col min="768" max="768" width="7.7109375" style="392" customWidth="1"/>
    <col min="769" max="769" width="67.7109375" style="392" customWidth="1"/>
    <col min="770" max="770" width="23.42578125" style="392" customWidth="1"/>
    <col min="771" max="771" width="24.28515625" style="392" customWidth="1"/>
    <col min="772" max="772" width="22.7109375" style="392" customWidth="1"/>
    <col min="773" max="773" width="41.85546875" style="392" customWidth="1"/>
    <col min="774" max="775" width="19.28515625" style="392" customWidth="1"/>
    <col min="776" max="776" width="12.5703125" style="392" customWidth="1"/>
    <col min="777" max="777" width="10.7109375" style="392" customWidth="1"/>
    <col min="778" max="1023" width="9.140625" style="392"/>
    <col min="1024" max="1024" width="7.7109375" style="392" customWidth="1"/>
    <col min="1025" max="1025" width="67.7109375" style="392" customWidth="1"/>
    <col min="1026" max="1026" width="23.42578125" style="392" customWidth="1"/>
    <col min="1027" max="1027" width="24.28515625" style="392" customWidth="1"/>
    <col min="1028" max="1028" width="22.7109375" style="392" customWidth="1"/>
    <col min="1029" max="1029" width="41.85546875" style="392" customWidth="1"/>
    <col min="1030" max="1031" width="19.28515625" style="392" customWidth="1"/>
    <col min="1032" max="1032" width="12.5703125" style="392" customWidth="1"/>
    <col min="1033" max="1033" width="10.7109375" style="392" customWidth="1"/>
    <col min="1034" max="1279" width="9.140625" style="392"/>
    <col min="1280" max="1280" width="7.7109375" style="392" customWidth="1"/>
    <col min="1281" max="1281" width="67.7109375" style="392" customWidth="1"/>
    <col min="1282" max="1282" width="23.42578125" style="392" customWidth="1"/>
    <col min="1283" max="1283" width="24.28515625" style="392" customWidth="1"/>
    <col min="1284" max="1284" width="22.7109375" style="392" customWidth="1"/>
    <col min="1285" max="1285" width="41.85546875" style="392" customWidth="1"/>
    <col min="1286" max="1287" width="19.28515625" style="392" customWidth="1"/>
    <col min="1288" max="1288" width="12.5703125" style="392" customWidth="1"/>
    <col min="1289" max="1289" width="10.7109375" style="392" customWidth="1"/>
    <col min="1290" max="1535" width="9.140625" style="392"/>
    <col min="1536" max="1536" width="7.7109375" style="392" customWidth="1"/>
    <col min="1537" max="1537" width="67.7109375" style="392" customWidth="1"/>
    <col min="1538" max="1538" width="23.42578125" style="392" customWidth="1"/>
    <col min="1539" max="1539" width="24.28515625" style="392" customWidth="1"/>
    <col min="1540" max="1540" width="22.7109375" style="392" customWidth="1"/>
    <col min="1541" max="1541" width="41.85546875" style="392" customWidth="1"/>
    <col min="1542" max="1543" width="19.28515625" style="392" customWidth="1"/>
    <col min="1544" max="1544" width="12.5703125" style="392" customWidth="1"/>
    <col min="1545" max="1545" width="10.7109375" style="392" customWidth="1"/>
    <col min="1546" max="1791" width="9.140625" style="392"/>
    <col min="1792" max="1792" width="7.7109375" style="392" customWidth="1"/>
    <col min="1793" max="1793" width="67.7109375" style="392" customWidth="1"/>
    <col min="1794" max="1794" width="23.42578125" style="392" customWidth="1"/>
    <col min="1795" max="1795" width="24.28515625" style="392" customWidth="1"/>
    <col min="1796" max="1796" width="22.7109375" style="392" customWidth="1"/>
    <col min="1797" max="1797" width="41.85546875" style="392" customWidth="1"/>
    <col min="1798" max="1799" width="19.28515625" style="392" customWidth="1"/>
    <col min="1800" max="1800" width="12.5703125" style="392" customWidth="1"/>
    <col min="1801" max="1801" width="10.7109375" style="392" customWidth="1"/>
    <col min="1802" max="2047" width="9.140625" style="392"/>
    <col min="2048" max="2048" width="7.7109375" style="392" customWidth="1"/>
    <col min="2049" max="2049" width="67.7109375" style="392" customWidth="1"/>
    <col min="2050" max="2050" width="23.42578125" style="392" customWidth="1"/>
    <col min="2051" max="2051" width="24.28515625" style="392" customWidth="1"/>
    <col min="2052" max="2052" width="22.7109375" style="392" customWidth="1"/>
    <col min="2053" max="2053" width="41.85546875" style="392" customWidth="1"/>
    <col min="2054" max="2055" width="19.28515625" style="392" customWidth="1"/>
    <col min="2056" max="2056" width="12.5703125" style="392" customWidth="1"/>
    <col min="2057" max="2057" width="10.7109375" style="392" customWidth="1"/>
    <col min="2058" max="2303" width="9.140625" style="392"/>
    <col min="2304" max="2304" width="7.7109375" style="392" customWidth="1"/>
    <col min="2305" max="2305" width="67.7109375" style="392" customWidth="1"/>
    <col min="2306" max="2306" width="23.42578125" style="392" customWidth="1"/>
    <col min="2307" max="2307" width="24.28515625" style="392" customWidth="1"/>
    <col min="2308" max="2308" width="22.7109375" style="392" customWidth="1"/>
    <col min="2309" max="2309" width="41.85546875" style="392" customWidth="1"/>
    <col min="2310" max="2311" width="19.28515625" style="392" customWidth="1"/>
    <col min="2312" max="2312" width="12.5703125" style="392" customWidth="1"/>
    <col min="2313" max="2313" width="10.7109375" style="392" customWidth="1"/>
    <col min="2314" max="2559" width="9.140625" style="392"/>
    <col min="2560" max="2560" width="7.7109375" style="392" customWidth="1"/>
    <col min="2561" max="2561" width="67.7109375" style="392" customWidth="1"/>
    <col min="2562" max="2562" width="23.42578125" style="392" customWidth="1"/>
    <col min="2563" max="2563" width="24.28515625" style="392" customWidth="1"/>
    <col min="2564" max="2564" width="22.7109375" style="392" customWidth="1"/>
    <col min="2565" max="2565" width="41.85546875" style="392" customWidth="1"/>
    <col min="2566" max="2567" width="19.28515625" style="392" customWidth="1"/>
    <col min="2568" max="2568" width="12.5703125" style="392" customWidth="1"/>
    <col min="2569" max="2569" width="10.7109375" style="392" customWidth="1"/>
    <col min="2570" max="2815" width="9.140625" style="392"/>
    <col min="2816" max="2816" width="7.7109375" style="392" customWidth="1"/>
    <col min="2817" max="2817" width="67.7109375" style="392" customWidth="1"/>
    <col min="2818" max="2818" width="23.42578125" style="392" customWidth="1"/>
    <col min="2819" max="2819" width="24.28515625" style="392" customWidth="1"/>
    <col min="2820" max="2820" width="22.7109375" style="392" customWidth="1"/>
    <col min="2821" max="2821" width="41.85546875" style="392" customWidth="1"/>
    <col min="2822" max="2823" width="19.28515625" style="392" customWidth="1"/>
    <col min="2824" max="2824" width="12.5703125" style="392" customWidth="1"/>
    <col min="2825" max="2825" width="10.7109375" style="392" customWidth="1"/>
    <col min="2826" max="3071" width="9.140625" style="392"/>
    <col min="3072" max="3072" width="7.7109375" style="392" customWidth="1"/>
    <col min="3073" max="3073" width="67.7109375" style="392" customWidth="1"/>
    <col min="3074" max="3074" width="23.42578125" style="392" customWidth="1"/>
    <col min="3075" max="3075" width="24.28515625" style="392" customWidth="1"/>
    <col min="3076" max="3076" width="22.7109375" style="392" customWidth="1"/>
    <col min="3077" max="3077" width="41.85546875" style="392" customWidth="1"/>
    <col min="3078" max="3079" width="19.28515625" style="392" customWidth="1"/>
    <col min="3080" max="3080" width="12.5703125" style="392" customWidth="1"/>
    <col min="3081" max="3081" width="10.7109375" style="392" customWidth="1"/>
    <col min="3082" max="3327" width="9.140625" style="392"/>
    <col min="3328" max="3328" width="7.7109375" style="392" customWidth="1"/>
    <col min="3329" max="3329" width="67.7109375" style="392" customWidth="1"/>
    <col min="3330" max="3330" width="23.42578125" style="392" customWidth="1"/>
    <col min="3331" max="3331" width="24.28515625" style="392" customWidth="1"/>
    <col min="3332" max="3332" width="22.7109375" style="392" customWidth="1"/>
    <col min="3333" max="3333" width="41.85546875" style="392" customWidth="1"/>
    <col min="3334" max="3335" width="19.28515625" style="392" customWidth="1"/>
    <col min="3336" max="3336" width="12.5703125" style="392" customWidth="1"/>
    <col min="3337" max="3337" width="10.7109375" style="392" customWidth="1"/>
    <col min="3338" max="3583" width="9.140625" style="392"/>
    <col min="3584" max="3584" width="7.7109375" style="392" customWidth="1"/>
    <col min="3585" max="3585" width="67.7109375" style="392" customWidth="1"/>
    <col min="3586" max="3586" width="23.42578125" style="392" customWidth="1"/>
    <col min="3587" max="3587" width="24.28515625" style="392" customWidth="1"/>
    <col min="3588" max="3588" width="22.7109375" style="392" customWidth="1"/>
    <col min="3589" max="3589" width="41.85546875" style="392" customWidth="1"/>
    <col min="3590" max="3591" width="19.28515625" style="392" customWidth="1"/>
    <col min="3592" max="3592" width="12.5703125" style="392" customWidth="1"/>
    <col min="3593" max="3593" width="10.7109375" style="392" customWidth="1"/>
    <col min="3594" max="3839" width="9.140625" style="392"/>
    <col min="3840" max="3840" width="7.7109375" style="392" customWidth="1"/>
    <col min="3841" max="3841" width="67.7109375" style="392" customWidth="1"/>
    <col min="3842" max="3842" width="23.42578125" style="392" customWidth="1"/>
    <col min="3843" max="3843" width="24.28515625" style="392" customWidth="1"/>
    <col min="3844" max="3844" width="22.7109375" style="392" customWidth="1"/>
    <col min="3845" max="3845" width="41.85546875" style="392" customWidth="1"/>
    <col min="3846" max="3847" width="19.28515625" style="392" customWidth="1"/>
    <col min="3848" max="3848" width="12.5703125" style="392" customWidth="1"/>
    <col min="3849" max="3849" width="10.7109375" style="392" customWidth="1"/>
    <col min="3850" max="4095" width="9.140625" style="392"/>
    <col min="4096" max="4096" width="7.7109375" style="392" customWidth="1"/>
    <col min="4097" max="4097" width="67.7109375" style="392" customWidth="1"/>
    <col min="4098" max="4098" width="23.42578125" style="392" customWidth="1"/>
    <col min="4099" max="4099" width="24.28515625" style="392" customWidth="1"/>
    <col min="4100" max="4100" width="22.7109375" style="392" customWidth="1"/>
    <col min="4101" max="4101" width="41.85546875" style="392" customWidth="1"/>
    <col min="4102" max="4103" width="19.28515625" style="392" customWidth="1"/>
    <col min="4104" max="4104" width="12.5703125" style="392" customWidth="1"/>
    <col min="4105" max="4105" width="10.7109375" style="392" customWidth="1"/>
    <col min="4106" max="4351" width="9.140625" style="392"/>
    <col min="4352" max="4352" width="7.7109375" style="392" customWidth="1"/>
    <col min="4353" max="4353" width="67.7109375" style="392" customWidth="1"/>
    <col min="4354" max="4354" width="23.42578125" style="392" customWidth="1"/>
    <col min="4355" max="4355" width="24.28515625" style="392" customWidth="1"/>
    <col min="4356" max="4356" width="22.7109375" style="392" customWidth="1"/>
    <col min="4357" max="4357" width="41.85546875" style="392" customWidth="1"/>
    <col min="4358" max="4359" width="19.28515625" style="392" customWidth="1"/>
    <col min="4360" max="4360" width="12.5703125" style="392" customWidth="1"/>
    <col min="4361" max="4361" width="10.7109375" style="392" customWidth="1"/>
    <col min="4362" max="4607" width="9.140625" style="392"/>
    <col min="4608" max="4608" width="7.7109375" style="392" customWidth="1"/>
    <col min="4609" max="4609" width="67.7109375" style="392" customWidth="1"/>
    <col min="4610" max="4610" width="23.42578125" style="392" customWidth="1"/>
    <col min="4611" max="4611" width="24.28515625" style="392" customWidth="1"/>
    <col min="4612" max="4612" width="22.7109375" style="392" customWidth="1"/>
    <col min="4613" max="4613" width="41.85546875" style="392" customWidth="1"/>
    <col min="4614" max="4615" width="19.28515625" style="392" customWidth="1"/>
    <col min="4616" max="4616" width="12.5703125" style="392" customWidth="1"/>
    <col min="4617" max="4617" width="10.7109375" style="392" customWidth="1"/>
    <col min="4618" max="4863" width="9.140625" style="392"/>
    <col min="4864" max="4864" width="7.7109375" style="392" customWidth="1"/>
    <col min="4865" max="4865" width="67.7109375" style="392" customWidth="1"/>
    <col min="4866" max="4866" width="23.42578125" style="392" customWidth="1"/>
    <col min="4867" max="4867" width="24.28515625" style="392" customWidth="1"/>
    <col min="4868" max="4868" width="22.7109375" style="392" customWidth="1"/>
    <col min="4869" max="4869" width="41.85546875" style="392" customWidth="1"/>
    <col min="4870" max="4871" width="19.28515625" style="392" customWidth="1"/>
    <col min="4872" max="4872" width="12.5703125" style="392" customWidth="1"/>
    <col min="4873" max="4873" width="10.7109375" style="392" customWidth="1"/>
    <col min="4874" max="5119" width="9.140625" style="392"/>
    <col min="5120" max="5120" width="7.7109375" style="392" customWidth="1"/>
    <col min="5121" max="5121" width="67.7109375" style="392" customWidth="1"/>
    <col min="5122" max="5122" width="23.42578125" style="392" customWidth="1"/>
    <col min="5123" max="5123" width="24.28515625" style="392" customWidth="1"/>
    <col min="5124" max="5124" width="22.7109375" style="392" customWidth="1"/>
    <col min="5125" max="5125" width="41.85546875" style="392" customWidth="1"/>
    <col min="5126" max="5127" width="19.28515625" style="392" customWidth="1"/>
    <col min="5128" max="5128" width="12.5703125" style="392" customWidth="1"/>
    <col min="5129" max="5129" width="10.7109375" style="392" customWidth="1"/>
    <col min="5130" max="5375" width="9.140625" style="392"/>
    <col min="5376" max="5376" width="7.7109375" style="392" customWidth="1"/>
    <col min="5377" max="5377" width="67.7109375" style="392" customWidth="1"/>
    <col min="5378" max="5378" width="23.42578125" style="392" customWidth="1"/>
    <col min="5379" max="5379" width="24.28515625" style="392" customWidth="1"/>
    <col min="5380" max="5380" width="22.7109375" style="392" customWidth="1"/>
    <col min="5381" max="5381" width="41.85546875" style="392" customWidth="1"/>
    <col min="5382" max="5383" width="19.28515625" style="392" customWidth="1"/>
    <col min="5384" max="5384" width="12.5703125" style="392" customWidth="1"/>
    <col min="5385" max="5385" width="10.7109375" style="392" customWidth="1"/>
    <col min="5386" max="5631" width="9.140625" style="392"/>
    <col min="5632" max="5632" width="7.7109375" style="392" customWidth="1"/>
    <col min="5633" max="5633" width="67.7109375" style="392" customWidth="1"/>
    <col min="5634" max="5634" width="23.42578125" style="392" customWidth="1"/>
    <col min="5635" max="5635" width="24.28515625" style="392" customWidth="1"/>
    <col min="5636" max="5636" width="22.7109375" style="392" customWidth="1"/>
    <col min="5637" max="5637" width="41.85546875" style="392" customWidth="1"/>
    <col min="5638" max="5639" width="19.28515625" style="392" customWidth="1"/>
    <col min="5640" max="5640" width="12.5703125" style="392" customWidth="1"/>
    <col min="5641" max="5641" width="10.7109375" style="392" customWidth="1"/>
    <col min="5642" max="5887" width="9.140625" style="392"/>
    <col min="5888" max="5888" width="7.7109375" style="392" customWidth="1"/>
    <col min="5889" max="5889" width="67.7109375" style="392" customWidth="1"/>
    <col min="5890" max="5890" width="23.42578125" style="392" customWidth="1"/>
    <col min="5891" max="5891" width="24.28515625" style="392" customWidth="1"/>
    <col min="5892" max="5892" width="22.7109375" style="392" customWidth="1"/>
    <col min="5893" max="5893" width="41.85546875" style="392" customWidth="1"/>
    <col min="5894" max="5895" width="19.28515625" style="392" customWidth="1"/>
    <col min="5896" max="5896" width="12.5703125" style="392" customWidth="1"/>
    <col min="5897" max="5897" width="10.7109375" style="392" customWidth="1"/>
    <col min="5898" max="6143" width="9.140625" style="392"/>
    <col min="6144" max="6144" width="7.7109375" style="392" customWidth="1"/>
    <col min="6145" max="6145" width="67.7109375" style="392" customWidth="1"/>
    <col min="6146" max="6146" width="23.42578125" style="392" customWidth="1"/>
    <col min="6147" max="6147" width="24.28515625" style="392" customWidth="1"/>
    <col min="6148" max="6148" width="22.7109375" style="392" customWidth="1"/>
    <col min="6149" max="6149" width="41.85546875" style="392" customWidth="1"/>
    <col min="6150" max="6151" width="19.28515625" style="392" customWidth="1"/>
    <col min="6152" max="6152" width="12.5703125" style="392" customWidth="1"/>
    <col min="6153" max="6153" width="10.7109375" style="392" customWidth="1"/>
    <col min="6154" max="6399" width="9.140625" style="392"/>
    <col min="6400" max="6400" width="7.7109375" style="392" customWidth="1"/>
    <col min="6401" max="6401" width="67.7109375" style="392" customWidth="1"/>
    <col min="6402" max="6402" width="23.42578125" style="392" customWidth="1"/>
    <col min="6403" max="6403" width="24.28515625" style="392" customWidth="1"/>
    <col min="6404" max="6404" width="22.7109375" style="392" customWidth="1"/>
    <col min="6405" max="6405" width="41.85546875" style="392" customWidth="1"/>
    <col min="6406" max="6407" width="19.28515625" style="392" customWidth="1"/>
    <col min="6408" max="6408" width="12.5703125" style="392" customWidth="1"/>
    <col min="6409" max="6409" width="10.7109375" style="392" customWidth="1"/>
    <col min="6410" max="6655" width="9.140625" style="392"/>
    <col min="6656" max="6656" width="7.7109375" style="392" customWidth="1"/>
    <col min="6657" max="6657" width="67.7109375" style="392" customWidth="1"/>
    <col min="6658" max="6658" width="23.42578125" style="392" customWidth="1"/>
    <col min="6659" max="6659" width="24.28515625" style="392" customWidth="1"/>
    <col min="6660" max="6660" width="22.7109375" style="392" customWidth="1"/>
    <col min="6661" max="6661" width="41.85546875" style="392" customWidth="1"/>
    <col min="6662" max="6663" width="19.28515625" style="392" customWidth="1"/>
    <col min="6664" max="6664" width="12.5703125" style="392" customWidth="1"/>
    <col min="6665" max="6665" width="10.7109375" style="392" customWidth="1"/>
    <col min="6666" max="6911" width="9.140625" style="392"/>
    <col min="6912" max="6912" width="7.7109375" style="392" customWidth="1"/>
    <col min="6913" max="6913" width="67.7109375" style="392" customWidth="1"/>
    <col min="6914" max="6914" width="23.42578125" style="392" customWidth="1"/>
    <col min="6915" max="6915" width="24.28515625" style="392" customWidth="1"/>
    <col min="6916" max="6916" width="22.7109375" style="392" customWidth="1"/>
    <col min="6917" max="6917" width="41.85546875" style="392" customWidth="1"/>
    <col min="6918" max="6919" width="19.28515625" style="392" customWidth="1"/>
    <col min="6920" max="6920" width="12.5703125" style="392" customWidth="1"/>
    <col min="6921" max="6921" width="10.7109375" style="392" customWidth="1"/>
    <col min="6922" max="7167" width="9.140625" style="392"/>
    <col min="7168" max="7168" width="7.7109375" style="392" customWidth="1"/>
    <col min="7169" max="7169" width="67.7109375" style="392" customWidth="1"/>
    <col min="7170" max="7170" width="23.42578125" style="392" customWidth="1"/>
    <col min="7171" max="7171" width="24.28515625" style="392" customWidth="1"/>
    <col min="7172" max="7172" width="22.7109375" style="392" customWidth="1"/>
    <col min="7173" max="7173" width="41.85546875" style="392" customWidth="1"/>
    <col min="7174" max="7175" width="19.28515625" style="392" customWidth="1"/>
    <col min="7176" max="7176" width="12.5703125" style="392" customWidth="1"/>
    <col min="7177" max="7177" width="10.7109375" style="392" customWidth="1"/>
    <col min="7178" max="7423" width="9.140625" style="392"/>
    <col min="7424" max="7424" width="7.7109375" style="392" customWidth="1"/>
    <col min="7425" max="7425" width="67.7109375" style="392" customWidth="1"/>
    <col min="7426" max="7426" width="23.42578125" style="392" customWidth="1"/>
    <col min="7427" max="7427" width="24.28515625" style="392" customWidth="1"/>
    <col min="7428" max="7428" width="22.7109375" style="392" customWidth="1"/>
    <col min="7429" max="7429" width="41.85546875" style="392" customWidth="1"/>
    <col min="7430" max="7431" width="19.28515625" style="392" customWidth="1"/>
    <col min="7432" max="7432" width="12.5703125" style="392" customWidth="1"/>
    <col min="7433" max="7433" width="10.7109375" style="392" customWidth="1"/>
    <col min="7434" max="7679" width="9.140625" style="392"/>
    <col min="7680" max="7680" width="7.7109375" style="392" customWidth="1"/>
    <col min="7681" max="7681" width="67.7109375" style="392" customWidth="1"/>
    <col min="7682" max="7682" width="23.42578125" style="392" customWidth="1"/>
    <col min="7683" max="7683" width="24.28515625" style="392" customWidth="1"/>
    <col min="7684" max="7684" width="22.7109375" style="392" customWidth="1"/>
    <col min="7685" max="7685" width="41.85546875" style="392" customWidth="1"/>
    <col min="7686" max="7687" width="19.28515625" style="392" customWidth="1"/>
    <col min="7688" max="7688" width="12.5703125" style="392" customWidth="1"/>
    <col min="7689" max="7689" width="10.7109375" style="392" customWidth="1"/>
    <col min="7690" max="7935" width="9.140625" style="392"/>
    <col min="7936" max="7936" width="7.7109375" style="392" customWidth="1"/>
    <col min="7937" max="7937" width="67.7109375" style="392" customWidth="1"/>
    <col min="7938" max="7938" width="23.42578125" style="392" customWidth="1"/>
    <col min="7939" max="7939" width="24.28515625" style="392" customWidth="1"/>
    <col min="7940" max="7940" width="22.7109375" style="392" customWidth="1"/>
    <col min="7941" max="7941" width="41.85546875" style="392" customWidth="1"/>
    <col min="7942" max="7943" width="19.28515625" style="392" customWidth="1"/>
    <col min="7944" max="7944" width="12.5703125" style="392" customWidth="1"/>
    <col min="7945" max="7945" width="10.7109375" style="392" customWidth="1"/>
    <col min="7946" max="8191" width="9.140625" style="392"/>
    <col min="8192" max="8192" width="7.7109375" style="392" customWidth="1"/>
    <col min="8193" max="8193" width="67.7109375" style="392" customWidth="1"/>
    <col min="8194" max="8194" width="23.42578125" style="392" customWidth="1"/>
    <col min="8195" max="8195" width="24.28515625" style="392" customWidth="1"/>
    <col min="8196" max="8196" width="22.7109375" style="392" customWidth="1"/>
    <col min="8197" max="8197" width="41.85546875" style="392" customWidth="1"/>
    <col min="8198" max="8199" width="19.28515625" style="392" customWidth="1"/>
    <col min="8200" max="8200" width="12.5703125" style="392" customWidth="1"/>
    <col min="8201" max="8201" width="10.7109375" style="392" customWidth="1"/>
    <col min="8202" max="8447" width="9.140625" style="392"/>
    <col min="8448" max="8448" width="7.7109375" style="392" customWidth="1"/>
    <col min="8449" max="8449" width="67.7109375" style="392" customWidth="1"/>
    <col min="8450" max="8450" width="23.42578125" style="392" customWidth="1"/>
    <col min="8451" max="8451" width="24.28515625" style="392" customWidth="1"/>
    <col min="8452" max="8452" width="22.7109375" style="392" customWidth="1"/>
    <col min="8453" max="8453" width="41.85546875" style="392" customWidth="1"/>
    <col min="8454" max="8455" width="19.28515625" style="392" customWidth="1"/>
    <col min="8456" max="8456" width="12.5703125" style="392" customWidth="1"/>
    <col min="8457" max="8457" width="10.7109375" style="392" customWidth="1"/>
    <col min="8458" max="8703" width="9.140625" style="392"/>
    <col min="8704" max="8704" width="7.7109375" style="392" customWidth="1"/>
    <col min="8705" max="8705" width="67.7109375" style="392" customWidth="1"/>
    <col min="8706" max="8706" width="23.42578125" style="392" customWidth="1"/>
    <col min="8707" max="8707" width="24.28515625" style="392" customWidth="1"/>
    <col min="8708" max="8708" width="22.7109375" style="392" customWidth="1"/>
    <col min="8709" max="8709" width="41.85546875" style="392" customWidth="1"/>
    <col min="8710" max="8711" width="19.28515625" style="392" customWidth="1"/>
    <col min="8712" max="8712" width="12.5703125" style="392" customWidth="1"/>
    <col min="8713" max="8713" width="10.7109375" style="392" customWidth="1"/>
    <col min="8714" max="8959" width="9.140625" style="392"/>
    <col min="8960" max="8960" width="7.7109375" style="392" customWidth="1"/>
    <col min="8961" max="8961" width="67.7109375" style="392" customWidth="1"/>
    <col min="8962" max="8962" width="23.42578125" style="392" customWidth="1"/>
    <col min="8963" max="8963" width="24.28515625" style="392" customWidth="1"/>
    <col min="8964" max="8964" width="22.7109375" style="392" customWidth="1"/>
    <col min="8965" max="8965" width="41.85546875" style="392" customWidth="1"/>
    <col min="8966" max="8967" width="19.28515625" style="392" customWidth="1"/>
    <col min="8968" max="8968" width="12.5703125" style="392" customWidth="1"/>
    <col min="8969" max="8969" width="10.7109375" style="392" customWidth="1"/>
    <col min="8970" max="9215" width="9.140625" style="392"/>
    <col min="9216" max="9216" width="7.7109375" style="392" customWidth="1"/>
    <col min="9217" max="9217" width="67.7109375" style="392" customWidth="1"/>
    <col min="9218" max="9218" width="23.42578125" style="392" customWidth="1"/>
    <col min="9219" max="9219" width="24.28515625" style="392" customWidth="1"/>
    <col min="9220" max="9220" width="22.7109375" style="392" customWidth="1"/>
    <col min="9221" max="9221" width="41.85546875" style="392" customWidth="1"/>
    <col min="9222" max="9223" width="19.28515625" style="392" customWidth="1"/>
    <col min="9224" max="9224" width="12.5703125" style="392" customWidth="1"/>
    <col min="9225" max="9225" width="10.7109375" style="392" customWidth="1"/>
    <col min="9226" max="9471" width="9.140625" style="392"/>
    <col min="9472" max="9472" width="7.7109375" style="392" customWidth="1"/>
    <col min="9473" max="9473" width="67.7109375" style="392" customWidth="1"/>
    <col min="9474" max="9474" width="23.42578125" style="392" customWidth="1"/>
    <col min="9475" max="9475" width="24.28515625" style="392" customWidth="1"/>
    <col min="9476" max="9476" width="22.7109375" style="392" customWidth="1"/>
    <col min="9477" max="9477" width="41.85546875" style="392" customWidth="1"/>
    <col min="9478" max="9479" width="19.28515625" style="392" customWidth="1"/>
    <col min="9480" max="9480" width="12.5703125" style="392" customWidth="1"/>
    <col min="9481" max="9481" width="10.7109375" style="392" customWidth="1"/>
    <col min="9482" max="9727" width="9.140625" style="392"/>
    <col min="9728" max="9728" width="7.7109375" style="392" customWidth="1"/>
    <col min="9729" max="9729" width="67.7109375" style="392" customWidth="1"/>
    <col min="9730" max="9730" width="23.42578125" style="392" customWidth="1"/>
    <col min="9731" max="9731" width="24.28515625" style="392" customWidth="1"/>
    <col min="9732" max="9732" width="22.7109375" style="392" customWidth="1"/>
    <col min="9733" max="9733" width="41.85546875" style="392" customWidth="1"/>
    <col min="9734" max="9735" width="19.28515625" style="392" customWidth="1"/>
    <col min="9736" max="9736" width="12.5703125" style="392" customWidth="1"/>
    <col min="9737" max="9737" width="10.7109375" style="392" customWidth="1"/>
    <col min="9738" max="9983" width="9.140625" style="392"/>
    <col min="9984" max="9984" width="7.7109375" style="392" customWidth="1"/>
    <col min="9985" max="9985" width="67.7109375" style="392" customWidth="1"/>
    <col min="9986" max="9986" width="23.42578125" style="392" customWidth="1"/>
    <col min="9987" max="9987" width="24.28515625" style="392" customWidth="1"/>
    <col min="9988" max="9988" width="22.7109375" style="392" customWidth="1"/>
    <col min="9989" max="9989" width="41.85546875" style="392" customWidth="1"/>
    <col min="9990" max="9991" width="19.28515625" style="392" customWidth="1"/>
    <col min="9992" max="9992" width="12.5703125" style="392" customWidth="1"/>
    <col min="9993" max="9993" width="10.7109375" style="392" customWidth="1"/>
    <col min="9994" max="10239" width="9.140625" style="392"/>
    <col min="10240" max="10240" width="7.7109375" style="392" customWidth="1"/>
    <col min="10241" max="10241" width="67.7109375" style="392" customWidth="1"/>
    <col min="10242" max="10242" width="23.42578125" style="392" customWidth="1"/>
    <col min="10243" max="10243" width="24.28515625" style="392" customWidth="1"/>
    <col min="10244" max="10244" width="22.7109375" style="392" customWidth="1"/>
    <col min="10245" max="10245" width="41.85546875" style="392" customWidth="1"/>
    <col min="10246" max="10247" width="19.28515625" style="392" customWidth="1"/>
    <col min="10248" max="10248" width="12.5703125" style="392" customWidth="1"/>
    <col min="10249" max="10249" width="10.7109375" style="392" customWidth="1"/>
    <col min="10250" max="10495" width="9.140625" style="392"/>
    <col min="10496" max="10496" width="7.7109375" style="392" customWidth="1"/>
    <col min="10497" max="10497" width="67.7109375" style="392" customWidth="1"/>
    <col min="10498" max="10498" width="23.42578125" style="392" customWidth="1"/>
    <col min="10499" max="10499" width="24.28515625" style="392" customWidth="1"/>
    <col min="10500" max="10500" width="22.7109375" style="392" customWidth="1"/>
    <col min="10501" max="10501" width="41.85546875" style="392" customWidth="1"/>
    <col min="10502" max="10503" width="19.28515625" style="392" customWidth="1"/>
    <col min="10504" max="10504" width="12.5703125" style="392" customWidth="1"/>
    <col min="10505" max="10505" width="10.7109375" style="392" customWidth="1"/>
    <col min="10506" max="10751" width="9.140625" style="392"/>
    <col min="10752" max="10752" width="7.7109375" style="392" customWidth="1"/>
    <col min="10753" max="10753" width="67.7109375" style="392" customWidth="1"/>
    <col min="10754" max="10754" width="23.42578125" style="392" customWidth="1"/>
    <col min="10755" max="10755" width="24.28515625" style="392" customWidth="1"/>
    <col min="10756" max="10756" width="22.7109375" style="392" customWidth="1"/>
    <col min="10757" max="10757" width="41.85546875" style="392" customWidth="1"/>
    <col min="10758" max="10759" width="19.28515625" style="392" customWidth="1"/>
    <col min="10760" max="10760" width="12.5703125" style="392" customWidth="1"/>
    <col min="10761" max="10761" width="10.7109375" style="392" customWidth="1"/>
    <col min="10762" max="11007" width="9.140625" style="392"/>
    <col min="11008" max="11008" width="7.7109375" style="392" customWidth="1"/>
    <col min="11009" max="11009" width="67.7109375" style="392" customWidth="1"/>
    <col min="11010" max="11010" width="23.42578125" style="392" customWidth="1"/>
    <col min="11011" max="11011" width="24.28515625" style="392" customWidth="1"/>
    <col min="11012" max="11012" width="22.7109375" style="392" customWidth="1"/>
    <col min="11013" max="11013" width="41.85546875" style="392" customWidth="1"/>
    <col min="11014" max="11015" width="19.28515625" style="392" customWidth="1"/>
    <col min="11016" max="11016" width="12.5703125" style="392" customWidth="1"/>
    <col min="11017" max="11017" width="10.7109375" style="392" customWidth="1"/>
    <col min="11018" max="11263" width="9.140625" style="392"/>
    <col min="11264" max="11264" width="7.7109375" style="392" customWidth="1"/>
    <col min="11265" max="11265" width="67.7109375" style="392" customWidth="1"/>
    <col min="11266" max="11266" width="23.42578125" style="392" customWidth="1"/>
    <col min="11267" max="11267" width="24.28515625" style="392" customWidth="1"/>
    <col min="11268" max="11268" width="22.7109375" style="392" customWidth="1"/>
    <col min="11269" max="11269" width="41.85546875" style="392" customWidth="1"/>
    <col min="11270" max="11271" width="19.28515625" style="392" customWidth="1"/>
    <col min="11272" max="11272" width="12.5703125" style="392" customWidth="1"/>
    <col min="11273" max="11273" width="10.7109375" style="392" customWidth="1"/>
    <col min="11274" max="11519" width="9.140625" style="392"/>
    <col min="11520" max="11520" width="7.7109375" style="392" customWidth="1"/>
    <col min="11521" max="11521" width="67.7109375" style="392" customWidth="1"/>
    <col min="11522" max="11522" width="23.42578125" style="392" customWidth="1"/>
    <col min="11523" max="11523" width="24.28515625" style="392" customWidth="1"/>
    <col min="11524" max="11524" width="22.7109375" style="392" customWidth="1"/>
    <col min="11525" max="11525" width="41.85546875" style="392" customWidth="1"/>
    <col min="11526" max="11527" width="19.28515625" style="392" customWidth="1"/>
    <col min="11528" max="11528" width="12.5703125" style="392" customWidth="1"/>
    <col min="11529" max="11529" width="10.7109375" style="392" customWidth="1"/>
    <col min="11530" max="11775" width="9.140625" style="392"/>
    <col min="11776" max="11776" width="7.7109375" style="392" customWidth="1"/>
    <col min="11777" max="11777" width="67.7109375" style="392" customWidth="1"/>
    <col min="11778" max="11778" width="23.42578125" style="392" customWidth="1"/>
    <col min="11779" max="11779" width="24.28515625" style="392" customWidth="1"/>
    <col min="11780" max="11780" width="22.7109375" style="392" customWidth="1"/>
    <col min="11781" max="11781" width="41.85546875" style="392" customWidth="1"/>
    <col min="11782" max="11783" width="19.28515625" style="392" customWidth="1"/>
    <col min="11784" max="11784" width="12.5703125" style="392" customWidth="1"/>
    <col min="11785" max="11785" width="10.7109375" style="392" customWidth="1"/>
    <col min="11786" max="12031" width="9.140625" style="392"/>
    <col min="12032" max="12032" width="7.7109375" style="392" customWidth="1"/>
    <col min="12033" max="12033" width="67.7109375" style="392" customWidth="1"/>
    <col min="12034" max="12034" width="23.42578125" style="392" customWidth="1"/>
    <col min="12035" max="12035" width="24.28515625" style="392" customWidth="1"/>
    <col min="12036" max="12036" width="22.7109375" style="392" customWidth="1"/>
    <col min="12037" max="12037" width="41.85546875" style="392" customWidth="1"/>
    <col min="12038" max="12039" width="19.28515625" style="392" customWidth="1"/>
    <col min="12040" max="12040" width="12.5703125" style="392" customWidth="1"/>
    <col min="12041" max="12041" width="10.7109375" style="392" customWidth="1"/>
    <col min="12042" max="12287" width="9.140625" style="392"/>
    <col min="12288" max="12288" width="7.7109375" style="392" customWidth="1"/>
    <col min="12289" max="12289" width="67.7109375" style="392" customWidth="1"/>
    <col min="12290" max="12290" width="23.42578125" style="392" customWidth="1"/>
    <col min="12291" max="12291" width="24.28515625" style="392" customWidth="1"/>
    <col min="12292" max="12292" width="22.7109375" style="392" customWidth="1"/>
    <col min="12293" max="12293" width="41.85546875" style="392" customWidth="1"/>
    <col min="12294" max="12295" width="19.28515625" style="392" customWidth="1"/>
    <col min="12296" max="12296" width="12.5703125" style="392" customWidth="1"/>
    <col min="12297" max="12297" width="10.7109375" style="392" customWidth="1"/>
    <col min="12298" max="12543" width="9.140625" style="392"/>
    <col min="12544" max="12544" width="7.7109375" style="392" customWidth="1"/>
    <col min="12545" max="12545" width="67.7109375" style="392" customWidth="1"/>
    <col min="12546" max="12546" width="23.42578125" style="392" customWidth="1"/>
    <col min="12547" max="12547" width="24.28515625" style="392" customWidth="1"/>
    <col min="12548" max="12548" width="22.7109375" style="392" customWidth="1"/>
    <col min="12549" max="12549" width="41.85546875" style="392" customWidth="1"/>
    <col min="12550" max="12551" width="19.28515625" style="392" customWidth="1"/>
    <col min="12552" max="12552" width="12.5703125" style="392" customWidth="1"/>
    <col min="12553" max="12553" width="10.7109375" style="392" customWidth="1"/>
    <col min="12554" max="12799" width="9.140625" style="392"/>
    <col min="12800" max="12800" width="7.7109375" style="392" customWidth="1"/>
    <col min="12801" max="12801" width="67.7109375" style="392" customWidth="1"/>
    <col min="12802" max="12802" width="23.42578125" style="392" customWidth="1"/>
    <col min="12803" max="12803" width="24.28515625" style="392" customWidth="1"/>
    <col min="12804" max="12804" width="22.7109375" style="392" customWidth="1"/>
    <col min="12805" max="12805" width="41.85546875" style="392" customWidth="1"/>
    <col min="12806" max="12807" width="19.28515625" style="392" customWidth="1"/>
    <col min="12808" max="12808" width="12.5703125" style="392" customWidth="1"/>
    <col min="12809" max="12809" width="10.7109375" style="392" customWidth="1"/>
    <col min="12810" max="13055" width="9.140625" style="392"/>
    <col min="13056" max="13056" width="7.7109375" style="392" customWidth="1"/>
    <col min="13057" max="13057" width="67.7109375" style="392" customWidth="1"/>
    <col min="13058" max="13058" width="23.42578125" style="392" customWidth="1"/>
    <col min="13059" max="13059" width="24.28515625" style="392" customWidth="1"/>
    <col min="13060" max="13060" width="22.7109375" style="392" customWidth="1"/>
    <col min="13061" max="13061" width="41.85546875" style="392" customWidth="1"/>
    <col min="13062" max="13063" width="19.28515625" style="392" customWidth="1"/>
    <col min="13064" max="13064" width="12.5703125" style="392" customWidth="1"/>
    <col min="13065" max="13065" width="10.7109375" style="392" customWidth="1"/>
    <col min="13066" max="13311" width="9.140625" style="392"/>
    <col min="13312" max="13312" width="7.7109375" style="392" customWidth="1"/>
    <col min="13313" max="13313" width="67.7109375" style="392" customWidth="1"/>
    <col min="13314" max="13314" width="23.42578125" style="392" customWidth="1"/>
    <col min="13315" max="13315" width="24.28515625" style="392" customWidth="1"/>
    <col min="13316" max="13316" width="22.7109375" style="392" customWidth="1"/>
    <col min="13317" max="13317" width="41.85546875" style="392" customWidth="1"/>
    <col min="13318" max="13319" width="19.28515625" style="392" customWidth="1"/>
    <col min="13320" max="13320" width="12.5703125" style="392" customWidth="1"/>
    <col min="13321" max="13321" width="10.7109375" style="392" customWidth="1"/>
    <col min="13322" max="13567" width="9.140625" style="392"/>
    <col min="13568" max="13568" width="7.7109375" style="392" customWidth="1"/>
    <col min="13569" max="13569" width="67.7109375" style="392" customWidth="1"/>
    <col min="13570" max="13570" width="23.42578125" style="392" customWidth="1"/>
    <col min="13571" max="13571" width="24.28515625" style="392" customWidth="1"/>
    <col min="13572" max="13572" width="22.7109375" style="392" customWidth="1"/>
    <col min="13573" max="13573" width="41.85546875" style="392" customWidth="1"/>
    <col min="13574" max="13575" width="19.28515625" style="392" customWidth="1"/>
    <col min="13576" max="13576" width="12.5703125" style="392" customWidth="1"/>
    <col min="13577" max="13577" width="10.7109375" style="392" customWidth="1"/>
    <col min="13578" max="13823" width="9.140625" style="392"/>
    <col min="13824" max="13824" width="7.7109375" style="392" customWidth="1"/>
    <col min="13825" max="13825" width="67.7109375" style="392" customWidth="1"/>
    <col min="13826" max="13826" width="23.42578125" style="392" customWidth="1"/>
    <col min="13827" max="13827" width="24.28515625" style="392" customWidth="1"/>
    <col min="13828" max="13828" width="22.7109375" style="392" customWidth="1"/>
    <col min="13829" max="13829" width="41.85546875" style="392" customWidth="1"/>
    <col min="13830" max="13831" width="19.28515625" style="392" customWidth="1"/>
    <col min="13832" max="13832" width="12.5703125" style="392" customWidth="1"/>
    <col min="13833" max="13833" width="10.7109375" style="392" customWidth="1"/>
    <col min="13834" max="14079" width="9.140625" style="392"/>
    <col min="14080" max="14080" width="7.7109375" style="392" customWidth="1"/>
    <col min="14081" max="14081" width="67.7109375" style="392" customWidth="1"/>
    <col min="14082" max="14082" width="23.42578125" style="392" customWidth="1"/>
    <col min="14083" max="14083" width="24.28515625" style="392" customWidth="1"/>
    <col min="14084" max="14084" width="22.7109375" style="392" customWidth="1"/>
    <col min="14085" max="14085" width="41.85546875" style="392" customWidth="1"/>
    <col min="14086" max="14087" width="19.28515625" style="392" customWidth="1"/>
    <col min="14088" max="14088" width="12.5703125" style="392" customWidth="1"/>
    <col min="14089" max="14089" width="10.7109375" style="392" customWidth="1"/>
    <col min="14090" max="14335" width="9.140625" style="392"/>
    <col min="14336" max="14336" width="7.7109375" style="392" customWidth="1"/>
    <col min="14337" max="14337" width="67.7109375" style="392" customWidth="1"/>
    <col min="14338" max="14338" width="23.42578125" style="392" customWidth="1"/>
    <col min="14339" max="14339" width="24.28515625" style="392" customWidth="1"/>
    <col min="14340" max="14340" width="22.7109375" style="392" customWidth="1"/>
    <col min="14341" max="14341" width="41.85546875" style="392" customWidth="1"/>
    <col min="14342" max="14343" width="19.28515625" style="392" customWidth="1"/>
    <col min="14344" max="14344" width="12.5703125" style="392" customWidth="1"/>
    <col min="14345" max="14345" width="10.7109375" style="392" customWidth="1"/>
    <col min="14346" max="14591" width="9.140625" style="392"/>
    <col min="14592" max="14592" width="7.7109375" style="392" customWidth="1"/>
    <col min="14593" max="14593" width="67.7109375" style="392" customWidth="1"/>
    <col min="14594" max="14594" width="23.42578125" style="392" customWidth="1"/>
    <col min="14595" max="14595" width="24.28515625" style="392" customWidth="1"/>
    <col min="14596" max="14596" width="22.7109375" style="392" customWidth="1"/>
    <col min="14597" max="14597" width="41.85546875" style="392" customWidth="1"/>
    <col min="14598" max="14599" width="19.28515625" style="392" customWidth="1"/>
    <col min="14600" max="14600" width="12.5703125" style="392" customWidth="1"/>
    <col min="14601" max="14601" width="10.7109375" style="392" customWidth="1"/>
    <col min="14602" max="14847" width="9.140625" style="392"/>
    <col min="14848" max="14848" width="7.7109375" style="392" customWidth="1"/>
    <col min="14849" max="14849" width="67.7109375" style="392" customWidth="1"/>
    <col min="14850" max="14850" width="23.42578125" style="392" customWidth="1"/>
    <col min="14851" max="14851" width="24.28515625" style="392" customWidth="1"/>
    <col min="14852" max="14852" width="22.7109375" style="392" customWidth="1"/>
    <col min="14853" max="14853" width="41.85546875" style="392" customWidth="1"/>
    <col min="14854" max="14855" width="19.28515625" style="392" customWidth="1"/>
    <col min="14856" max="14856" width="12.5703125" style="392" customWidth="1"/>
    <col min="14857" max="14857" width="10.7109375" style="392" customWidth="1"/>
    <col min="14858" max="15103" width="9.140625" style="392"/>
    <col min="15104" max="15104" width="7.7109375" style="392" customWidth="1"/>
    <col min="15105" max="15105" width="67.7109375" style="392" customWidth="1"/>
    <col min="15106" max="15106" width="23.42578125" style="392" customWidth="1"/>
    <col min="15107" max="15107" width="24.28515625" style="392" customWidth="1"/>
    <col min="15108" max="15108" width="22.7109375" style="392" customWidth="1"/>
    <col min="15109" max="15109" width="41.85546875" style="392" customWidth="1"/>
    <col min="15110" max="15111" width="19.28515625" style="392" customWidth="1"/>
    <col min="15112" max="15112" width="12.5703125" style="392" customWidth="1"/>
    <col min="15113" max="15113" width="10.7109375" style="392" customWidth="1"/>
    <col min="15114" max="15359" width="9.140625" style="392"/>
    <col min="15360" max="15360" width="7.7109375" style="392" customWidth="1"/>
    <col min="15361" max="15361" width="67.7109375" style="392" customWidth="1"/>
    <col min="15362" max="15362" width="23.42578125" style="392" customWidth="1"/>
    <col min="15363" max="15363" width="24.28515625" style="392" customWidth="1"/>
    <col min="15364" max="15364" width="22.7109375" style="392" customWidth="1"/>
    <col min="15365" max="15365" width="41.85546875" style="392" customWidth="1"/>
    <col min="15366" max="15367" width="19.28515625" style="392" customWidth="1"/>
    <col min="15368" max="15368" width="12.5703125" style="392" customWidth="1"/>
    <col min="15369" max="15369" width="10.7109375" style="392" customWidth="1"/>
    <col min="15370" max="15615" width="9.140625" style="392"/>
    <col min="15616" max="15616" width="7.7109375" style="392" customWidth="1"/>
    <col min="15617" max="15617" width="67.7109375" style="392" customWidth="1"/>
    <col min="15618" max="15618" width="23.42578125" style="392" customWidth="1"/>
    <col min="15619" max="15619" width="24.28515625" style="392" customWidth="1"/>
    <col min="15620" max="15620" width="22.7109375" style="392" customWidth="1"/>
    <col min="15621" max="15621" width="41.85546875" style="392" customWidth="1"/>
    <col min="15622" max="15623" width="19.28515625" style="392" customWidth="1"/>
    <col min="15624" max="15624" width="12.5703125" style="392" customWidth="1"/>
    <col min="15625" max="15625" width="10.7109375" style="392" customWidth="1"/>
    <col min="15626" max="15871" width="9.140625" style="392"/>
    <col min="15872" max="15872" width="7.7109375" style="392" customWidth="1"/>
    <col min="15873" max="15873" width="67.7109375" style="392" customWidth="1"/>
    <col min="15874" max="15874" width="23.42578125" style="392" customWidth="1"/>
    <col min="15875" max="15875" width="24.28515625" style="392" customWidth="1"/>
    <col min="15876" max="15876" width="22.7109375" style="392" customWidth="1"/>
    <col min="15877" max="15877" width="41.85546875" style="392" customWidth="1"/>
    <col min="15878" max="15879" width="19.28515625" style="392" customWidth="1"/>
    <col min="15880" max="15880" width="12.5703125" style="392" customWidth="1"/>
    <col min="15881" max="15881" width="10.7109375" style="392" customWidth="1"/>
    <col min="15882" max="16127" width="9.140625" style="392"/>
    <col min="16128" max="16128" width="7.7109375" style="392" customWidth="1"/>
    <col min="16129" max="16129" width="67.7109375" style="392" customWidth="1"/>
    <col min="16130" max="16130" width="23.42578125" style="392" customWidth="1"/>
    <col min="16131" max="16131" width="24.28515625" style="392" customWidth="1"/>
    <col min="16132" max="16132" width="22.7109375" style="392" customWidth="1"/>
    <col min="16133" max="16133" width="41.85546875" style="392" customWidth="1"/>
    <col min="16134" max="16135" width="19.28515625" style="392" customWidth="1"/>
    <col min="16136" max="16136" width="12.5703125" style="392" customWidth="1"/>
    <col min="16137" max="16137" width="10.7109375" style="392" customWidth="1"/>
    <col min="16138" max="16384" width="9.140625" style="392"/>
  </cols>
  <sheetData>
    <row r="1" spans="1:10">
      <c r="A1" s="390"/>
      <c r="B1" s="390"/>
      <c r="C1" s="390"/>
      <c r="D1" s="390"/>
      <c r="E1" s="72" t="s">
        <v>450</v>
      </c>
    </row>
    <row r="2" spans="1:10">
      <c r="A2" s="390"/>
      <c r="B2" s="390"/>
      <c r="C2" s="390"/>
      <c r="D2" s="390"/>
      <c r="E2" s="390"/>
    </row>
    <row r="3" spans="1:10" ht="18.75" customHeight="1">
      <c r="A3" s="1462" t="s">
        <v>1023</v>
      </c>
      <c r="B3" s="1462"/>
      <c r="C3" s="1462"/>
      <c r="D3" s="1462"/>
      <c r="E3" s="1462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407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438" t="s">
        <v>454</v>
      </c>
      <c r="B6" s="1438"/>
      <c r="C6" s="1438"/>
      <c r="D6" s="15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94"/>
      <c r="B8" s="390"/>
      <c r="C8" s="390"/>
      <c r="D8" s="390"/>
      <c r="E8" s="390"/>
    </row>
    <row r="9" spans="1:10" ht="103.5" customHeight="1">
      <c r="A9" s="395" t="s">
        <v>282</v>
      </c>
      <c r="B9" s="395" t="s">
        <v>297</v>
      </c>
      <c r="C9" s="395" t="s">
        <v>510</v>
      </c>
      <c r="D9" s="395" t="s">
        <v>511</v>
      </c>
      <c r="E9" s="395" t="s">
        <v>349</v>
      </c>
      <c r="H9" s="392"/>
      <c r="I9" s="396"/>
      <c r="J9" s="396"/>
    </row>
    <row r="10" spans="1:10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1010</v>
      </c>
      <c r="J10" s="323"/>
    </row>
    <row r="11" spans="1:10" s="399" customFormat="1" ht="18.75" customHeight="1">
      <c r="A11" s="1482" t="s">
        <v>992</v>
      </c>
      <c r="B11" s="1483"/>
      <c r="C11" s="1483"/>
      <c r="D11" s="1483"/>
      <c r="E11" s="1484"/>
      <c r="F11" s="400" t="s">
        <v>993</v>
      </c>
      <c r="G11" s="401"/>
      <c r="I11" s="325" t="s">
        <v>1005</v>
      </c>
      <c r="J11" s="325" t="s">
        <v>1006</v>
      </c>
    </row>
    <row r="12" spans="1:10" s="408" customFormat="1" ht="24" customHeight="1">
      <c r="A12" s="402">
        <v>1</v>
      </c>
      <c r="B12" s="403" t="s">
        <v>405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0" s="408" customFormat="1" ht="18" customHeight="1">
      <c r="A13" s="402"/>
      <c r="B13" s="410"/>
      <c r="C13" s="404"/>
      <c r="D13" s="405"/>
      <c r="E13" s="411"/>
      <c r="F13" s="412"/>
      <c r="G13" s="412"/>
      <c r="I13" s="409"/>
      <c r="J13" s="409"/>
    </row>
    <row r="14" spans="1:10" s="418" customFormat="1">
      <c r="A14" s="413"/>
      <c r="B14" s="414" t="s">
        <v>295</v>
      </c>
      <c r="C14" s="415" t="s">
        <v>305</v>
      </c>
      <c r="D14" s="416" t="s">
        <v>305</v>
      </c>
      <c r="E14" s="417">
        <f>SUM(E12:E13)</f>
        <v>0</v>
      </c>
      <c r="F14" s="412">
        <f>SUM(F12:F13)</f>
        <v>0</v>
      </c>
      <c r="G14" s="412">
        <f>SUM(G12:G13)</f>
        <v>0</v>
      </c>
      <c r="I14" s="323">
        <f>SUM(I12:I13)</f>
        <v>0</v>
      </c>
      <c r="J14" s="323">
        <f t="shared" ref="J14" si="0">SUM(J12:J13)</f>
        <v>0</v>
      </c>
    </row>
    <row r="15" spans="1:10" s="418" customFormat="1">
      <c r="A15" s="1482" t="s">
        <v>994</v>
      </c>
      <c r="B15" s="1483"/>
      <c r="C15" s="1483"/>
      <c r="D15" s="1483"/>
      <c r="E15" s="1484"/>
      <c r="F15" s="400" t="s">
        <v>995</v>
      </c>
      <c r="G15" s="401"/>
      <c r="I15" s="330"/>
      <c r="J15" s="330"/>
    </row>
    <row r="16" spans="1:10" s="408" customFormat="1" ht="24" customHeight="1">
      <c r="A16" s="402">
        <v>1</v>
      </c>
      <c r="B16" s="403" t="s">
        <v>405</v>
      </c>
      <c r="C16" s="404"/>
      <c r="D16" s="405"/>
      <c r="E16" s="406"/>
      <c r="F16" s="407"/>
      <c r="G16" s="407">
        <f>E16-F16</f>
        <v>0</v>
      </c>
      <c r="I16" s="330"/>
      <c r="J16" s="330"/>
    </row>
    <row r="17" spans="1:10" s="408" customFormat="1" ht="18" customHeight="1">
      <c r="A17" s="402"/>
      <c r="B17" s="410"/>
      <c r="C17" s="404"/>
      <c r="D17" s="405"/>
      <c r="E17" s="411"/>
      <c r="F17" s="412"/>
      <c r="G17" s="412"/>
      <c r="I17" s="409"/>
      <c r="J17" s="409"/>
    </row>
    <row r="18" spans="1:10" s="418" customFormat="1">
      <c r="A18" s="413"/>
      <c r="B18" s="414" t="s">
        <v>295</v>
      </c>
      <c r="C18" s="415" t="s">
        <v>305</v>
      </c>
      <c r="D18" s="416" t="s">
        <v>305</v>
      </c>
      <c r="E18" s="417">
        <f>SUM(E16:E17)</f>
        <v>0</v>
      </c>
      <c r="F18" s="412">
        <f>SUM(F16:F17)</f>
        <v>0</v>
      </c>
      <c r="G18" s="412">
        <f>SUM(G16:G17)</f>
        <v>0</v>
      </c>
      <c r="I18" s="323">
        <f t="shared" ref="I18:J18" si="1">SUM(I16:I17)</f>
        <v>0</v>
      </c>
      <c r="J18" s="323">
        <f t="shared" si="1"/>
        <v>0</v>
      </c>
    </row>
    <row r="19" spans="1:10" s="418" customFormat="1" ht="18.75" customHeight="1">
      <c r="A19" s="1482" t="s">
        <v>489</v>
      </c>
      <c r="B19" s="1483"/>
      <c r="C19" s="1483"/>
      <c r="D19" s="1483"/>
      <c r="E19" s="1484"/>
      <c r="F19" s="400" t="s">
        <v>995</v>
      </c>
      <c r="G19" s="401"/>
      <c r="I19" s="330"/>
      <c r="J19" s="330"/>
    </row>
    <row r="20" spans="1:10" s="408" customFormat="1" ht="24" customHeight="1">
      <c r="A20" s="402">
        <v>1</v>
      </c>
      <c r="B20" s="403" t="s">
        <v>405</v>
      </c>
      <c r="C20" s="404"/>
      <c r="D20" s="405"/>
      <c r="E20" s="406"/>
      <c r="F20" s="407"/>
      <c r="G20" s="407">
        <f>E20-F20</f>
        <v>0</v>
      </c>
      <c r="I20" s="330"/>
      <c r="J20" s="330"/>
    </row>
    <row r="21" spans="1:10" s="408" customFormat="1" ht="18" customHeight="1">
      <c r="A21" s="402"/>
      <c r="B21" s="410"/>
      <c r="C21" s="404"/>
      <c r="D21" s="405"/>
      <c r="E21" s="411"/>
      <c r="F21" s="412"/>
      <c r="G21" s="412"/>
      <c r="I21" s="330"/>
      <c r="J21" s="330"/>
    </row>
    <row r="22" spans="1:10" s="418" customFormat="1">
      <c r="A22" s="413"/>
      <c r="B22" s="414" t="s">
        <v>295</v>
      </c>
      <c r="C22" s="415" t="s">
        <v>305</v>
      </c>
      <c r="D22" s="416" t="s">
        <v>305</v>
      </c>
      <c r="E22" s="417">
        <f>SUM(E20:E21)</f>
        <v>0</v>
      </c>
      <c r="F22" s="412">
        <f>SUM(F20:F21)</f>
        <v>0</v>
      </c>
      <c r="G22" s="412">
        <f>SUM(G20:G21)</f>
        <v>0</v>
      </c>
      <c r="I22" s="323">
        <f t="shared" ref="I22:J22" si="2">SUM(I20:I21)</f>
        <v>0</v>
      </c>
      <c r="J22" s="323">
        <f t="shared" si="2"/>
        <v>0</v>
      </c>
    </row>
    <row r="23" spans="1:10" s="63" customFormat="1">
      <c r="A23" s="419"/>
      <c r="B23" s="420"/>
      <c r="C23" s="421"/>
      <c r="D23" s="421"/>
      <c r="E23" s="422"/>
      <c r="F23" s="226">
        <f>F14+F18+F22</f>
        <v>0</v>
      </c>
      <c r="G23" s="226">
        <f>G14+G18+G22</f>
        <v>0</v>
      </c>
      <c r="I23" s="323">
        <f t="shared" ref="I23:J23" si="3">I12+I17+I22</f>
        <v>0</v>
      </c>
      <c r="J23" s="323">
        <f t="shared" si="3"/>
        <v>0</v>
      </c>
    </row>
    <row r="24" spans="1:10" s="63" customFormat="1">
      <c r="A24" s="419"/>
      <c r="B24" s="420"/>
      <c r="C24" s="421"/>
      <c r="D24" s="421"/>
      <c r="E24" s="422"/>
      <c r="F24" s="401"/>
      <c r="G24" s="401"/>
      <c r="I24" s="323"/>
      <c r="J24" s="323"/>
    </row>
    <row r="25" spans="1:10" s="317" customFormat="1">
      <c r="A25" s="34" t="s">
        <v>667</v>
      </c>
      <c r="B25" s="35"/>
      <c r="D25" s="115"/>
      <c r="E25" s="115" t="s">
        <v>1135</v>
      </c>
      <c r="F25" s="35"/>
      <c r="I25" s="323"/>
      <c r="J25" s="323"/>
    </row>
    <row r="26" spans="1:10" s="317" customFormat="1" ht="15.75">
      <c r="A26" s="178"/>
      <c r="B26" s="66"/>
      <c r="D26" s="67" t="s">
        <v>131</v>
      </c>
      <c r="E26" s="67" t="s">
        <v>132</v>
      </c>
      <c r="F26" s="66"/>
      <c r="I26" s="393"/>
      <c r="J26" s="393"/>
    </row>
    <row r="27" spans="1:10" s="317" customFormat="1" ht="15.75">
      <c r="A27" s="66"/>
      <c r="B27" s="63"/>
      <c r="D27" s="63"/>
      <c r="E27" s="63"/>
      <c r="F27" s="63"/>
      <c r="I27" s="393"/>
      <c r="J27" s="393"/>
    </row>
    <row r="28" spans="1:10" s="317" customFormat="1">
      <c r="A28" s="34" t="s">
        <v>133</v>
      </c>
      <c r="B28" s="35"/>
      <c r="D28" s="115"/>
      <c r="E28" s="115" t="s">
        <v>1136</v>
      </c>
      <c r="F28" s="35"/>
      <c r="H28" s="343"/>
      <c r="I28" s="423"/>
      <c r="J28" s="423"/>
    </row>
    <row r="29" spans="1:10" s="317" customFormat="1" ht="15.75">
      <c r="A29" s="178"/>
      <c r="B29" s="66"/>
      <c r="D29" s="67" t="s">
        <v>131</v>
      </c>
      <c r="E29" s="67" t="s">
        <v>132</v>
      </c>
      <c r="F29" s="66"/>
      <c r="H29" s="343"/>
      <c r="I29" s="393"/>
      <c r="J29" s="393"/>
    </row>
    <row r="31" spans="1:10">
      <c r="B31" s="227" t="s">
        <v>1076</v>
      </c>
    </row>
    <row r="32" spans="1:10">
      <c r="B32" s="227" t="s">
        <v>996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tabColor rgb="FF00B050"/>
    <pageSetUpPr fitToPage="1"/>
  </sheetPr>
  <dimension ref="A1:L32"/>
  <sheetViews>
    <sheetView view="pageBreakPreview" zoomScale="70" zoomScaleNormal="75" zoomScaleSheetLayoutView="7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7" width="19.42578125" style="341" customWidth="1"/>
    <col min="8" max="8" width="8.85546875" style="1"/>
    <col min="9" max="10" width="22.85546875" style="393" customWidth="1"/>
    <col min="11" max="11" width="8.85546875" style="1"/>
    <col min="12" max="12" width="22.140625" style="1" customWidth="1"/>
    <col min="13" max="255" width="8.85546875" style="1"/>
    <col min="256" max="256" width="5.7109375" style="1" customWidth="1"/>
    <col min="257" max="257" width="46.42578125" style="1" customWidth="1"/>
    <col min="258" max="258" width="30.140625" style="1" customWidth="1"/>
    <col min="259" max="259" width="27.85546875" style="1" customWidth="1"/>
    <col min="260" max="260" width="31.28515625" style="1" customWidth="1"/>
    <col min="261" max="261" width="14.28515625" style="1" customWidth="1"/>
    <col min="262" max="262" width="12.28515625" style="1" bestFit="1" customWidth="1"/>
    <col min="263" max="267" width="8.85546875" style="1"/>
    <col min="268" max="268" width="22.140625" style="1" customWidth="1"/>
    <col min="269" max="511" width="8.85546875" style="1"/>
    <col min="512" max="512" width="5.7109375" style="1" customWidth="1"/>
    <col min="513" max="513" width="46.42578125" style="1" customWidth="1"/>
    <col min="514" max="514" width="30.140625" style="1" customWidth="1"/>
    <col min="515" max="515" width="27.85546875" style="1" customWidth="1"/>
    <col min="516" max="516" width="31.28515625" style="1" customWidth="1"/>
    <col min="517" max="517" width="14.28515625" style="1" customWidth="1"/>
    <col min="518" max="518" width="12.28515625" style="1" bestFit="1" customWidth="1"/>
    <col min="519" max="523" width="8.85546875" style="1"/>
    <col min="524" max="524" width="22.140625" style="1" customWidth="1"/>
    <col min="525" max="767" width="8.85546875" style="1"/>
    <col min="768" max="768" width="5.7109375" style="1" customWidth="1"/>
    <col min="769" max="769" width="46.42578125" style="1" customWidth="1"/>
    <col min="770" max="770" width="30.140625" style="1" customWidth="1"/>
    <col min="771" max="771" width="27.85546875" style="1" customWidth="1"/>
    <col min="772" max="772" width="31.28515625" style="1" customWidth="1"/>
    <col min="773" max="773" width="14.28515625" style="1" customWidth="1"/>
    <col min="774" max="774" width="12.28515625" style="1" bestFit="1" customWidth="1"/>
    <col min="775" max="779" width="8.85546875" style="1"/>
    <col min="780" max="780" width="22.140625" style="1" customWidth="1"/>
    <col min="781" max="1023" width="8.85546875" style="1"/>
    <col min="1024" max="1024" width="5.7109375" style="1" customWidth="1"/>
    <col min="1025" max="1025" width="46.42578125" style="1" customWidth="1"/>
    <col min="1026" max="1026" width="30.140625" style="1" customWidth="1"/>
    <col min="1027" max="1027" width="27.85546875" style="1" customWidth="1"/>
    <col min="1028" max="1028" width="31.28515625" style="1" customWidth="1"/>
    <col min="1029" max="1029" width="14.28515625" style="1" customWidth="1"/>
    <col min="1030" max="1030" width="12.28515625" style="1" bestFit="1" customWidth="1"/>
    <col min="1031" max="1035" width="8.85546875" style="1"/>
    <col min="1036" max="1036" width="22.140625" style="1" customWidth="1"/>
    <col min="1037" max="1279" width="8.85546875" style="1"/>
    <col min="1280" max="1280" width="5.7109375" style="1" customWidth="1"/>
    <col min="1281" max="1281" width="46.42578125" style="1" customWidth="1"/>
    <col min="1282" max="1282" width="30.140625" style="1" customWidth="1"/>
    <col min="1283" max="1283" width="27.85546875" style="1" customWidth="1"/>
    <col min="1284" max="1284" width="31.28515625" style="1" customWidth="1"/>
    <col min="1285" max="1285" width="14.28515625" style="1" customWidth="1"/>
    <col min="1286" max="1286" width="12.28515625" style="1" bestFit="1" customWidth="1"/>
    <col min="1287" max="1291" width="8.85546875" style="1"/>
    <col min="1292" max="1292" width="22.140625" style="1" customWidth="1"/>
    <col min="1293" max="1535" width="8.85546875" style="1"/>
    <col min="1536" max="1536" width="5.7109375" style="1" customWidth="1"/>
    <col min="1537" max="1537" width="46.42578125" style="1" customWidth="1"/>
    <col min="1538" max="1538" width="30.140625" style="1" customWidth="1"/>
    <col min="1539" max="1539" width="27.85546875" style="1" customWidth="1"/>
    <col min="1540" max="1540" width="31.28515625" style="1" customWidth="1"/>
    <col min="1541" max="1541" width="14.28515625" style="1" customWidth="1"/>
    <col min="1542" max="1542" width="12.28515625" style="1" bestFit="1" customWidth="1"/>
    <col min="1543" max="1547" width="8.85546875" style="1"/>
    <col min="1548" max="1548" width="22.140625" style="1" customWidth="1"/>
    <col min="1549" max="1791" width="8.85546875" style="1"/>
    <col min="1792" max="1792" width="5.7109375" style="1" customWidth="1"/>
    <col min="1793" max="1793" width="46.42578125" style="1" customWidth="1"/>
    <col min="1794" max="1794" width="30.140625" style="1" customWidth="1"/>
    <col min="1795" max="1795" width="27.85546875" style="1" customWidth="1"/>
    <col min="1796" max="1796" width="31.28515625" style="1" customWidth="1"/>
    <col min="1797" max="1797" width="14.28515625" style="1" customWidth="1"/>
    <col min="1798" max="1798" width="12.28515625" style="1" bestFit="1" customWidth="1"/>
    <col min="1799" max="1803" width="8.85546875" style="1"/>
    <col min="1804" max="1804" width="22.140625" style="1" customWidth="1"/>
    <col min="1805" max="2047" width="8.85546875" style="1"/>
    <col min="2048" max="2048" width="5.7109375" style="1" customWidth="1"/>
    <col min="2049" max="2049" width="46.42578125" style="1" customWidth="1"/>
    <col min="2050" max="2050" width="30.140625" style="1" customWidth="1"/>
    <col min="2051" max="2051" width="27.85546875" style="1" customWidth="1"/>
    <col min="2052" max="2052" width="31.28515625" style="1" customWidth="1"/>
    <col min="2053" max="2053" width="14.28515625" style="1" customWidth="1"/>
    <col min="2054" max="2054" width="12.28515625" style="1" bestFit="1" customWidth="1"/>
    <col min="2055" max="2059" width="8.85546875" style="1"/>
    <col min="2060" max="2060" width="22.140625" style="1" customWidth="1"/>
    <col min="2061" max="2303" width="8.85546875" style="1"/>
    <col min="2304" max="2304" width="5.7109375" style="1" customWidth="1"/>
    <col min="2305" max="2305" width="46.42578125" style="1" customWidth="1"/>
    <col min="2306" max="2306" width="30.140625" style="1" customWidth="1"/>
    <col min="2307" max="2307" width="27.85546875" style="1" customWidth="1"/>
    <col min="2308" max="2308" width="31.28515625" style="1" customWidth="1"/>
    <col min="2309" max="2309" width="14.28515625" style="1" customWidth="1"/>
    <col min="2310" max="2310" width="12.28515625" style="1" bestFit="1" customWidth="1"/>
    <col min="2311" max="2315" width="8.85546875" style="1"/>
    <col min="2316" max="2316" width="22.140625" style="1" customWidth="1"/>
    <col min="2317" max="2559" width="8.85546875" style="1"/>
    <col min="2560" max="2560" width="5.7109375" style="1" customWidth="1"/>
    <col min="2561" max="2561" width="46.42578125" style="1" customWidth="1"/>
    <col min="2562" max="2562" width="30.140625" style="1" customWidth="1"/>
    <col min="2563" max="2563" width="27.85546875" style="1" customWidth="1"/>
    <col min="2564" max="2564" width="31.28515625" style="1" customWidth="1"/>
    <col min="2565" max="2565" width="14.28515625" style="1" customWidth="1"/>
    <col min="2566" max="2566" width="12.28515625" style="1" bestFit="1" customWidth="1"/>
    <col min="2567" max="2571" width="8.85546875" style="1"/>
    <col min="2572" max="2572" width="22.140625" style="1" customWidth="1"/>
    <col min="2573" max="2815" width="8.85546875" style="1"/>
    <col min="2816" max="2816" width="5.7109375" style="1" customWidth="1"/>
    <col min="2817" max="2817" width="46.42578125" style="1" customWidth="1"/>
    <col min="2818" max="2818" width="30.140625" style="1" customWidth="1"/>
    <col min="2819" max="2819" width="27.85546875" style="1" customWidth="1"/>
    <col min="2820" max="2820" width="31.28515625" style="1" customWidth="1"/>
    <col min="2821" max="2821" width="14.28515625" style="1" customWidth="1"/>
    <col min="2822" max="2822" width="12.28515625" style="1" bestFit="1" customWidth="1"/>
    <col min="2823" max="2827" width="8.85546875" style="1"/>
    <col min="2828" max="2828" width="22.140625" style="1" customWidth="1"/>
    <col min="2829" max="3071" width="8.85546875" style="1"/>
    <col min="3072" max="3072" width="5.7109375" style="1" customWidth="1"/>
    <col min="3073" max="3073" width="46.42578125" style="1" customWidth="1"/>
    <col min="3074" max="3074" width="30.140625" style="1" customWidth="1"/>
    <col min="3075" max="3075" width="27.85546875" style="1" customWidth="1"/>
    <col min="3076" max="3076" width="31.28515625" style="1" customWidth="1"/>
    <col min="3077" max="3077" width="14.28515625" style="1" customWidth="1"/>
    <col min="3078" max="3078" width="12.28515625" style="1" bestFit="1" customWidth="1"/>
    <col min="3079" max="3083" width="8.85546875" style="1"/>
    <col min="3084" max="3084" width="22.140625" style="1" customWidth="1"/>
    <col min="3085" max="3327" width="8.85546875" style="1"/>
    <col min="3328" max="3328" width="5.7109375" style="1" customWidth="1"/>
    <col min="3329" max="3329" width="46.42578125" style="1" customWidth="1"/>
    <col min="3330" max="3330" width="30.140625" style="1" customWidth="1"/>
    <col min="3331" max="3331" width="27.85546875" style="1" customWidth="1"/>
    <col min="3332" max="3332" width="31.28515625" style="1" customWidth="1"/>
    <col min="3333" max="3333" width="14.28515625" style="1" customWidth="1"/>
    <col min="3334" max="3334" width="12.28515625" style="1" bestFit="1" customWidth="1"/>
    <col min="3335" max="3339" width="8.85546875" style="1"/>
    <col min="3340" max="3340" width="22.140625" style="1" customWidth="1"/>
    <col min="3341" max="3583" width="8.85546875" style="1"/>
    <col min="3584" max="3584" width="5.7109375" style="1" customWidth="1"/>
    <col min="3585" max="3585" width="46.42578125" style="1" customWidth="1"/>
    <col min="3586" max="3586" width="30.140625" style="1" customWidth="1"/>
    <col min="3587" max="3587" width="27.85546875" style="1" customWidth="1"/>
    <col min="3588" max="3588" width="31.28515625" style="1" customWidth="1"/>
    <col min="3589" max="3589" width="14.28515625" style="1" customWidth="1"/>
    <col min="3590" max="3590" width="12.28515625" style="1" bestFit="1" customWidth="1"/>
    <col min="3591" max="3595" width="8.85546875" style="1"/>
    <col min="3596" max="3596" width="22.140625" style="1" customWidth="1"/>
    <col min="3597" max="3839" width="8.85546875" style="1"/>
    <col min="3840" max="3840" width="5.7109375" style="1" customWidth="1"/>
    <col min="3841" max="3841" width="46.42578125" style="1" customWidth="1"/>
    <col min="3842" max="3842" width="30.140625" style="1" customWidth="1"/>
    <col min="3843" max="3843" width="27.85546875" style="1" customWidth="1"/>
    <col min="3844" max="3844" width="31.28515625" style="1" customWidth="1"/>
    <col min="3845" max="3845" width="14.28515625" style="1" customWidth="1"/>
    <col min="3846" max="3846" width="12.28515625" style="1" bestFit="1" customWidth="1"/>
    <col min="3847" max="3851" width="8.85546875" style="1"/>
    <col min="3852" max="3852" width="22.140625" style="1" customWidth="1"/>
    <col min="3853" max="4095" width="8.85546875" style="1"/>
    <col min="4096" max="4096" width="5.7109375" style="1" customWidth="1"/>
    <col min="4097" max="4097" width="46.42578125" style="1" customWidth="1"/>
    <col min="4098" max="4098" width="30.140625" style="1" customWidth="1"/>
    <col min="4099" max="4099" width="27.85546875" style="1" customWidth="1"/>
    <col min="4100" max="4100" width="31.28515625" style="1" customWidth="1"/>
    <col min="4101" max="4101" width="14.28515625" style="1" customWidth="1"/>
    <col min="4102" max="4102" width="12.28515625" style="1" bestFit="1" customWidth="1"/>
    <col min="4103" max="4107" width="8.85546875" style="1"/>
    <col min="4108" max="4108" width="22.140625" style="1" customWidth="1"/>
    <col min="4109" max="4351" width="8.85546875" style="1"/>
    <col min="4352" max="4352" width="5.7109375" style="1" customWidth="1"/>
    <col min="4353" max="4353" width="46.42578125" style="1" customWidth="1"/>
    <col min="4354" max="4354" width="30.140625" style="1" customWidth="1"/>
    <col min="4355" max="4355" width="27.85546875" style="1" customWidth="1"/>
    <col min="4356" max="4356" width="31.28515625" style="1" customWidth="1"/>
    <col min="4357" max="4357" width="14.28515625" style="1" customWidth="1"/>
    <col min="4358" max="4358" width="12.28515625" style="1" bestFit="1" customWidth="1"/>
    <col min="4359" max="4363" width="8.85546875" style="1"/>
    <col min="4364" max="4364" width="22.140625" style="1" customWidth="1"/>
    <col min="4365" max="4607" width="8.85546875" style="1"/>
    <col min="4608" max="4608" width="5.7109375" style="1" customWidth="1"/>
    <col min="4609" max="4609" width="46.42578125" style="1" customWidth="1"/>
    <col min="4610" max="4610" width="30.140625" style="1" customWidth="1"/>
    <col min="4611" max="4611" width="27.85546875" style="1" customWidth="1"/>
    <col min="4612" max="4612" width="31.28515625" style="1" customWidth="1"/>
    <col min="4613" max="4613" width="14.28515625" style="1" customWidth="1"/>
    <col min="4614" max="4614" width="12.28515625" style="1" bestFit="1" customWidth="1"/>
    <col min="4615" max="4619" width="8.85546875" style="1"/>
    <col min="4620" max="4620" width="22.140625" style="1" customWidth="1"/>
    <col min="4621" max="4863" width="8.85546875" style="1"/>
    <col min="4864" max="4864" width="5.7109375" style="1" customWidth="1"/>
    <col min="4865" max="4865" width="46.42578125" style="1" customWidth="1"/>
    <col min="4866" max="4866" width="30.140625" style="1" customWidth="1"/>
    <col min="4867" max="4867" width="27.85546875" style="1" customWidth="1"/>
    <col min="4868" max="4868" width="31.28515625" style="1" customWidth="1"/>
    <col min="4869" max="4869" width="14.28515625" style="1" customWidth="1"/>
    <col min="4870" max="4870" width="12.28515625" style="1" bestFit="1" customWidth="1"/>
    <col min="4871" max="4875" width="8.85546875" style="1"/>
    <col min="4876" max="4876" width="22.140625" style="1" customWidth="1"/>
    <col min="4877" max="5119" width="8.85546875" style="1"/>
    <col min="5120" max="5120" width="5.7109375" style="1" customWidth="1"/>
    <col min="5121" max="5121" width="46.42578125" style="1" customWidth="1"/>
    <col min="5122" max="5122" width="30.140625" style="1" customWidth="1"/>
    <col min="5123" max="5123" width="27.85546875" style="1" customWidth="1"/>
    <col min="5124" max="5124" width="31.28515625" style="1" customWidth="1"/>
    <col min="5125" max="5125" width="14.28515625" style="1" customWidth="1"/>
    <col min="5126" max="5126" width="12.28515625" style="1" bestFit="1" customWidth="1"/>
    <col min="5127" max="5131" width="8.85546875" style="1"/>
    <col min="5132" max="5132" width="22.140625" style="1" customWidth="1"/>
    <col min="5133" max="5375" width="8.85546875" style="1"/>
    <col min="5376" max="5376" width="5.7109375" style="1" customWidth="1"/>
    <col min="5377" max="5377" width="46.42578125" style="1" customWidth="1"/>
    <col min="5378" max="5378" width="30.140625" style="1" customWidth="1"/>
    <col min="5379" max="5379" width="27.85546875" style="1" customWidth="1"/>
    <col min="5380" max="5380" width="31.28515625" style="1" customWidth="1"/>
    <col min="5381" max="5381" width="14.28515625" style="1" customWidth="1"/>
    <col min="5382" max="5382" width="12.28515625" style="1" bestFit="1" customWidth="1"/>
    <col min="5383" max="5387" width="8.85546875" style="1"/>
    <col min="5388" max="5388" width="22.140625" style="1" customWidth="1"/>
    <col min="5389" max="5631" width="8.85546875" style="1"/>
    <col min="5632" max="5632" width="5.7109375" style="1" customWidth="1"/>
    <col min="5633" max="5633" width="46.42578125" style="1" customWidth="1"/>
    <col min="5634" max="5634" width="30.140625" style="1" customWidth="1"/>
    <col min="5635" max="5635" width="27.85546875" style="1" customWidth="1"/>
    <col min="5636" max="5636" width="31.28515625" style="1" customWidth="1"/>
    <col min="5637" max="5637" width="14.28515625" style="1" customWidth="1"/>
    <col min="5638" max="5638" width="12.28515625" style="1" bestFit="1" customWidth="1"/>
    <col min="5639" max="5643" width="8.85546875" style="1"/>
    <col min="5644" max="5644" width="22.140625" style="1" customWidth="1"/>
    <col min="5645" max="5887" width="8.85546875" style="1"/>
    <col min="5888" max="5888" width="5.7109375" style="1" customWidth="1"/>
    <col min="5889" max="5889" width="46.42578125" style="1" customWidth="1"/>
    <col min="5890" max="5890" width="30.140625" style="1" customWidth="1"/>
    <col min="5891" max="5891" width="27.85546875" style="1" customWidth="1"/>
    <col min="5892" max="5892" width="31.28515625" style="1" customWidth="1"/>
    <col min="5893" max="5893" width="14.28515625" style="1" customWidth="1"/>
    <col min="5894" max="5894" width="12.28515625" style="1" bestFit="1" customWidth="1"/>
    <col min="5895" max="5899" width="8.85546875" style="1"/>
    <col min="5900" max="5900" width="22.140625" style="1" customWidth="1"/>
    <col min="5901" max="6143" width="8.85546875" style="1"/>
    <col min="6144" max="6144" width="5.7109375" style="1" customWidth="1"/>
    <col min="6145" max="6145" width="46.42578125" style="1" customWidth="1"/>
    <col min="6146" max="6146" width="30.140625" style="1" customWidth="1"/>
    <col min="6147" max="6147" width="27.85546875" style="1" customWidth="1"/>
    <col min="6148" max="6148" width="31.28515625" style="1" customWidth="1"/>
    <col min="6149" max="6149" width="14.28515625" style="1" customWidth="1"/>
    <col min="6150" max="6150" width="12.28515625" style="1" bestFit="1" customWidth="1"/>
    <col min="6151" max="6155" width="8.85546875" style="1"/>
    <col min="6156" max="6156" width="22.140625" style="1" customWidth="1"/>
    <col min="6157" max="6399" width="8.85546875" style="1"/>
    <col min="6400" max="6400" width="5.7109375" style="1" customWidth="1"/>
    <col min="6401" max="6401" width="46.42578125" style="1" customWidth="1"/>
    <col min="6402" max="6402" width="30.140625" style="1" customWidth="1"/>
    <col min="6403" max="6403" width="27.85546875" style="1" customWidth="1"/>
    <col min="6404" max="6404" width="31.28515625" style="1" customWidth="1"/>
    <col min="6405" max="6405" width="14.28515625" style="1" customWidth="1"/>
    <col min="6406" max="6406" width="12.28515625" style="1" bestFit="1" customWidth="1"/>
    <col min="6407" max="6411" width="8.85546875" style="1"/>
    <col min="6412" max="6412" width="22.140625" style="1" customWidth="1"/>
    <col min="6413" max="6655" width="8.85546875" style="1"/>
    <col min="6656" max="6656" width="5.7109375" style="1" customWidth="1"/>
    <col min="6657" max="6657" width="46.42578125" style="1" customWidth="1"/>
    <col min="6658" max="6658" width="30.140625" style="1" customWidth="1"/>
    <col min="6659" max="6659" width="27.85546875" style="1" customWidth="1"/>
    <col min="6660" max="6660" width="31.28515625" style="1" customWidth="1"/>
    <col min="6661" max="6661" width="14.28515625" style="1" customWidth="1"/>
    <col min="6662" max="6662" width="12.28515625" style="1" bestFit="1" customWidth="1"/>
    <col min="6663" max="6667" width="8.85546875" style="1"/>
    <col min="6668" max="6668" width="22.140625" style="1" customWidth="1"/>
    <col min="6669" max="6911" width="8.85546875" style="1"/>
    <col min="6912" max="6912" width="5.7109375" style="1" customWidth="1"/>
    <col min="6913" max="6913" width="46.42578125" style="1" customWidth="1"/>
    <col min="6914" max="6914" width="30.140625" style="1" customWidth="1"/>
    <col min="6915" max="6915" width="27.85546875" style="1" customWidth="1"/>
    <col min="6916" max="6916" width="31.28515625" style="1" customWidth="1"/>
    <col min="6917" max="6917" width="14.28515625" style="1" customWidth="1"/>
    <col min="6918" max="6918" width="12.28515625" style="1" bestFit="1" customWidth="1"/>
    <col min="6919" max="6923" width="8.85546875" style="1"/>
    <col min="6924" max="6924" width="22.140625" style="1" customWidth="1"/>
    <col min="6925" max="7167" width="8.85546875" style="1"/>
    <col min="7168" max="7168" width="5.7109375" style="1" customWidth="1"/>
    <col min="7169" max="7169" width="46.42578125" style="1" customWidth="1"/>
    <col min="7170" max="7170" width="30.140625" style="1" customWidth="1"/>
    <col min="7171" max="7171" width="27.85546875" style="1" customWidth="1"/>
    <col min="7172" max="7172" width="31.28515625" style="1" customWidth="1"/>
    <col min="7173" max="7173" width="14.28515625" style="1" customWidth="1"/>
    <col min="7174" max="7174" width="12.28515625" style="1" bestFit="1" customWidth="1"/>
    <col min="7175" max="7179" width="8.85546875" style="1"/>
    <col min="7180" max="7180" width="22.140625" style="1" customWidth="1"/>
    <col min="7181" max="7423" width="8.85546875" style="1"/>
    <col min="7424" max="7424" width="5.7109375" style="1" customWidth="1"/>
    <col min="7425" max="7425" width="46.42578125" style="1" customWidth="1"/>
    <col min="7426" max="7426" width="30.140625" style="1" customWidth="1"/>
    <col min="7427" max="7427" width="27.85546875" style="1" customWidth="1"/>
    <col min="7428" max="7428" width="31.28515625" style="1" customWidth="1"/>
    <col min="7429" max="7429" width="14.28515625" style="1" customWidth="1"/>
    <col min="7430" max="7430" width="12.28515625" style="1" bestFit="1" customWidth="1"/>
    <col min="7431" max="7435" width="8.85546875" style="1"/>
    <col min="7436" max="7436" width="22.140625" style="1" customWidth="1"/>
    <col min="7437" max="7679" width="8.85546875" style="1"/>
    <col min="7680" max="7680" width="5.7109375" style="1" customWidth="1"/>
    <col min="7681" max="7681" width="46.42578125" style="1" customWidth="1"/>
    <col min="7682" max="7682" width="30.140625" style="1" customWidth="1"/>
    <col min="7683" max="7683" width="27.85546875" style="1" customWidth="1"/>
    <col min="7684" max="7684" width="31.28515625" style="1" customWidth="1"/>
    <col min="7685" max="7685" width="14.28515625" style="1" customWidth="1"/>
    <col min="7686" max="7686" width="12.28515625" style="1" bestFit="1" customWidth="1"/>
    <col min="7687" max="7691" width="8.85546875" style="1"/>
    <col min="7692" max="7692" width="22.140625" style="1" customWidth="1"/>
    <col min="7693" max="7935" width="8.85546875" style="1"/>
    <col min="7936" max="7936" width="5.7109375" style="1" customWidth="1"/>
    <col min="7937" max="7937" width="46.42578125" style="1" customWidth="1"/>
    <col min="7938" max="7938" width="30.140625" style="1" customWidth="1"/>
    <col min="7939" max="7939" width="27.85546875" style="1" customWidth="1"/>
    <col min="7940" max="7940" width="31.28515625" style="1" customWidth="1"/>
    <col min="7941" max="7941" width="14.28515625" style="1" customWidth="1"/>
    <col min="7942" max="7942" width="12.28515625" style="1" bestFit="1" customWidth="1"/>
    <col min="7943" max="7947" width="8.85546875" style="1"/>
    <col min="7948" max="7948" width="22.140625" style="1" customWidth="1"/>
    <col min="7949" max="8191" width="8.85546875" style="1"/>
    <col min="8192" max="8192" width="5.7109375" style="1" customWidth="1"/>
    <col min="8193" max="8193" width="46.42578125" style="1" customWidth="1"/>
    <col min="8194" max="8194" width="30.140625" style="1" customWidth="1"/>
    <col min="8195" max="8195" width="27.85546875" style="1" customWidth="1"/>
    <col min="8196" max="8196" width="31.28515625" style="1" customWidth="1"/>
    <col min="8197" max="8197" width="14.28515625" style="1" customWidth="1"/>
    <col min="8198" max="8198" width="12.28515625" style="1" bestFit="1" customWidth="1"/>
    <col min="8199" max="8203" width="8.85546875" style="1"/>
    <col min="8204" max="8204" width="22.140625" style="1" customWidth="1"/>
    <col min="8205" max="8447" width="8.85546875" style="1"/>
    <col min="8448" max="8448" width="5.7109375" style="1" customWidth="1"/>
    <col min="8449" max="8449" width="46.42578125" style="1" customWidth="1"/>
    <col min="8450" max="8450" width="30.140625" style="1" customWidth="1"/>
    <col min="8451" max="8451" width="27.85546875" style="1" customWidth="1"/>
    <col min="8452" max="8452" width="31.28515625" style="1" customWidth="1"/>
    <col min="8453" max="8453" width="14.28515625" style="1" customWidth="1"/>
    <col min="8454" max="8454" width="12.28515625" style="1" bestFit="1" customWidth="1"/>
    <col min="8455" max="8459" width="8.85546875" style="1"/>
    <col min="8460" max="8460" width="22.140625" style="1" customWidth="1"/>
    <col min="8461" max="8703" width="8.85546875" style="1"/>
    <col min="8704" max="8704" width="5.7109375" style="1" customWidth="1"/>
    <col min="8705" max="8705" width="46.42578125" style="1" customWidth="1"/>
    <col min="8706" max="8706" width="30.140625" style="1" customWidth="1"/>
    <col min="8707" max="8707" width="27.85546875" style="1" customWidth="1"/>
    <col min="8708" max="8708" width="31.28515625" style="1" customWidth="1"/>
    <col min="8709" max="8709" width="14.28515625" style="1" customWidth="1"/>
    <col min="8710" max="8710" width="12.28515625" style="1" bestFit="1" customWidth="1"/>
    <col min="8711" max="8715" width="8.85546875" style="1"/>
    <col min="8716" max="8716" width="22.140625" style="1" customWidth="1"/>
    <col min="8717" max="8959" width="8.85546875" style="1"/>
    <col min="8960" max="8960" width="5.7109375" style="1" customWidth="1"/>
    <col min="8961" max="8961" width="46.42578125" style="1" customWidth="1"/>
    <col min="8962" max="8962" width="30.140625" style="1" customWidth="1"/>
    <col min="8963" max="8963" width="27.85546875" style="1" customWidth="1"/>
    <col min="8964" max="8964" width="31.28515625" style="1" customWidth="1"/>
    <col min="8965" max="8965" width="14.28515625" style="1" customWidth="1"/>
    <col min="8966" max="8966" width="12.28515625" style="1" bestFit="1" customWidth="1"/>
    <col min="8967" max="8971" width="8.85546875" style="1"/>
    <col min="8972" max="8972" width="22.140625" style="1" customWidth="1"/>
    <col min="8973" max="9215" width="8.85546875" style="1"/>
    <col min="9216" max="9216" width="5.7109375" style="1" customWidth="1"/>
    <col min="9217" max="9217" width="46.42578125" style="1" customWidth="1"/>
    <col min="9218" max="9218" width="30.140625" style="1" customWidth="1"/>
    <col min="9219" max="9219" width="27.85546875" style="1" customWidth="1"/>
    <col min="9220" max="9220" width="31.28515625" style="1" customWidth="1"/>
    <col min="9221" max="9221" width="14.28515625" style="1" customWidth="1"/>
    <col min="9222" max="9222" width="12.28515625" style="1" bestFit="1" customWidth="1"/>
    <col min="9223" max="9227" width="8.85546875" style="1"/>
    <col min="9228" max="9228" width="22.140625" style="1" customWidth="1"/>
    <col min="9229" max="9471" width="8.85546875" style="1"/>
    <col min="9472" max="9472" width="5.7109375" style="1" customWidth="1"/>
    <col min="9473" max="9473" width="46.42578125" style="1" customWidth="1"/>
    <col min="9474" max="9474" width="30.140625" style="1" customWidth="1"/>
    <col min="9475" max="9475" width="27.85546875" style="1" customWidth="1"/>
    <col min="9476" max="9476" width="31.28515625" style="1" customWidth="1"/>
    <col min="9477" max="9477" width="14.28515625" style="1" customWidth="1"/>
    <col min="9478" max="9478" width="12.28515625" style="1" bestFit="1" customWidth="1"/>
    <col min="9479" max="9483" width="8.85546875" style="1"/>
    <col min="9484" max="9484" width="22.140625" style="1" customWidth="1"/>
    <col min="9485" max="9727" width="8.85546875" style="1"/>
    <col min="9728" max="9728" width="5.7109375" style="1" customWidth="1"/>
    <col min="9729" max="9729" width="46.42578125" style="1" customWidth="1"/>
    <col min="9730" max="9730" width="30.140625" style="1" customWidth="1"/>
    <col min="9731" max="9731" width="27.85546875" style="1" customWidth="1"/>
    <col min="9732" max="9732" width="31.28515625" style="1" customWidth="1"/>
    <col min="9733" max="9733" width="14.28515625" style="1" customWidth="1"/>
    <col min="9734" max="9734" width="12.28515625" style="1" bestFit="1" customWidth="1"/>
    <col min="9735" max="9739" width="8.85546875" style="1"/>
    <col min="9740" max="9740" width="22.140625" style="1" customWidth="1"/>
    <col min="9741" max="9983" width="8.85546875" style="1"/>
    <col min="9984" max="9984" width="5.7109375" style="1" customWidth="1"/>
    <col min="9985" max="9985" width="46.42578125" style="1" customWidth="1"/>
    <col min="9986" max="9986" width="30.140625" style="1" customWidth="1"/>
    <col min="9987" max="9987" width="27.85546875" style="1" customWidth="1"/>
    <col min="9988" max="9988" width="31.28515625" style="1" customWidth="1"/>
    <col min="9989" max="9989" width="14.28515625" style="1" customWidth="1"/>
    <col min="9990" max="9990" width="12.28515625" style="1" bestFit="1" customWidth="1"/>
    <col min="9991" max="9995" width="8.85546875" style="1"/>
    <col min="9996" max="9996" width="22.140625" style="1" customWidth="1"/>
    <col min="9997" max="10239" width="8.85546875" style="1"/>
    <col min="10240" max="10240" width="5.7109375" style="1" customWidth="1"/>
    <col min="10241" max="10241" width="46.42578125" style="1" customWidth="1"/>
    <col min="10242" max="10242" width="30.140625" style="1" customWidth="1"/>
    <col min="10243" max="10243" width="27.85546875" style="1" customWidth="1"/>
    <col min="10244" max="10244" width="31.28515625" style="1" customWidth="1"/>
    <col min="10245" max="10245" width="14.28515625" style="1" customWidth="1"/>
    <col min="10246" max="10246" width="12.28515625" style="1" bestFit="1" customWidth="1"/>
    <col min="10247" max="10251" width="8.85546875" style="1"/>
    <col min="10252" max="10252" width="22.140625" style="1" customWidth="1"/>
    <col min="10253" max="10495" width="8.85546875" style="1"/>
    <col min="10496" max="10496" width="5.7109375" style="1" customWidth="1"/>
    <col min="10497" max="10497" width="46.42578125" style="1" customWidth="1"/>
    <col min="10498" max="10498" width="30.140625" style="1" customWidth="1"/>
    <col min="10499" max="10499" width="27.85546875" style="1" customWidth="1"/>
    <col min="10500" max="10500" width="31.28515625" style="1" customWidth="1"/>
    <col min="10501" max="10501" width="14.28515625" style="1" customWidth="1"/>
    <col min="10502" max="10502" width="12.28515625" style="1" bestFit="1" customWidth="1"/>
    <col min="10503" max="10507" width="8.85546875" style="1"/>
    <col min="10508" max="10508" width="22.140625" style="1" customWidth="1"/>
    <col min="10509" max="10751" width="8.85546875" style="1"/>
    <col min="10752" max="10752" width="5.7109375" style="1" customWidth="1"/>
    <col min="10753" max="10753" width="46.42578125" style="1" customWidth="1"/>
    <col min="10754" max="10754" width="30.140625" style="1" customWidth="1"/>
    <col min="10755" max="10755" width="27.85546875" style="1" customWidth="1"/>
    <col min="10756" max="10756" width="31.28515625" style="1" customWidth="1"/>
    <col min="10757" max="10757" width="14.28515625" style="1" customWidth="1"/>
    <col min="10758" max="10758" width="12.28515625" style="1" bestFit="1" customWidth="1"/>
    <col min="10759" max="10763" width="8.85546875" style="1"/>
    <col min="10764" max="10764" width="22.140625" style="1" customWidth="1"/>
    <col min="10765" max="11007" width="8.85546875" style="1"/>
    <col min="11008" max="11008" width="5.7109375" style="1" customWidth="1"/>
    <col min="11009" max="11009" width="46.42578125" style="1" customWidth="1"/>
    <col min="11010" max="11010" width="30.140625" style="1" customWidth="1"/>
    <col min="11011" max="11011" width="27.85546875" style="1" customWidth="1"/>
    <col min="11012" max="11012" width="31.28515625" style="1" customWidth="1"/>
    <col min="11013" max="11013" width="14.28515625" style="1" customWidth="1"/>
    <col min="11014" max="11014" width="12.28515625" style="1" bestFit="1" customWidth="1"/>
    <col min="11015" max="11019" width="8.85546875" style="1"/>
    <col min="11020" max="11020" width="22.140625" style="1" customWidth="1"/>
    <col min="11021" max="11263" width="8.85546875" style="1"/>
    <col min="11264" max="11264" width="5.7109375" style="1" customWidth="1"/>
    <col min="11265" max="11265" width="46.42578125" style="1" customWidth="1"/>
    <col min="11266" max="11266" width="30.140625" style="1" customWidth="1"/>
    <col min="11267" max="11267" width="27.85546875" style="1" customWidth="1"/>
    <col min="11268" max="11268" width="31.28515625" style="1" customWidth="1"/>
    <col min="11269" max="11269" width="14.28515625" style="1" customWidth="1"/>
    <col min="11270" max="11270" width="12.28515625" style="1" bestFit="1" customWidth="1"/>
    <col min="11271" max="11275" width="8.85546875" style="1"/>
    <col min="11276" max="11276" width="22.140625" style="1" customWidth="1"/>
    <col min="11277" max="11519" width="8.85546875" style="1"/>
    <col min="11520" max="11520" width="5.7109375" style="1" customWidth="1"/>
    <col min="11521" max="11521" width="46.42578125" style="1" customWidth="1"/>
    <col min="11522" max="11522" width="30.140625" style="1" customWidth="1"/>
    <col min="11523" max="11523" width="27.85546875" style="1" customWidth="1"/>
    <col min="11524" max="11524" width="31.28515625" style="1" customWidth="1"/>
    <col min="11525" max="11525" width="14.28515625" style="1" customWidth="1"/>
    <col min="11526" max="11526" width="12.28515625" style="1" bestFit="1" customWidth="1"/>
    <col min="11527" max="11531" width="8.85546875" style="1"/>
    <col min="11532" max="11532" width="22.140625" style="1" customWidth="1"/>
    <col min="11533" max="11775" width="8.85546875" style="1"/>
    <col min="11776" max="11776" width="5.7109375" style="1" customWidth="1"/>
    <col min="11777" max="11777" width="46.42578125" style="1" customWidth="1"/>
    <col min="11778" max="11778" width="30.140625" style="1" customWidth="1"/>
    <col min="11779" max="11779" width="27.85546875" style="1" customWidth="1"/>
    <col min="11780" max="11780" width="31.28515625" style="1" customWidth="1"/>
    <col min="11781" max="11781" width="14.28515625" style="1" customWidth="1"/>
    <col min="11782" max="11782" width="12.28515625" style="1" bestFit="1" customWidth="1"/>
    <col min="11783" max="11787" width="8.85546875" style="1"/>
    <col min="11788" max="11788" width="22.140625" style="1" customWidth="1"/>
    <col min="11789" max="12031" width="8.85546875" style="1"/>
    <col min="12032" max="12032" width="5.7109375" style="1" customWidth="1"/>
    <col min="12033" max="12033" width="46.42578125" style="1" customWidth="1"/>
    <col min="12034" max="12034" width="30.140625" style="1" customWidth="1"/>
    <col min="12035" max="12035" width="27.85546875" style="1" customWidth="1"/>
    <col min="12036" max="12036" width="31.28515625" style="1" customWidth="1"/>
    <col min="12037" max="12037" width="14.28515625" style="1" customWidth="1"/>
    <col min="12038" max="12038" width="12.28515625" style="1" bestFit="1" customWidth="1"/>
    <col min="12039" max="12043" width="8.85546875" style="1"/>
    <col min="12044" max="12044" width="22.140625" style="1" customWidth="1"/>
    <col min="12045" max="12287" width="8.85546875" style="1"/>
    <col min="12288" max="12288" width="5.7109375" style="1" customWidth="1"/>
    <col min="12289" max="12289" width="46.42578125" style="1" customWidth="1"/>
    <col min="12290" max="12290" width="30.140625" style="1" customWidth="1"/>
    <col min="12291" max="12291" width="27.85546875" style="1" customWidth="1"/>
    <col min="12292" max="12292" width="31.28515625" style="1" customWidth="1"/>
    <col min="12293" max="12293" width="14.28515625" style="1" customWidth="1"/>
    <col min="12294" max="12294" width="12.28515625" style="1" bestFit="1" customWidth="1"/>
    <col min="12295" max="12299" width="8.85546875" style="1"/>
    <col min="12300" max="12300" width="22.140625" style="1" customWidth="1"/>
    <col min="12301" max="12543" width="8.85546875" style="1"/>
    <col min="12544" max="12544" width="5.7109375" style="1" customWidth="1"/>
    <col min="12545" max="12545" width="46.42578125" style="1" customWidth="1"/>
    <col min="12546" max="12546" width="30.140625" style="1" customWidth="1"/>
    <col min="12547" max="12547" width="27.85546875" style="1" customWidth="1"/>
    <col min="12548" max="12548" width="31.28515625" style="1" customWidth="1"/>
    <col min="12549" max="12549" width="14.28515625" style="1" customWidth="1"/>
    <col min="12550" max="12550" width="12.28515625" style="1" bestFit="1" customWidth="1"/>
    <col min="12551" max="12555" width="8.85546875" style="1"/>
    <col min="12556" max="12556" width="22.140625" style="1" customWidth="1"/>
    <col min="12557" max="12799" width="8.85546875" style="1"/>
    <col min="12800" max="12800" width="5.7109375" style="1" customWidth="1"/>
    <col min="12801" max="12801" width="46.42578125" style="1" customWidth="1"/>
    <col min="12802" max="12802" width="30.140625" style="1" customWidth="1"/>
    <col min="12803" max="12803" width="27.85546875" style="1" customWidth="1"/>
    <col min="12804" max="12804" width="31.28515625" style="1" customWidth="1"/>
    <col min="12805" max="12805" width="14.28515625" style="1" customWidth="1"/>
    <col min="12806" max="12806" width="12.28515625" style="1" bestFit="1" customWidth="1"/>
    <col min="12807" max="12811" width="8.85546875" style="1"/>
    <col min="12812" max="12812" width="22.140625" style="1" customWidth="1"/>
    <col min="12813" max="13055" width="8.85546875" style="1"/>
    <col min="13056" max="13056" width="5.7109375" style="1" customWidth="1"/>
    <col min="13057" max="13057" width="46.42578125" style="1" customWidth="1"/>
    <col min="13058" max="13058" width="30.140625" style="1" customWidth="1"/>
    <col min="13059" max="13059" width="27.85546875" style="1" customWidth="1"/>
    <col min="13060" max="13060" width="31.28515625" style="1" customWidth="1"/>
    <col min="13061" max="13061" width="14.28515625" style="1" customWidth="1"/>
    <col min="13062" max="13062" width="12.28515625" style="1" bestFit="1" customWidth="1"/>
    <col min="13063" max="13067" width="8.85546875" style="1"/>
    <col min="13068" max="13068" width="22.140625" style="1" customWidth="1"/>
    <col min="13069" max="13311" width="8.85546875" style="1"/>
    <col min="13312" max="13312" width="5.7109375" style="1" customWidth="1"/>
    <col min="13313" max="13313" width="46.42578125" style="1" customWidth="1"/>
    <col min="13314" max="13314" width="30.140625" style="1" customWidth="1"/>
    <col min="13315" max="13315" width="27.85546875" style="1" customWidth="1"/>
    <col min="13316" max="13316" width="31.28515625" style="1" customWidth="1"/>
    <col min="13317" max="13317" width="14.28515625" style="1" customWidth="1"/>
    <col min="13318" max="13318" width="12.28515625" style="1" bestFit="1" customWidth="1"/>
    <col min="13319" max="13323" width="8.85546875" style="1"/>
    <col min="13324" max="13324" width="22.140625" style="1" customWidth="1"/>
    <col min="13325" max="13567" width="8.85546875" style="1"/>
    <col min="13568" max="13568" width="5.7109375" style="1" customWidth="1"/>
    <col min="13569" max="13569" width="46.42578125" style="1" customWidth="1"/>
    <col min="13570" max="13570" width="30.140625" style="1" customWidth="1"/>
    <col min="13571" max="13571" width="27.85546875" style="1" customWidth="1"/>
    <col min="13572" max="13572" width="31.28515625" style="1" customWidth="1"/>
    <col min="13573" max="13573" width="14.28515625" style="1" customWidth="1"/>
    <col min="13574" max="13574" width="12.28515625" style="1" bestFit="1" customWidth="1"/>
    <col min="13575" max="13579" width="8.85546875" style="1"/>
    <col min="13580" max="13580" width="22.140625" style="1" customWidth="1"/>
    <col min="13581" max="13823" width="8.85546875" style="1"/>
    <col min="13824" max="13824" width="5.7109375" style="1" customWidth="1"/>
    <col min="13825" max="13825" width="46.42578125" style="1" customWidth="1"/>
    <col min="13826" max="13826" width="30.140625" style="1" customWidth="1"/>
    <col min="13827" max="13827" width="27.85546875" style="1" customWidth="1"/>
    <col min="13828" max="13828" width="31.28515625" style="1" customWidth="1"/>
    <col min="13829" max="13829" width="14.28515625" style="1" customWidth="1"/>
    <col min="13830" max="13830" width="12.28515625" style="1" bestFit="1" customWidth="1"/>
    <col min="13831" max="13835" width="8.85546875" style="1"/>
    <col min="13836" max="13836" width="22.140625" style="1" customWidth="1"/>
    <col min="13837" max="14079" width="8.85546875" style="1"/>
    <col min="14080" max="14080" width="5.7109375" style="1" customWidth="1"/>
    <col min="14081" max="14081" width="46.42578125" style="1" customWidth="1"/>
    <col min="14082" max="14082" width="30.140625" style="1" customWidth="1"/>
    <col min="14083" max="14083" width="27.85546875" style="1" customWidth="1"/>
    <col min="14084" max="14084" width="31.28515625" style="1" customWidth="1"/>
    <col min="14085" max="14085" width="14.28515625" style="1" customWidth="1"/>
    <col min="14086" max="14086" width="12.28515625" style="1" bestFit="1" customWidth="1"/>
    <col min="14087" max="14091" width="8.85546875" style="1"/>
    <col min="14092" max="14092" width="22.140625" style="1" customWidth="1"/>
    <col min="14093" max="14335" width="8.85546875" style="1"/>
    <col min="14336" max="14336" width="5.7109375" style="1" customWidth="1"/>
    <col min="14337" max="14337" width="46.42578125" style="1" customWidth="1"/>
    <col min="14338" max="14338" width="30.140625" style="1" customWidth="1"/>
    <col min="14339" max="14339" width="27.85546875" style="1" customWidth="1"/>
    <col min="14340" max="14340" width="31.28515625" style="1" customWidth="1"/>
    <col min="14341" max="14341" width="14.28515625" style="1" customWidth="1"/>
    <col min="14342" max="14342" width="12.28515625" style="1" bestFit="1" customWidth="1"/>
    <col min="14343" max="14347" width="8.85546875" style="1"/>
    <col min="14348" max="14348" width="22.140625" style="1" customWidth="1"/>
    <col min="14349" max="14591" width="8.85546875" style="1"/>
    <col min="14592" max="14592" width="5.7109375" style="1" customWidth="1"/>
    <col min="14593" max="14593" width="46.42578125" style="1" customWidth="1"/>
    <col min="14594" max="14594" width="30.140625" style="1" customWidth="1"/>
    <col min="14595" max="14595" width="27.85546875" style="1" customWidth="1"/>
    <col min="14596" max="14596" width="31.28515625" style="1" customWidth="1"/>
    <col min="14597" max="14597" width="14.28515625" style="1" customWidth="1"/>
    <col min="14598" max="14598" width="12.28515625" style="1" bestFit="1" customWidth="1"/>
    <col min="14599" max="14603" width="8.85546875" style="1"/>
    <col min="14604" max="14604" width="22.140625" style="1" customWidth="1"/>
    <col min="14605" max="14847" width="8.85546875" style="1"/>
    <col min="14848" max="14848" width="5.7109375" style="1" customWidth="1"/>
    <col min="14849" max="14849" width="46.42578125" style="1" customWidth="1"/>
    <col min="14850" max="14850" width="30.140625" style="1" customWidth="1"/>
    <col min="14851" max="14851" width="27.85546875" style="1" customWidth="1"/>
    <col min="14852" max="14852" width="31.28515625" style="1" customWidth="1"/>
    <col min="14853" max="14853" width="14.28515625" style="1" customWidth="1"/>
    <col min="14854" max="14854" width="12.28515625" style="1" bestFit="1" customWidth="1"/>
    <col min="14855" max="14859" width="8.85546875" style="1"/>
    <col min="14860" max="14860" width="22.140625" style="1" customWidth="1"/>
    <col min="14861" max="15103" width="8.85546875" style="1"/>
    <col min="15104" max="15104" width="5.7109375" style="1" customWidth="1"/>
    <col min="15105" max="15105" width="46.42578125" style="1" customWidth="1"/>
    <col min="15106" max="15106" width="30.140625" style="1" customWidth="1"/>
    <col min="15107" max="15107" width="27.85546875" style="1" customWidth="1"/>
    <col min="15108" max="15108" width="31.28515625" style="1" customWidth="1"/>
    <col min="15109" max="15109" width="14.28515625" style="1" customWidth="1"/>
    <col min="15110" max="15110" width="12.28515625" style="1" bestFit="1" customWidth="1"/>
    <col min="15111" max="15115" width="8.85546875" style="1"/>
    <col min="15116" max="15116" width="22.140625" style="1" customWidth="1"/>
    <col min="15117" max="15359" width="8.85546875" style="1"/>
    <col min="15360" max="15360" width="5.7109375" style="1" customWidth="1"/>
    <col min="15361" max="15361" width="46.42578125" style="1" customWidth="1"/>
    <col min="15362" max="15362" width="30.140625" style="1" customWidth="1"/>
    <col min="15363" max="15363" width="27.85546875" style="1" customWidth="1"/>
    <col min="15364" max="15364" width="31.28515625" style="1" customWidth="1"/>
    <col min="15365" max="15365" width="14.28515625" style="1" customWidth="1"/>
    <col min="15366" max="15366" width="12.28515625" style="1" bestFit="1" customWidth="1"/>
    <col min="15367" max="15371" width="8.85546875" style="1"/>
    <col min="15372" max="15372" width="22.140625" style="1" customWidth="1"/>
    <col min="15373" max="15615" width="8.85546875" style="1"/>
    <col min="15616" max="15616" width="5.7109375" style="1" customWidth="1"/>
    <col min="15617" max="15617" width="46.42578125" style="1" customWidth="1"/>
    <col min="15618" max="15618" width="30.140625" style="1" customWidth="1"/>
    <col min="15619" max="15619" width="27.85546875" style="1" customWidth="1"/>
    <col min="15620" max="15620" width="31.28515625" style="1" customWidth="1"/>
    <col min="15621" max="15621" width="14.28515625" style="1" customWidth="1"/>
    <col min="15622" max="15622" width="12.28515625" style="1" bestFit="1" customWidth="1"/>
    <col min="15623" max="15627" width="8.85546875" style="1"/>
    <col min="15628" max="15628" width="22.140625" style="1" customWidth="1"/>
    <col min="15629" max="15871" width="8.85546875" style="1"/>
    <col min="15872" max="15872" width="5.7109375" style="1" customWidth="1"/>
    <col min="15873" max="15873" width="46.42578125" style="1" customWidth="1"/>
    <col min="15874" max="15874" width="30.140625" style="1" customWidth="1"/>
    <col min="15875" max="15875" width="27.85546875" style="1" customWidth="1"/>
    <col min="15876" max="15876" width="31.28515625" style="1" customWidth="1"/>
    <col min="15877" max="15877" width="14.28515625" style="1" customWidth="1"/>
    <col min="15878" max="15878" width="12.28515625" style="1" bestFit="1" customWidth="1"/>
    <col min="15879" max="15883" width="8.85546875" style="1"/>
    <col min="15884" max="15884" width="22.140625" style="1" customWidth="1"/>
    <col min="15885" max="16127" width="8.85546875" style="1"/>
    <col min="16128" max="16128" width="5.7109375" style="1" customWidth="1"/>
    <col min="16129" max="16129" width="46.42578125" style="1" customWidth="1"/>
    <col min="16130" max="16130" width="30.140625" style="1" customWidth="1"/>
    <col min="16131" max="16131" width="27.85546875" style="1" customWidth="1"/>
    <col min="16132" max="16132" width="31.28515625" style="1" customWidth="1"/>
    <col min="16133" max="16133" width="14.28515625" style="1" customWidth="1"/>
    <col min="16134" max="16134" width="12.28515625" style="1" bestFit="1" customWidth="1"/>
    <col min="16135" max="16139" width="8.85546875" style="1"/>
    <col min="16140" max="16140" width="22.140625" style="1" customWidth="1"/>
    <col min="16141" max="16384" width="8.85546875" style="1"/>
  </cols>
  <sheetData>
    <row r="1" spans="1:12">
      <c r="E1" s="428" t="s">
        <v>595</v>
      </c>
    </row>
    <row r="2" spans="1:12">
      <c r="E2" s="75"/>
    </row>
    <row r="3" spans="1:12" ht="55.9" customHeight="1">
      <c r="A3" s="1452" t="s">
        <v>1024</v>
      </c>
      <c r="B3" s="1452"/>
      <c r="C3" s="1452"/>
      <c r="D3" s="1452"/>
      <c r="E3" s="1452"/>
    </row>
    <row r="4" spans="1:12" s="45" customFormat="1" ht="27" customHeight="1">
      <c r="A4" s="1453" t="s">
        <v>1137</v>
      </c>
      <c r="B4" s="1453"/>
      <c r="C4" s="1453"/>
      <c r="D4" s="1453"/>
      <c r="E4" s="1453"/>
      <c r="F4" s="429"/>
      <c r="G4" s="429"/>
      <c r="H4" s="430"/>
      <c r="I4" s="338"/>
      <c r="J4" s="338"/>
      <c r="K4" s="430"/>
      <c r="L4" s="430"/>
    </row>
    <row r="5" spans="1:12" s="432" customFormat="1" ht="18" customHeight="1">
      <c r="A5" s="1438" t="s">
        <v>407</v>
      </c>
      <c r="B5" s="1438"/>
      <c r="C5" s="1438"/>
      <c r="D5" s="1438"/>
      <c r="E5" s="1438"/>
      <c r="F5" s="1485"/>
      <c r="G5" s="1485"/>
      <c r="H5" s="1485"/>
      <c r="I5" s="1485"/>
      <c r="J5" s="1485"/>
      <c r="K5" s="431"/>
      <c r="L5" s="431"/>
    </row>
    <row r="6" spans="1:12" s="87" customFormat="1" ht="39.75" customHeight="1">
      <c r="A6" s="1438" t="s">
        <v>454</v>
      </c>
      <c r="B6" s="1438"/>
      <c r="C6" s="1438"/>
      <c r="D6" s="1438"/>
      <c r="E6" s="1438"/>
      <c r="F6" s="1485"/>
      <c r="G6" s="1485"/>
      <c r="H6" s="1485"/>
      <c r="I6" s="1485"/>
      <c r="J6" s="1485"/>
      <c r="K6" s="433"/>
      <c r="L6" s="433"/>
    </row>
    <row r="7" spans="1:12" s="87" customFormat="1" ht="18" customHeight="1">
      <c r="A7" s="1438" t="s">
        <v>281</v>
      </c>
      <c r="B7" s="1438"/>
      <c r="C7" s="1438"/>
      <c r="D7" s="1438"/>
      <c r="E7" s="1438"/>
      <c r="F7" s="434"/>
      <c r="G7" s="434"/>
      <c r="H7" s="435"/>
      <c r="I7" s="341"/>
      <c r="J7" s="341"/>
      <c r="K7" s="433"/>
      <c r="L7" s="433"/>
    </row>
    <row r="8" spans="1:12">
      <c r="A8" s="79"/>
    </row>
    <row r="9" spans="1:12" s="392" customFormat="1" ht="103.5" customHeight="1">
      <c r="A9" s="395" t="s">
        <v>282</v>
      </c>
      <c r="B9" s="395" t="s">
        <v>297</v>
      </c>
      <c r="C9" s="395" t="s">
        <v>510</v>
      </c>
      <c r="D9" s="395" t="s">
        <v>511</v>
      </c>
      <c r="E9" s="395" t="s">
        <v>349</v>
      </c>
      <c r="F9" s="391"/>
      <c r="G9" s="391"/>
      <c r="I9" s="396"/>
      <c r="J9" s="396"/>
    </row>
    <row r="10" spans="1:12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1010</v>
      </c>
      <c r="J10" s="323"/>
    </row>
    <row r="11" spans="1:12" s="399" customFormat="1" ht="18.75" customHeight="1">
      <c r="A11" s="1482" t="s">
        <v>992</v>
      </c>
      <c r="B11" s="1483"/>
      <c r="C11" s="1483"/>
      <c r="D11" s="1483"/>
      <c r="E11" s="1484"/>
      <c r="F11" s="400" t="s">
        <v>993</v>
      </c>
      <c r="G11" s="401"/>
      <c r="I11" s="325" t="s">
        <v>1005</v>
      </c>
      <c r="J11" s="325" t="s">
        <v>1006</v>
      </c>
    </row>
    <row r="12" spans="1:12" s="408" customFormat="1" ht="24" customHeight="1">
      <c r="A12" s="402">
        <v>1</v>
      </c>
      <c r="B12" s="403" t="s">
        <v>600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2" s="408" customFormat="1" ht="18" customHeight="1">
      <c r="A13" s="402"/>
      <c r="B13" s="410"/>
      <c r="C13" s="404"/>
      <c r="D13" s="405"/>
      <c r="E13" s="411"/>
      <c r="F13" s="412"/>
      <c r="G13" s="412"/>
      <c r="I13" s="409"/>
      <c r="J13" s="409"/>
    </row>
    <row r="14" spans="1:12" s="418" customFormat="1">
      <c r="A14" s="413"/>
      <c r="B14" s="414" t="s">
        <v>295</v>
      </c>
      <c r="C14" s="415" t="s">
        <v>305</v>
      </c>
      <c r="D14" s="416" t="s">
        <v>305</v>
      </c>
      <c r="E14" s="417">
        <f>SUM(E12:E13)</f>
        <v>0</v>
      </c>
      <c r="F14" s="412">
        <f>SUM(F12:F13)</f>
        <v>0</v>
      </c>
      <c r="G14" s="412">
        <f>SUM(G12:G13)</f>
        <v>0</v>
      </c>
      <c r="I14" s="323">
        <f>SUM(I12:I13)</f>
        <v>0</v>
      </c>
      <c r="J14" s="323">
        <f t="shared" ref="J14" si="0">SUM(J12:J13)</f>
        <v>0</v>
      </c>
    </row>
    <row r="15" spans="1:12" s="418" customFormat="1">
      <c r="A15" s="1482" t="s">
        <v>994</v>
      </c>
      <c r="B15" s="1483"/>
      <c r="C15" s="1483"/>
      <c r="D15" s="1483"/>
      <c r="E15" s="1484"/>
      <c r="F15" s="400" t="s">
        <v>995</v>
      </c>
      <c r="G15" s="401"/>
      <c r="I15" s="330"/>
      <c r="J15" s="330"/>
    </row>
    <row r="16" spans="1:12" s="408" customFormat="1" ht="24" customHeight="1">
      <c r="A16" s="402">
        <v>1</v>
      </c>
      <c r="B16" s="403" t="s">
        <v>600</v>
      </c>
      <c r="C16" s="404"/>
      <c r="D16" s="405"/>
      <c r="E16" s="406"/>
      <c r="F16" s="407"/>
      <c r="G16" s="407">
        <f>E16-F16</f>
        <v>0</v>
      </c>
      <c r="I16" s="330"/>
      <c r="J16" s="330"/>
    </row>
    <row r="17" spans="1:10" s="408" customFormat="1" ht="18" customHeight="1">
      <c r="A17" s="402"/>
      <c r="B17" s="410"/>
      <c r="C17" s="404"/>
      <c r="D17" s="405"/>
      <c r="E17" s="411"/>
      <c r="F17" s="412"/>
      <c r="G17" s="412"/>
      <c r="I17" s="409"/>
      <c r="J17" s="409"/>
    </row>
    <row r="18" spans="1:10" s="418" customFormat="1">
      <c r="A18" s="413"/>
      <c r="B18" s="414" t="s">
        <v>295</v>
      </c>
      <c r="C18" s="415" t="s">
        <v>305</v>
      </c>
      <c r="D18" s="416" t="s">
        <v>305</v>
      </c>
      <c r="E18" s="417">
        <f>SUM(E16:E17)</f>
        <v>0</v>
      </c>
      <c r="F18" s="412">
        <f>SUM(F16:F17)</f>
        <v>0</v>
      </c>
      <c r="G18" s="412">
        <f>SUM(G16:G17)</f>
        <v>0</v>
      </c>
      <c r="I18" s="323">
        <f t="shared" ref="I18:J18" si="1">SUM(I16:I17)</f>
        <v>0</v>
      </c>
      <c r="J18" s="323">
        <f t="shared" si="1"/>
        <v>0</v>
      </c>
    </row>
    <row r="19" spans="1:10" s="418" customFormat="1" ht="18.75" customHeight="1">
      <c r="A19" s="1482" t="s">
        <v>489</v>
      </c>
      <c r="B19" s="1483"/>
      <c r="C19" s="1483"/>
      <c r="D19" s="1483"/>
      <c r="E19" s="1484"/>
      <c r="F19" s="400" t="s">
        <v>995</v>
      </c>
      <c r="G19" s="401"/>
      <c r="I19" s="330"/>
      <c r="J19" s="330"/>
    </row>
    <row r="20" spans="1:10" s="408" customFormat="1" ht="24" customHeight="1">
      <c r="A20" s="402">
        <v>1</v>
      </c>
      <c r="B20" s="403" t="s">
        <v>600</v>
      </c>
      <c r="C20" s="404"/>
      <c r="D20" s="405"/>
      <c r="E20" s="406"/>
      <c r="F20" s="407"/>
      <c r="G20" s="407">
        <f>E20-F20</f>
        <v>0</v>
      </c>
      <c r="I20" s="330"/>
      <c r="J20" s="330"/>
    </row>
    <row r="21" spans="1:10" s="408" customFormat="1" ht="18" customHeight="1">
      <c r="A21" s="402"/>
      <c r="B21" s="410"/>
      <c r="C21" s="404"/>
      <c r="D21" s="405"/>
      <c r="E21" s="411"/>
      <c r="F21" s="412"/>
      <c r="G21" s="412"/>
      <c r="I21" s="330"/>
      <c r="J21" s="330"/>
    </row>
    <row r="22" spans="1:10" s="418" customFormat="1">
      <c r="A22" s="413"/>
      <c r="B22" s="414" t="s">
        <v>295</v>
      </c>
      <c r="C22" s="415" t="s">
        <v>305</v>
      </c>
      <c r="D22" s="416" t="s">
        <v>305</v>
      </c>
      <c r="E22" s="417">
        <f>SUM(E20:E21)</f>
        <v>0</v>
      </c>
      <c r="F22" s="412">
        <f>SUM(F20:F21)</f>
        <v>0</v>
      </c>
      <c r="G22" s="412">
        <f>SUM(G20:G21)</f>
        <v>0</v>
      </c>
      <c r="I22" s="323">
        <f t="shared" ref="I22:J22" si="2">SUM(I20:I21)</f>
        <v>0</v>
      </c>
      <c r="J22" s="323">
        <f t="shared" si="2"/>
        <v>0</v>
      </c>
    </row>
    <row r="23" spans="1:10" s="63" customFormat="1">
      <c r="A23" s="419"/>
      <c r="B23" s="420"/>
      <c r="C23" s="421"/>
      <c r="D23" s="421"/>
      <c r="E23" s="422"/>
      <c r="F23" s="226">
        <f>F14+F18+F22</f>
        <v>0</v>
      </c>
      <c r="G23" s="226">
        <f>G14+G18+G22</f>
        <v>0</v>
      </c>
      <c r="I23" s="323">
        <f t="shared" ref="I23:J23" si="3">I12+I17+I22</f>
        <v>0</v>
      </c>
      <c r="J23" s="323">
        <f t="shared" si="3"/>
        <v>0</v>
      </c>
    </row>
    <row r="24" spans="1:10" s="63" customFormat="1">
      <c r="A24" s="419"/>
      <c r="B24" s="420"/>
      <c r="C24" s="421"/>
      <c r="D24" s="421"/>
      <c r="E24" s="422"/>
      <c r="F24" s="401"/>
      <c r="G24" s="401"/>
      <c r="I24" s="323"/>
      <c r="J24" s="323"/>
    </row>
    <row r="25" spans="1:10" s="317" customFormat="1">
      <c r="A25" s="34" t="s">
        <v>667</v>
      </c>
      <c r="B25" s="35"/>
      <c r="D25" s="115"/>
      <c r="E25" s="115" t="s">
        <v>1135</v>
      </c>
      <c r="F25" s="35"/>
      <c r="I25" s="323"/>
      <c r="J25" s="323"/>
    </row>
    <row r="26" spans="1:10" s="317" customFormat="1" ht="15.75">
      <c r="A26" s="178"/>
      <c r="B26" s="66"/>
      <c r="D26" s="67" t="s">
        <v>131</v>
      </c>
      <c r="E26" s="67" t="s">
        <v>132</v>
      </c>
      <c r="F26" s="66"/>
      <c r="I26" s="393"/>
      <c r="J26" s="393"/>
    </row>
    <row r="27" spans="1:10" s="317" customFormat="1" ht="15.75">
      <c r="A27" s="66"/>
      <c r="B27" s="63"/>
      <c r="D27" s="63"/>
      <c r="E27" s="63"/>
      <c r="F27" s="63"/>
      <c r="I27" s="393"/>
      <c r="J27" s="393"/>
    </row>
    <row r="28" spans="1:10" s="317" customFormat="1">
      <c r="A28" s="34" t="s">
        <v>133</v>
      </c>
      <c r="B28" s="35"/>
      <c r="D28" s="115"/>
      <c r="E28" s="115" t="s">
        <v>1136</v>
      </c>
      <c r="F28" s="35"/>
      <c r="H28" s="343"/>
      <c r="I28" s="423"/>
      <c r="J28" s="423"/>
    </row>
    <row r="29" spans="1:10" s="317" customFormat="1" ht="15.75">
      <c r="A29" s="178"/>
      <c r="B29" s="66"/>
      <c r="D29" s="67" t="s">
        <v>131</v>
      </c>
      <c r="E29" s="67" t="s">
        <v>132</v>
      </c>
      <c r="F29" s="66"/>
      <c r="H29" s="343"/>
      <c r="I29" s="393"/>
      <c r="J29" s="393"/>
    </row>
    <row r="31" spans="1:10" ht="37.5">
      <c r="B31" s="227" t="s">
        <v>1077</v>
      </c>
    </row>
    <row r="32" spans="1:10">
      <c r="B32" s="227" t="s">
        <v>996</v>
      </c>
    </row>
  </sheetData>
  <mergeCells count="10">
    <mergeCell ref="A15:E15"/>
    <mergeCell ref="A19:E19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tabColor rgb="FF00B050"/>
    <pageSetUpPr fitToPage="1"/>
  </sheetPr>
  <dimension ref="A1:J32"/>
  <sheetViews>
    <sheetView view="pageBreakPreview" zoomScale="70" zoomScaleSheetLayoutView="70" workbookViewId="0">
      <selection sqref="A1:XFD1048576"/>
    </sheetView>
  </sheetViews>
  <sheetFormatPr defaultRowHeight="18.75"/>
  <cols>
    <col min="1" max="1" width="7.7109375" style="392" customWidth="1"/>
    <col min="2" max="2" width="67.7109375" style="392" customWidth="1"/>
    <col min="3" max="3" width="23.42578125" style="392" customWidth="1"/>
    <col min="4" max="4" width="24.28515625" style="392" customWidth="1"/>
    <col min="5" max="5" width="38.140625" style="392" customWidth="1"/>
    <col min="6" max="7" width="21.28515625" style="391" customWidth="1"/>
    <col min="8" max="8" width="9.140625" style="392"/>
    <col min="9" max="10" width="22.85546875" style="393" customWidth="1"/>
    <col min="11" max="255" width="9.140625" style="392"/>
    <col min="256" max="256" width="7.7109375" style="392" customWidth="1"/>
    <col min="257" max="257" width="67.7109375" style="392" customWidth="1"/>
    <col min="258" max="258" width="23.42578125" style="392" customWidth="1"/>
    <col min="259" max="259" width="24.28515625" style="392" customWidth="1"/>
    <col min="260" max="260" width="22.7109375" style="392" customWidth="1"/>
    <col min="261" max="261" width="38.140625" style="392" customWidth="1"/>
    <col min="262" max="263" width="21.28515625" style="392" customWidth="1"/>
    <col min="264" max="511" width="9.140625" style="392"/>
    <col min="512" max="512" width="7.7109375" style="392" customWidth="1"/>
    <col min="513" max="513" width="67.7109375" style="392" customWidth="1"/>
    <col min="514" max="514" width="23.42578125" style="392" customWidth="1"/>
    <col min="515" max="515" width="24.28515625" style="392" customWidth="1"/>
    <col min="516" max="516" width="22.7109375" style="392" customWidth="1"/>
    <col min="517" max="517" width="38.140625" style="392" customWidth="1"/>
    <col min="518" max="519" width="21.28515625" style="392" customWidth="1"/>
    <col min="520" max="767" width="9.140625" style="392"/>
    <col min="768" max="768" width="7.7109375" style="392" customWidth="1"/>
    <col min="769" max="769" width="67.7109375" style="392" customWidth="1"/>
    <col min="770" max="770" width="23.42578125" style="392" customWidth="1"/>
    <col min="771" max="771" width="24.28515625" style="392" customWidth="1"/>
    <col min="772" max="772" width="22.7109375" style="392" customWidth="1"/>
    <col min="773" max="773" width="38.140625" style="392" customWidth="1"/>
    <col min="774" max="775" width="21.28515625" style="392" customWidth="1"/>
    <col min="776" max="1023" width="9.140625" style="392"/>
    <col min="1024" max="1024" width="7.7109375" style="392" customWidth="1"/>
    <col min="1025" max="1025" width="67.7109375" style="392" customWidth="1"/>
    <col min="1026" max="1026" width="23.42578125" style="392" customWidth="1"/>
    <col min="1027" max="1027" width="24.28515625" style="392" customWidth="1"/>
    <col min="1028" max="1028" width="22.7109375" style="392" customWidth="1"/>
    <col min="1029" max="1029" width="38.140625" style="392" customWidth="1"/>
    <col min="1030" max="1031" width="21.28515625" style="392" customWidth="1"/>
    <col min="1032" max="1279" width="9.140625" style="392"/>
    <col min="1280" max="1280" width="7.7109375" style="392" customWidth="1"/>
    <col min="1281" max="1281" width="67.7109375" style="392" customWidth="1"/>
    <col min="1282" max="1282" width="23.42578125" style="392" customWidth="1"/>
    <col min="1283" max="1283" width="24.28515625" style="392" customWidth="1"/>
    <col min="1284" max="1284" width="22.7109375" style="392" customWidth="1"/>
    <col min="1285" max="1285" width="38.140625" style="392" customWidth="1"/>
    <col min="1286" max="1287" width="21.28515625" style="392" customWidth="1"/>
    <col min="1288" max="1535" width="9.140625" style="392"/>
    <col min="1536" max="1536" width="7.7109375" style="392" customWidth="1"/>
    <col min="1537" max="1537" width="67.7109375" style="392" customWidth="1"/>
    <col min="1538" max="1538" width="23.42578125" style="392" customWidth="1"/>
    <col min="1539" max="1539" width="24.28515625" style="392" customWidth="1"/>
    <col min="1540" max="1540" width="22.7109375" style="392" customWidth="1"/>
    <col min="1541" max="1541" width="38.140625" style="392" customWidth="1"/>
    <col min="1542" max="1543" width="21.28515625" style="392" customWidth="1"/>
    <col min="1544" max="1791" width="9.140625" style="392"/>
    <col min="1792" max="1792" width="7.7109375" style="392" customWidth="1"/>
    <col min="1793" max="1793" width="67.7109375" style="392" customWidth="1"/>
    <col min="1794" max="1794" width="23.42578125" style="392" customWidth="1"/>
    <col min="1795" max="1795" width="24.28515625" style="392" customWidth="1"/>
    <col min="1796" max="1796" width="22.7109375" style="392" customWidth="1"/>
    <col min="1797" max="1797" width="38.140625" style="392" customWidth="1"/>
    <col min="1798" max="1799" width="21.28515625" style="392" customWidth="1"/>
    <col min="1800" max="2047" width="9.140625" style="392"/>
    <col min="2048" max="2048" width="7.7109375" style="392" customWidth="1"/>
    <col min="2049" max="2049" width="67.7109375" style="392" customWidth="1"/>
    <col min="2050" max="2050" width="23.42578125" style="392" customWidth="1"/>
    <col min="2051" max="2051" width="24.28515625" style="392" customWidth="1"/>
    <col min="2052" max="2052" width="22.7109375" style="392" customWidth="1"/>
    <col min="2053" max="2053" width="38.140625" style="392" customWidth="1"/>
    <col min="2054" max="2055" width="21.28515625" style="392" customWidth="1"/>
    <col min="2056" max="2303" width="9.140625" style="392"/>
    <col min="2304" max="2304" width="7.7109375" style="392" customWidth="1"/>
    <col min="2305" max="2305" width="67.7109375" style="392" customWidth="1"/>
    <col min="2306" max="2306" width="23.42578125" style="392" customWidth="1"/>
    <col min="2307" max="2307" width="24.28515625" style="392" customWidth="1"/>
    <col min="2308" max="2308" width="22.7109375" style="392" customWidth="1"/>
    <col min="2309" max="2309" width="38.140625" style="392" customWidth="1"/>
    <col min="2310" max="2311" width="21.28515625" style="392" customWidth="1"/>
    <col min="2312" max="2559" width="9.140625" style="392"/>
    <col min="2560" max="2560" width="7.7109375" style="392" customWidth="1"/>
    <col min="2561" max="2561" width="67.7109375" style="392" customWidth="1"/>
    <col min="2562" max="2562" width="23.42578125" style="392" customWidth="1"/>
    <col min="2563" max="2563" width="24.28515625" style="392" customWidth="1"/>
    <col min="2564" max="2564" width="22.7109375" style="392" customWidth="1"/>
    <col min="2565" max="2565" width="38.140625" style="392" customWidth="1"/>
    <col min="2566" max="2567" width="21.28515625" style="392" customWidth="1"/>
    <col min="2568" max="2815" width="9.140625" style="392"/>
    <col min="2816" max="2816" width="7.7109375" style="392" customWidth="1"/>
    <col min="2817" max="2817" width="67.7109375" style="392" customWidth="1"/>
    <col min="2818" max="2818" width="23.42578125" style="392" customWidth="1"/>
    <col min="2819" max="2819" width="24.28515625" style="392" customWidth="1"/>
    <col min="2820" max="2820" width="22.7109375" style="392" customWidth="1"/>
    <col min="2821" max="2821" width="38.140625" style="392" customWidth="1"/>
    <col min="2822" max="2823" width="21.28515625" style="392" customWidth="1"/>
    <col min="2824" max="3071" width="9.140625" style="392"/>
    <col min="3072" max="3072" width="7.7109375" style="392" customWidth="1"/>
    <col min="3073" max="3073" width="67.7109375" style="392" customWidth="1"/>
    <col min="3074" max="3074" width="23.42578125" style="392" customWidth="1"/>
    <col min="3075" max="3075" width="24.28515625" style="392" customWidth="1"/>
    <col min="3076" max="3076" width="22.7109375" style="392" customWidth="1"/>
    <col min="3077" max="3077" width="38.140625" style="392" customWidth="1"/>
    <col min="3078" max="3079" width="21.28515625" style="392" customWidth="1"/>
    <col min="3080" max="3327" width="9.140625" style="392"/>
    <col min="3328" max="3328" width="7.7109375" style="392" customWidth="1"/>
    <col min="3329" max="3329" width="67.7109375" style="392" customWidth="1"/>
    <col min="3330" max="3330" width="23.42578125" style="392" customWidth="1"/>
    <col min="3331" max="3331" width="24.28515625" style="392" customWidth="1"/>
    <col min="3332" max="3332" width="22.7109375" style="392" customWidth="1"/>
    <col min="3333" max="3333" width="38.140625" style="392" customWidth="1"/>
    <col min="3334" max="3335" width="21.28515625" style="392" customWidth="1"/>
    <col min="3336" max="3583" width="9.140625" style="392"/>
    <col min="3584" max="3584" width="7.7109375" style="392" customWidth="1"/>
    <col min="3585" max="3585" width="67.7109375" style="392" customWidth="1"/>
    <col min="3586" max="3586" width="23.42578125" style="392" customWidth="1"/>
    <col min="3587" max="3587" width="24.28515625" style="392" customWidth="1"/>
    <col min="3588" max="3588" width="22.7109375" style="392" customWidth="1"/>
    <col min="3589" max="3589" width="38.140625" style="392" customWidth="1"/>
    <col min="3590" max="3591" width="21.28515625" style="392" customWidth="1"/>
    <col min="3592" max="3839" width="9.140625" style="392"/>
    <col min="3840" max="3840" width="7.7109375" style="392" customWidth="1"/>
    <col min="3841" max="3841" width="67.7109375" style="392" customWidth="1"/>
    <col min="3842" max="3842" width="23.42578125" style="392" customWidth="1"/>
    <col min="3843" max="3843" width="24.28515625" style="392" customWidth="1"/>
    <col min="3844" max="3844" width="22.7109375" style="392" customWidth="1"/>
    <col min="3845" max="3845" width="38.140625" style="392" customWidth="1"/>
    <col min="3846" max="3847" width="21.28515625" style="392" customWidth="1"/>
    <col min="3848" max="4095" width="9.140625" style="392"/>
    <col min="4096" max="4096" width="7.7109375" style="392" customWidth="1"/>
    <col min="4097" max="4097" width="67.7109375" style="392" customWidth="1"/>
    <col min="4098" max="4098" width="23.42578125" style="392" customWidth="1"/>
    <col min="4099" max="4099" width="24.28515625" style="392" customWidth="1"/>
    <col min="4100" max="4100" width="22.7109375" style="392" customWidth="1"/>
    <col min="4101" max="4101" width="38.140625" style="392" customWidth="1"/>
    <col min="4102" max="4103" width="21.28515625" style="392" customWidth="1"/>
    <col min="4104" max="4351" width="9.140625" style="392"/>
    <col min="4352" max="4352" width="7.7109375" style="392" customWidth="1"/>
    <col min="4353" max="4353" width="67.7109375" style="392" customWidth="1"/>
    <col min="4354" max="4354" width="23.42578125" style="392" customWidth="1"/>
    <col min="4355" max="4355" width="24.28515625" style="392" customWidth="1"/>
    <col min="4356" max="4356" width="22.7109375" style="392" customWidth="1"/>
    <col min="4357" max="4357" width="38.140625" style="392" customWidth="1"/>
    <col min="4358" max="4359" width="21.28515625" style="392" customWidth="1"/>
    <col min="4360" max="4607" width="9.140625" style="392"/>
    <col min="4608" max="4608" width="7.7109375" style="392" customWidth="1"/>
    <col min="4609" max="4609" width="67.7109375" style="392" customWidth="1"/>
    <col min="4610" max="4610" width="23.42578125" style="392" customWidth="1"/>
    <col min="4611" max="4611" width="24.28515625" style="392" customWidth="1"/>
    <col min="4612" max="4612" width="22.7109375" style="392" customWidth="1"/>
    <col min="4613" max="4613" width="38.140625" style="392" customWidth="1"/>
    <col min="4614" max="4615" width="21.28515625" style="392" customWidth="1"/>
    <col min="4616" max="4863" width="9.140625" style="392"/>
    <col min="4864" max="4864" width="7.7109375" style="392" customWidth="1"/>
    <col min="4865" max="4865" width="67.7109375" style="392" customWidth="1"/>
    <col min="4866" max="4866" width="23.42578125" style="392" customWidth="1"/>
    <col min="4867" max="4867" width="24.28515625" style="392" customWidth="1"/>
    <col min="4868" max="4868" width="22.7109375" style="392" customWidth="1"/>
    <col min="4869" max="4869" width="38.140625" style="392" customWidth="1"/>
    <col min="4870" max="4871" width="21.28515625" style="392" customWidth="1"/>
    <col min="4872" max="5119" width="9.140625" style="392"/>
    <col min="5120" max="5120" width="7.7109375" style="392" customWidth="1"/>
    <col min="5121" max="5121" width="67.7109375" style="392" customWidth="1"/>
    <col min="5122" max="5122" width="23.42578125" style="392" customWidth="1"/>
    <col min="5123" max="5123" width="24.28515625" style="392" customWidth="1"/>
    <col min="5124" max="5124" width="22.7109375" style="392" customWidth="1"/>
    <col min="5125" max="5125" width="38.140625" style="392" customWidth="1"/>
    <col min="5126" max="5127" width="21.28515625" style="392" customWidth="1"/>
    <col min="5128" max="5375" width="9.140625" style="392"/>
    <col min="5376" max="5376" width="7.7109375" style="392" customWidth="1"/>
    <col min="5377" max="5377" width="67.7109375" style="392" customWidth="1"/>
    <col min="5378" max="5378" width="23.42578125" style="392" customWidth="1"/>
    <col min="5379" max="5379" width="24.28515625" style="392" customWidth="1"/>
    <col min="5380" max="5380" width="22.7109375" style="392" customWidth="1"/>
    <col min="5381" max="5381" width="38.140625" style="392" customWidth="1"/>
    <col min="5382" max="5383" width="21.28515625" style="392" customWidth="1"/>
    <col min="5384" max="5631" width="9.140625" style="392"/>
    <col min="5632" max="5632" width="7.7109375" style="392" customWidth="1"/>
    <col min="5633" max="5633" width="67.7109375" style="392" customWidth="1"/>
    <col min="5634" max="5634" width="23.42578125" style="392" customWidth="1"/>
    <col min="5635" max="5635" width="24.28515625" style="392" customWidth="1"/>
    <col min="5636" max="5636" width="22.7109375" style="392" customWidth="1"/>
    <col min="5637" max="5637" width="38.140625" style="392" customWidth="1"/>
    <col min="5638" max="5639" width="21.28515625" style="392" customWidth="1"/>
    <col min="5640" max="5887" width="9.140625" style="392"/>
    <col min="5888" max="5888" width="7.7109375" style="392" customWidth="1"/>
    <col min="5889" max="5889" width="67.7109375" style="392" customWidth="1"/>
    <col min="5890" max="5890" width="23.42578125" style="392" customWidth="1"/>
    <col min="5891" max="5891" width="24.28515625" style="392" customWidth="1"/>
    <col min="5892" max="5892" width="22.7109375" style="392" customWidth="1"/>
    <col min="5893" max="5893" width="38.140625" style="392" customWidth="1"/>
    <col min="5894" max="5895" width="21.28515625" style="392" customWidth="1"/>
    <col min="5896" max="6143" width="9.140625" style="392"/>
    <col min="6144" max="6144" width="7.7109375" style="392" customWidth="1"/>
    <col min="6145" max="6145" width="67.7109375" style="392" customWidth="1"/>
    <col min="6146" max="6146" width="23.42578125" style="392" customWidth="1"/>
    <col min="6147" max="6147" width="24.28515625" style="392" customWidth="1"/>
    <col min="6148" max="6148" width="22.7109375" style="392" customWidth="1"/>
    <col min="6149" max="6149" width="38.140625" style="392" customWidth="1"/>
    <col min="6150" max="6151" width="21.28515625" style="392" customWidth="1"/>
    <col min="6152" max="6399" width="9.140625" style="392"/>
    <col min="6400" max="6400" width="7.7109375" style="392" customWidth="1"/>
    <col min="6401" max="6401" width="67.7109375" style="392" customWidth="1"/>
    <col min="6402" max="6402" width="23.42578125" style="392" customWidth="1"/>
    <col min="6403" max="6403" width="24.28515625" style="392" customWidth="1"/>
    <col min="6404" max="6404" width="22.7109375" style="392" customWidth="1"/>
    <col min="6405" max="6405" width="38.140625" style="392" customWidth="1"/>
    <col min="6406" max="6407" width="21.28515625" style="392" customWidth="1"/>
    <col min="6408" max="6655" width="9.140625" style="392"/>
    <col min="6656" max="6656" width="7.7109375" style="392" customWidth="1"/>
    <col min="6657" max="6657" width="67.7109375" style="392" customWidth="1"/>
    <col min="6658" max="6658" width="23.42578125" style="392" customWidth="1"/>
    <col min="6659" max="6659" width="24.28515625" style="392" customWidth="1"/>
    <col min="6660" max="6660" width="22.7109375" style="392" customWidth="1"/>
    <col min="6661" max="6661" width="38.140625" style="392" customWidth="1"/>
    <col min="6662" max="6663" width="21.28515625" style="392" customWidth="1"/>
    <col min="6664" max="6911" width="9.140625" style="392"/>
    <col min="6912" max="6912" width="7.7109375" style="392" customWidth="1"/>
    <col min="6913" max="6913" width="67.7109375" style="392" customWidth="1"/>
    <col min="6914" max="6914" width="23.42578125" style="392" customWidth="1"/>
    <col min="6915" max="6915" width="24.28515625" style="392" customWidth="1"/>
    <col min="6916" max="6916" width="22.7109375" style="392" customWidth="1"/>
    <col min="6917" max="6917" width="38.140625" style="392" customWidth="1"/>
    <col min="6918" max="6919" width="21.28515625" style="392" customWidth="1"/>
    <col min="6920" max="7167" width="9.140625" style="392"/>
    <col min="7168" max="7168" width="7.7109375" style="392" customWidth="1"/>
    <col min="7169" max="7169" width="67.7109375" style="392" customWidth="1"/>
    <col min="7170" max="7170" width="23.42578125" style="392" customWidth="1"/>
    <col min="7171" max="7171" width="24.28515625" style="392" customWidth="1"/>
    <col min="7172" max="7172" width="22.7109375" style="392" customWidth="1"/>
    <col min="7173" max="7173" width="38.140625" style="392" customWidth="1"/>
    <col min="7174" max="7175" width="21.28515625" style="392" customWidth="1"/>
    <col min="7176" max="7423" width="9.140625" style="392"/>
    <col min="7424" max="7424" width="7.7109375" style="392" customWidth="1"/>
    <col min="7425" max="7425" width="67.7109375" style="392" customWidth="1"/>
    <col min="7426" max="7426" width="23.42578125" style="392" customWidth="1"/>
    <col min="7427" max="7427" width="24.28515625" style="392" customWidth="1"/>
    <col min="7428" max="7428" width="22.7109375" style="392" customWidth="1"/>
    <col min="7429" max="7429" width="38.140625" style="392" customWidth="1"/>
    <col min="7430" max="7431" width="21.28515625" style="392" customWidth="1"/>
    <col min="7432" max="7679" width="9.140625" style="392"/>
    <col min="7680" max="7680" width="7.7109375" style="392" customWidth="1"/>
    <col min="7681" max="7681" width="67.7109375" style="392" customWidth="1"/>
    <col min="7682" max="7682" width="23.42578125" style="392" customWidth="1"/>
    <col min="7683" max="7683" width="24.28515625" style="392" customWidth="1"/>
    <col min="7684" max="7684" width="22.7109375" style="392" customWidth="1"/>
    <col min="7685" max="7685" width="38.140625" style="392" customWidth="1"/>
    <col min="7686" max="7687" width="21.28515625" style="392" customWidth="1"/>
    <col min="7688" max="7935" width="9.140625" style="392"/>
    <col min="7936" max="7936" width="7.7109375" style="392" customWidth="1"/>
    <col min="7937" max="7937" width="67.7109375" style="392" customWidth="1"/>
    <col min="7938" max="7938" width="23.42578125" style="392" customWidth="1"/>
    <col min="7939" max="7939" width="24.28515625" style="392" customWidth="1"/>
    <col min="7940" max="7940" width="22.7109375" style="392" customWidth="1"/>
    <col min="7941" max="7941" width="38.140625" style="392" customWidth="1"/>
    <col min="7942" max="7943" width="21.28515625" style="392" customWidth="1"/>
    <col min="7944" max="8191" width="9.140625" style="392"/>
    <col min="8192" max="8192" width="7.7109375" style="392" customWidth="1"/>
    <col min="8193" max="8193" width="67.7109375" style="392" customWidth="1"/>
    <col min="8194" max="8194" width="23.42578125" style="392" customWidth="1"/>
    <col min="8195" max="8195" width="24.28515625" style="392" customWidth="1"/>
    <col min="8196" max="8196" width="22.7109375" style="392" customWidth="1"/>
    <col min="8197" max="8197" width="38.140625" style="392" customWidth="1"/>
    <col min="8198" max="8199" width="21.28515625" style="392" customWidth="1"/>
    <col min="8200" max="8447" width="9.140625" style="392"/>
    <col min="8448" max="8448" width="7.7109375" style="392" customWidth="1"/>
    <col min="8449" max="8449" width="67.7109375" style="392" customWidth="1"/>
    <col min="8450" max="8450" width="23.42578125" style="392" customWidth="1"/>
    <col min="8451" max="8451" width="24.28515625" style="392" customWidth="1"/>
    <col min="8452" max="8452" width="22.7109375" style="392" customWidth="1"/>
    <col min="8453" max="8453" width="38.140625" style="392" customWidth="1"/>
    <col min="8454" max="8455" width="21.28515625" style="392" customWidth="1"/>
    <col min="8456" max="8703" width="9.140625" style="392"/>
    <col min="8704" max="8704" width="7.7109375" style="392" customWidth="1"/>
    <col min="8705" max="8705" width="67.7109375" style="392" customWidth="1"/>
    <col min="8706" max="8706" width="23.42578125" style="392" customWidth="1"/>
    <col min="8707" max="8707" width="24.28515625" style="392" customWidth="1"/>
    <col min="8708" max="8708" width="22.7109375" style="392" customWidth="1"/>
    <col min="8709" max="8709" width="38.140625" style="392" customWidth="1"/>
    <col min="8710" max="8711" width="21.28515625" style="392" customWidth="1"/>
    <col min="8712" max="8959" width="9.140625" style="392"/>
    <col min="8960" max="8960" width="7.7109375" style="392" customWidth="1"/>
    <col min="8961" max="8961" width="67.7109375" style="392" customWidth="1"/>
    <col min="8962" max="8962" width="23.42578125" style="392" customWidth="1"/>
    <col min="8963" max="8963" width="24.28515625" style="392" customWidth="1"/>
    <col min="8964" max="8964" width="22.7109375" style="392" customWidth="1"/>
    <col min="8965" max="8965" width="38.140625" style="392" customWidth="1"/>
    <col min="8966" max="8967" width="21.28515625" style="392" customWidth="1"/>
    <col min="8968" max="9215" width="9.140625" style="392"/>
    <col min="9216" max="9216" width="7.7109375" style="392" customWidth="1"/>
    <col min="9217" max="9217" width="67.7109375" style="392" customWidth="1"/>
    <col min="9218" max="9218" width="23.42578125" style="392" customWidth="1"/>
    <col min="9219" max="9219" width="24.28515625" style="392" customWidth="1"/>
    <col min="9220" max="9220" width="22.7109375" style="392" customWidth="1"/>
    <col min="9221" max="9221" width="38.140625" style="392" customWidth="1"/>
    <col min="9222" max="9223" width="21.28515625" style="392" customWidth="1"/>
    <col min="9224" max="9471" width="9.140625" style="392"/>
    <col min="9472" max="9472" width="7.7109375" style="392" customWidth="1"/>
    <col min="9473" max="9473" width="67.7109375" style="392" customWidth="1"/>
    <col min="9474" max="9474" width="23.42578125" style="392" customWidth="1"/>
    <col min="9475" max="9475" width="24.28515625" style="392" customWidth="1"/>
    <col min="9476" max="9476" width="22.7109375" style="392" customWidth="1"/>
    <col min="9477" max="9477" width="38.140625" style="392" customWidth="1"/>
    <col min="9478" max="9479" width="21.28515625" style="392" customWidth="1"/>
    <col min="9480" max="9727" width="9.140625" style="392"/>
    <col min="9728" max="9728" width="7.7109375" style="392" customWidth="1"/>
    <col min="9729" max="9729" width="67.7109375" style="392" customWidth="1"/>
    <col min="9730" max="9730" width="23.42578125" style="392" customWidth="1"/>
    <col min="9731" max="9731" width="24.28515625" style="392" customWidth="1"/>
    <col min="9732" max="9732" width="22.7109375" style="392" customWidth="1"/>
    <col min="9733" max="9733" width="38.140625" style="392" customWidth="1"/>
    <col min="9734" max="9735" width="21.28515625" style="392" customWidth="1"/>
    <col min="9736" max="9983" width="9.140625" style="392"/>
    <col min="9984" max="9984" width="7.7109375" style="392" customWidth="1"/>
    <col min="9985" max="9985" width="67.7109375" style="392" customWidth="1"/>
    <col min="9986" max="9986" width="23.42578125" style="392" customWidth="1"/>
    <col min="9987" max="9987" width="24.28515625" style="392" customWidth="1"/>
    <col min="9988" max="9988" width="22.7109375" style="392" customWidth="1"/>
    <col min="9989" max="9989" width="38.140625" style="392" customWidth="1"/>
    <col min="9990" max="9991" width="21.28515625" style="392" customWidth="1"/>
    <col min="9992" max="10239" width="9.140625" style="392"/>
    <col min="10240" max="10240" width="7.7109375" style="392" customWidth="1"/>
    <col min="10241" max="10241" width="67.7109375" style="392" customWidth="1"/>
    <col min="10242" max="10242" width="23.42578125" style="392" customWidth="1"/>
    <col min="10243" max="10243" width="24.28515625" style="392" customWidth="1"/>
    <col min="10244" max="10244" width="22.7109375" style="392" customWidth="1"/>
    <col min="10245" max="10245" width="38.140625" style="392" customWidth="1"/>
    <col min="10246" max="10247" width="21.28515625" style="392" customWidth="1"/>
    <col min="10248" max="10495" width="9.140625" style="392"/>
    <col min="10496" max="10496" width="7.7109375" style="392" customWidth="1"/>
    <col min="10497" max="10497" width="67.7109375" style="392" customWidth="1"/>
    <col min="10498" max="10498" width="23.42578125" style="392" customWidth="1"/>
    <col min="10499" max="10499" width="24.28515625" style="392" customWidth="1"/>
    <col min="10500" max="10500" width="22.7109375" style="392" customWidth="1"/>
    <col min="10501" max="10501" width="38.140625" style="392" customWidth="1"/>
    <col min="10502" max="10503" width="21.28515625" style="392" customWidth="1"/>
    <col min="10504" max="10751" width="9.140625" style="392"/>
    <col min="10752" max="10752" width="7.7109375" style="392" customWidth="1"/>
    <col min="10753" max="10753" width="67.7109375" style="392" customWidth="1"/>
    <col min="10754" max="10754" width="23.42578125" style="392" customWidth="1"/>
    <col min="10755" max="10755" width="24.28515625" style="392" customWidth="1"/>
    <col min="10756" max="10756" width="22.7109375" style="392" customWidth="1"/>
    <col min="10757" max="10757" width="38.140625" style="392" customWidth="1"/>
    <col min="10758" max="10759" width="21.28515625" style="392" customWidth="1"/>
    <col min="10760" max="11007" width="9.140625" style="392"/>
    <col min="11008" max="11008" width="7.7109375" style="392" customWidth="1"/>
    <col min="11009" max="11009" width="67.7109375" style="392" customWidth="1"/>
    <col min="11010" max="11010" width="23.42578125" style="392" customWidth="1"/>
    <col min="11011" max="11011" width="24.28515625" style="392" customWidth="1"/>
    <col min="11012" max="11012" width="22.7109375" style="392" customWidth="1"/>
    <col min="11013" max="11013" width="38.140625" style="392" customWidth="1"/>
    <col min="11014" max="11015" width="21.28515625" style="392" customWidth="1"/>
    <col min="11016" max="11263" width="9.140625" style="392"/>
    <col min="11264" max="11264" width="7.7109375" style="392" customWidth="1"/>
    <col min="11265" max="11265" width="67.7109375" style="392" customWidth="1"/>
    <col min="11266" max="11266" width="23.42578125" style="392" customWidth="1"/>
    <col min="11267" max="11267" width="24.28515625" style="392" customWidth="1"/>
    <col min="11268" max="11268" width="22.7109375" style="392" customWidth="1"/>
    <col min="11269" max="11269" width="38.140625" style="392" customWidth="1"/>
    <col min="11270" max="11271" width="21.28515625" style="392" customWidth="1"/>
    <col min="11272" max="11519" width="9.140625" style="392"/>
    <col min="11520" max="11520" width="7.7109375" style="392" customWidth="1"/>
    <col min="11521" max="11521" width="67.7109375" style="392" customWidth="1"/>
    <col min="11522" max="11522" width="23.42578125" style="392" customWidth="1"/>
    <col min="11523" max="11523" width="24.28515625" style="392" customWidth="1"/>
    <col min="11524" max="11524" width="22.7109375" style="392" customWidth="1"/>
    <col min="11525" max="11525" width="38.140625" style="392" customWidth="1"/>
    <col min="11526" max="11527" width="21.28515625" style="392" customWidth="1"/>
    <col min="11528" max="11775" width="9.140625" style="392"/>
    <col min="11776" max="11776" width="7.7109375" style="392" customWidth="1"/>
    <col min="11777" max="11777" width="67.7109375" style="392" customWidth="1"/>
    <col min="11778" max="11778" width="23.42578125" style="392" customWidth="1"/>
    <col min="11779" max="11779" width="24.28515625" style="392" customWidth="1"/>
    <col min="11780" max="11780" width="22.7109375" style="392" customWidth="1"/>
    <col min="11781" max="11781" width="38.140625" style="392" customWidth="1"/>
    <col min="11782" max="11783" width="21.28515625" style="392" customWidth="1"/>
    <col min="11784" max="12031" width="9.140625" style="392"/>
    <col min="12032" max="12032" width="7.7109375" style="392" customWidth="1"/>
    <col min="12033" max="12033" width="67.7109375" style="392" customWidth="1"/>
    <col min="12034" max="12034" width="23.42578125" style="392" customWidth="1"/>
    <col min="12035" max="12035" width="24.28515625" style="392" customWidth="1"/>
    <col min="12036" max="12036" width="22.7109375" style="392" customWidth="1"/>
    <col min="12037" max="12037" width="38.140625" style="392" customWidth="1"/>
    <col min="12038" max="12039" width="21.28515625" style="392" customWidth="1"/>
    <col min="12040" max="12287" width="9.140625" style="392"/>
    <col min="12288" max="12288" width="7.7109375" style="392" customWidth="1"/>
    <col min="12289" max="12289" width="67.7109375" style="392" customWidth="1"/>
    <col min="12290" max="12290" width="23.42578125" style="392" customWidth="1"/>
    <col min="12291" max="12291" width="24.28515625" style="392" customWidth="1"/>
    <col min="12292" max="12292" width="22.7109375" style="392" customWidth="1"/>
    <col min="12293" max="12293" width="38.140625" style="392" customWidth="1"/>
    <col min="12294" max="12295" width="21.28515625" style="392" customWidth="1"/>
    <col min="12296" max="12543" width="9.140625" style="392"/>
    <col min="12544" max="12544" width="7.7109375" style="392" customWidth="1"/>
    <col min="12545" max="12545" width="67.7109375" style="392" customWidth="1"/>
    <col min="12546" max="12546" width="23.42578125" style="392" customWidth="1"/>
    <col min="12547" max="12547" width="24.28515625" style="392" customWidth="1"/>
    <col min="12548" max="12548" width="22.7109375" style="392" customWidth="1"/>
    <col min="12549" max="12549" width="38.140625" style="392" customWidth="1"/>
    <col min="12550" max="12551" width="21.28515625" style="392" customWidth="1"/>
    <col min="12552" max="12799" width="9.140625" style="392"/>
    <col min="12800" max="12800" width="7.7109375" style="392" customWidth="1"/>
    <col min="12801" max="12801" width="67.7109375" style="392" customWidth="1"/>
    <col min="12802" max="12802" width="23.42578125" style="392" customWidth="1"/>
    <col min="12803" max="12803" width="24.28515625" style="392" customWidth="1"/>
    <col min="12804" max="12804" width="22.7109375" style="392" customWidth="1"/>
    <col min="12805" max="12805" width="38.140625" style="392" customWidth="1"/>
    <col min="12806" max="12807" width="21.28515625" style="392" customWidth="1"/>
    <col min="12808" max="13055" width="9.140625" style="392"/>
    <col min="13056" max="13056" width="7.7109375" style="392" customWidth="1"/>
    <col min="13057" max="13057" width="67.7109375" style="392" customWidth="1"/>
    <col min="13058" max="13058" width="23.42578125" style="392" customWidth="1"/>
    <col min="13059" max="13059" width="24.28515625" style="392" customWidth="1"/>
    <col min="13060" max="13060" width="22.7109375" style="392" customWidth="1"/>
    <col min="13061" max="13061" width="38.140625" style="392" customWidth="1"/>
    <col min="13062" max="13063" width="21.28515625" style="392" customWidth="1"/>
    <col min="13064" max="13311" width="9.140625" style="392"/>
    <col min="13312" max="13312" width="7.7109375" style="392" customWidth="1"/>
    <col min="13313" max="13313" width="67.7109375" style="392" customWidth="1"/>
    <col min="13314" max="13314" width="23.42578125" style="392" customWidth="1"/>
    <col min="13315" max="13315" width="24.28515625" style="392" customWidth="1"/>
    <col min="13316" max="13316" width="22.7109375" style="392" customWidth="1"/>
    <col min="13317" max="13317" width="38.140625" style="392" customWidth="1"/>
    <col min="13318" max="13319" width="21.28515625" style="392" customWidth="1"/>
    <col min="13320" max="13567" width="9.140625" style="392"/>
    <col min="13568" max="13568" width="7.7109375" style="392" customWidth="1"/>
    <col min="13569" max="13569" width="67.7109375" style="392" customWidth="1"/>
    <col min="13570" max="13570" width="23.42578125" style="392" customWidth="1"/>
    <col min="13571" max="13571" width="24.28515625" style="392" customWidth="1"/>
    <col min="13572" max="13572" width="22.7109375" style="392" customWidth="1"/>
    <col min="13573" max="13573" width="38.140625" style="392" customWidth="1"/>
    <col min="13574" max="13575" width="21.28515625" style="392" customWidth="1"/>
    <col min="13576" max="13823" width="9.140625" style="392"/>
    <col min="13824" max="13824" width="7.7109375" style="392" customWidth="1"/>
    <col min="13825" max="13825" width="67.7109375" style="392" customWidth="1"/>
    <col min="13826" max="13826" width="23.42578125" style="392" customWidth="1"/>
    <col min="13827" max="13827" width="24.28515625" style="392" customWidth="1"/>
    <col min="13828" max="13828" width="22.7109375" style="392" customWidth="1"/>
    <col min="13829" max="13829" width="38.140625" style="392" customWidth="1"/>
    <col min="13830" max="13831" width="21.28515625" style="392" customWidth="1"/>
    <col min="13832" max="14079" width="9.140625" style="392"/>
    <col min="14080" max="14080" width="7.7109375" style="392" customWidth="1"/>
    <col min="14081" max="14081" width="67.7109375" style="392" customWidth="1"/>
    <col min="14082" max="14082" width="23.42578125" style="392" customWidth="1"/>
    <col min="14083" max="14083" width="24.28515625" style="392" customWidth="1"/>
    <col min="14084" max="14084" width="22.7109375" style="392" customWidth="1"/>
    <col min="14085" max="14085" width="38.140625" style="392" customWidth="1"/>
    <col min="14086" max="14087" width="21.28515625" style="392" customWidth="1"/>
    <col min="14088" max="14335" width="9.140625" style="392"/>
    <col min="14336" max="14336" width="7.7109375" style="392" customWidth="1"/>
    <col min="14337" max="14337" width="67.7109375" style="392" customWidth="1"/>
    <col min="14338" max="14338" width="23.42578125" style="392" customWidth="1"/>
    <col min="14339" max="14339" width="24.28515625" style="392" customWidth="1"/>
    <col min="14340" max="14340" width="22.7109375" style="392" customWidth="1"/>
    <col min="14341" max="14341" width="38.140625" style="392" customWidth="1"/>
    <col min="14342" max="14343" width="21.28515625" style="392" customWidth="1"/>
    <col min="14344" max="14591" width="9.140625" style="392"/>
    <col min="14592" max="14592" width="7.7109375" style="392" customWidth="1"/>
    <col min="14593" max="14593" width="67.7109375" style="392" customWidth="1"/>
    <col min="14594" max="14594" width="23.42578125" style="392" customWidth="1"/>
    <col min="14595" max="14595" width="24.28515625" style="392" customWidth="1"/>
    <col min="14596" max="14596" width="22.7109375" style="392" customWidth="1"/>
    <col min="14597" max="14597" width="38.140625" style="392" customWidth="1"/>
    <col min="14598" max="14599" width="21.28515625" style="392" customWidth="1"/>
    <col min="14600" max="14847" width="9.140625" style="392"/>
    <col min="14848" max="14848" width="7.7109375" style="392" customWidth="1"/>
    <col min="14849" max="14849" width="67.7109375" style="392" customWidth="1"/>
    <col min="14850" max="14850" width="23.42578125" style="392" customWidth="1"/>
    <col min="14851" max="14851" width="24.28515625" style="392" customWidth="1"/>
    <col min="14852" max="14852" width="22.7109375" style="392" customWidth="1"/>
    <col min="14853" max="14853" width="38.140625" style="392" customWidth="1"/>
    <col min="14854" max="14855" width="21.28515625" style="392" customWidth="1"/>
    <col min="14856" max="15103" width="9.140625" style="392"/>
    <col min="15104" max="15104" width="7.7109375" style="392" customWidth="1"/>
    <col min="15105" max="15105" width="67.7109375" style="392" customWidth="1"/>
    <col min="15106" max="15106" width="23.42578125" style="392" customWidth="1"/>
    <col min="15107" max="15107" width="24.28515625" style="392" customWidth="1"/>
    <col min="15108" max="15108" width="22.7109375" style="392" customWidth="1"/>
    <col min="15109" max="15109" width="38.140625" style="392" customWidth="1"/>
    <col min="15110" max="15111" width="21.28515625" style="392" customWidth="1"/>
    <col min="15112" max="15359" width="9.140625" style="392"/>
    <col min="15360" max="15360" width="7.7109375" style="392" customWidth="1"/>
    <col min="15361" max="15361" width="67.7109375" style="392" customWidth="1"/>
    <col min="15362" max="15362" width="23.42578125" style="392" customWidth="1"/>
    <col min="15363" max="15363" width="24.28515625" style="392" customWidth="1"/>
    <col min="15364" max="15364" width="22.7109375" style="392" customWidth="1"/>
    <col min="15365" max="15365" width="38.140625" style="392" customWidth="1"/>
    <col min="15366" max="15367" width="21.28515625" style="392" customWidth="1"/>
    <col min="15368" max="15615" width="9.140625" style="392"/>
    <col min="15616" max="15616" width="7.7109375" style="392" customWidth="1"/>
    <col min="15617" max="15617" width="67.7109375" style="392" customWidth="1"/>
    <col min="15618" max="15618" width="23.42578125" style="392" customWidth="1"/>
    <col min="15619" max="15619" width="24.28515625" style="392" customWidth="1"/>
    <col min="15620" max="15620" width="22.7109375" style="392" customWidth="1"/>
    <col min="15621" max="15621" width="38.140625" style="392" customWidth="1"/>
    <col min="15622" max="15623" width="21.28515625" style="392" customWidth="1"/>
    <col min="15624" max="15871" width="9.140625" style="392"/>
    <col min="15872" max="15872" width="7.7109375" style="392" customWidth="1"/>
    <col min="15873" max="15873" width="67.7109375" style="392" customWidth="1"/>
    <col min="15874" max="15874" width="23.42578125" style="392" customWidth="1"/>
    <col min="15875" max="15875" width="24.28515625" style="392" customWidth="1"/>
    <col min="15876" max="15876" width="22.7109375" style="392" customWidth="1"/>
    <col min="15877" max="15877" width="38.140625" style="392" customWidth="1"/>
    <col min="15878" max="15879" width="21.28515625" style="392" customWidth="1"/>
    <col min="15880" max="16127" width="9.140625" style="392"/>
    <col min="16128" max="16128" width="7.7109375" style="392" customWidth="1"/>
    <col min="16129" max="16129" width="67.7109375" style="392" customWidth="1"/>
    <col min="16130" max="16130" width="23.42578125" style="392" customWidth="1"/>
    <col min="16131" max="16131" width="24.28515625" style="392" customWidth="1"/>
    <col min="16132" max="16132" width="22.7109375" style="392" customWidth="1"/>
    <col min="16133" max="16133" width="38.140625" style="392" customWidth="1"/>
    <col min="16134" max="16135" width="21.28515625" style="392" customWidth="1"/>
    <col min="16136" max="16384" width="9.140625" style="392"/>
  </cols>
  <sheetData>
    <row r="1" spans="1:10">
      <c r="A1" s="390"/>
      <c r="B1" s="390"/>
      <c r="C1" s="390"/>
      <c r="D1" s="390"/>
      <c r="E1" s="72" t="s">
        <v>451</v>
      </c>
    </row>
    <row r="2" spans="1:10">
      <c r="A2" s="390"/>
      <c r="B2" s="390"/>
      <c r="C2" s="390"/>
      <c r="D2" s="390"/>
      <c r="E2" s="390"/>
    </row>
    <row r="3" spans="1:10" ht="18.75" customHeight="1">
      <c r="A3" s="1462" t="s">
        <v>1025</v>
      </c>
      <c r="B3" s="1462"/>
      <c r="C3" s="1462"/>
      <c r="D3" s="1462"/>
      <c r="E3" s="1462"/>
    </row>
    <row r="4" spans="1:10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407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438" t="s">
        <v>454</v>
      </c>
      <c r="B6" s="1438"/>
      <c r="C6" s="1438"/>
      <c r="D6" s="1438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94"/>
      <c r="B8" s="390"/>
      <c r="C8" s="390"/>
      <c r="D8" s="390"/>
      <c r="E8" s="390"/>
    </row>
    <row r="9" spans="1:10" ht="103.5" customHeight="1">
      <c r="A9" s="395" t="s">
        <v>282</v>
      </c>
      <c r="B9" s="395" t="s">
        <v>297</v>
      </c>
      <c r="C9" s="395" t="s">
        <v>510</v>
      </c>
      <c r="D9" s="395" t="s">
        <v>511</v>
      </c>
      <c r="E9" s="395" t="s">
        <v>349</v>
      </c>
      <c r="I9" s="396"/>
      <c r="J9" s="396"/>
    </row>
    <row r="10" spans="1:10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1010</v>
      </c>
      <c r="J10" s="323"/>
    </row>
    <row r="11" spans="1:10" s="399" customFormat="1" ht="18.75" customHeight="1">
      <c r="A11" s="1482" t="s">
        <v>992</v>
      </c>
      <c r="B11" s="1483"/>
      <c r="C11" s="1483"/>
      <c r="D11" s="1483"/>
      <c r="E11" s="1484"/>
      <c r="F11" s="400" t="s">
        <v>993</v>
      </c>
      <c r="G11" s="401"/>
      <c r="I11" s="325" t="s">
        <v>1005</v>
      </c>
      <c r="J11" s="325" t="s">
        <v>1006</v>
      </c>
    </row>
    <row r="12" spans="1:10" s="408" customFormat="1" ht="24" customHeight="1">
      <c r="A12" s="402">
        <v>1</v>
      </c>
      <c r="B12" s="403" t="s">
        <v>404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0" s="408" customFormat="1" ht="18" customHeight="1">
      <c r="A13" s="402"/>
      <c r="B13" s="410"/>
      <c r="C13" s="404"/>
      <c r="D13" s="405"/>
      <c r="E13" s="411"/>
      <c r="F13" s="412"/>
      <c r="G13" s="412"/>
      <c r="I13" s="409"/>
      <c r="J13" s="409"/>
    </row>
    <row r="14" spans="1:10" s="418" customFormat="1">
      <c r="A14" s="413"/>
      <c r="B14" s="414" t="s">
        <v>295</v>
      </c>
      <c r="C14" s="415" t="s">
        <v>305</v>
      </c>
      <c r="D14" s="416" t="s">
        <v>305</v>
      </c>
      <c r="E14" s="417">
        <f>SUM(E12:E13)</f>
        <v>0</v>
      </c>
      <c r="F14" s="412">
        <f>SUM(F12:F13)</f>
        <v>0</v>
      </c>
      <c r="G14" s="412">
        <f>SUM(G12:G13)</f>
        <v>0</v>
      </c>
      <c r="I14" s="323">
        <f>SUM(I12:I13)</f>
        <v>0</v>
      </c>
      <c r="J14" s="323">
        <f t="shared" ref="J14" si="0">SUM(J12:J13)</f>
        <v>0</v>
      </c>
    </row>
    <row r="15" spans="1:10" s="418" customFormat="1">
      <c r="A15" s="1482" t="s">
        <v>994</v>
      </c>
      <c r="B15" s="1483"/>
      <c r="C15" s="1483"/>
      <c r="D15" s="1483"/>
      <c r="E15" s="1484"/>
      <c r="F15" s="400" t="s">
        <v>995</v>
      </c>
      <c r="G15" s="401"/>
      <c r="I15" s="330"/>
      <c r="J15" s="330"/>
    </row>
    <row r="16" spans="1:10" s="408" customFormat="1" ht="24" customHeight="1">
      <c r="A16" s="402">
        <v>1</v>
      </c>
      <c r="B16" s="403" t="s">
        <v>404</v>
      </c>
      <c r="C16" s="404"/>
      <c r="D16" s="405"/>
      <c r="E16" s="406"/>
      <c r="F16" s="407"/>
      <c r="G16" s="407">
        <f>E16-F16</f>
        <v>0</v>
      </c>
      <c r="I16" s="330"/>
      <c r="J16" s="330"/>
    </row>
    <row r="17" spans="1:10" s="408" customFormat="1" ht="18" customHeight="1">
      <c r="A17" s="402"/>
      <c r="B17" s="410"/>
      <c r="C17" s="404"/>
      <c r="D17" s="405"/>
      <c r="E17" s="411"/>
      <c r="F17" s="412"/>
      <c r="G17" s="412"/>
      <c r="I17" s="409"/>
      <c r="J17" s="409"/>
    </row>
    <row r="18" spans="1:10" s="418" customFormat="1">
      <c r="A18" s="413"/>
      <c r="B18" s="414" t="s">
        <v>295</v>
      </c>
      <c r="C18" s="415" t="s">
        <v>305</v>
      </c>
      <c r="D18" s="416" t="s">
        <v>305</v>
      </c>
      <c r="E18" s="417">
        <f>SUM(E16:E17)</f>
        <v>0</v>
      </c>
      <c r="F18" s="412">
        <f>SUM(F16:F17)</f>
        <v>0</v>
      </c>
      <c r="G18" s="412">
        <f>SUM(G16:G17)</f>
        <v>0</v>
      </c>
      <c r="I18" s="323">
        <f t="shared" ref="I18:J18" si="1">SUM(I16:I17)</f>
        <v>0</v>
      </c>
      <c r="J18" s="323">
        <f t="shared" si="1"/>
        <v>0</v>
      </c>
    </row>
    <row r="19" spans="1:10" s="418" customFormat="1" ht="18.75" customHeight="1">
      <c r="A19" s="1482" t="s">
        <v>489</v>
      </c>
      <c r="B19" s="1483"/>
      <c r="C19" s="1483"/>
      <c r="D19" s="1483"/>
      <c r="E19" s="1484"/>
      <c r="F19" s="400" t="s">
        <v>995</v>
      </c>
      <c r="G19" s="401"/>
      <c r="I19" s="330"/>
      <c r="J19" s="330"/>
    </row>
    <row r="20" spans="1:10" s="408" customFormat="1" ht="24" customHeight="1">
      <c r="A20" s="402">
        <v>1</v>
      </c>
      <c r="B20" s="403" t="s">
        <v>404</v>
      </c>
      <c r="C20" s="404"/>
      <c r="D20" s="405"/>
      <c r="E20" s="406"/>
      <c r="F20" s="407"/>
      <c r="G20" s="407">
        <f>E20-F20</f>
        <v>0</v>
      </c>
      <c r="I20" s="330"/>
      <c r="J20" s="330"/>
    </row>
    <row r="21" spans="1:10" s="408" customFormat="1" ht="18" customHeight="1">
      <c r="A21" s="402"/>
      <c r="B21" s="410"/>
      <c r="C21" s="404"/>
      <c r="D21" s="405"/>
      <c r="E21" s="411"/>
      <c r="F21" s="412"/>
      <c r="G21" s="412"/>
      <c r="I21" s="330"/>
      <c r="J21" s="330"/>
    </row>
    <row r="22" spans="1:10" s="418" customFormat="1">
      <c r="A22" s="413"/>
      <c r="B22" s="414" t="s">
        <v>295</v>
      </c>
      <c r="C22" s="415" t="s">
        <v>305</v>
      </c>
      <c r="D22" s="416" t="s">
        <v>305</v>
      </c>
      <c r="E22" s="417">
        <f>SUM(E20:E21)</f>
        <v>0</v>
      </c>
      <c r="F22" s="412">
        <f>SUM(F20:F21)</f>
        <v>0</v>
      </c>
      <c r="G22" s="412">
        <f>SUM(G20:G21)</f>
        <v>0</v>
      </c>
      <c r="I22" s="323">
        <f t="shared" ref="I22:J22" si="2">SUM(I20:I21)</f>
        <v>0</v>
      </c>
      <c r="J22" s="323">
        <f t="shared" si="2"/>
        <v>0</v>
      </c>
    </row>
    <row r="23" spans="1:10" s="63" customFormat="1">
      <c r="A23" s="419"/>
      <c r="B23" s="420"/>
      <c r="C23" s="421"/>
      <c r="D23" s="421"/>
      <c r="E23" s="422"/>
      <c r="F23" s="226">
        <f>F14+F18+F22</f>
        <v>0</v>
      </c>
      <c r="G23" s="226">
        <f>G14+G18+G22</f>
        <v>0</v>
      </c>
      <c r="I23" s="323">
        <f t="shared" ref="I23:J23" si="3">I12+I17+I22</f>
        <v>0</v>
      </c>
      <c r="J23" s="323">
        <f t="shared" si="3"/>
        <v>0</v>
      </c>
    </row>
    <row r="24" spans="1:10" s="63" customFormat="1">
      <c r="A24" s="419"/>
      <c r="B24" s="420"/>
      <c r="C24" s="421"/>
      <c r="D24" s="421"/>
      <c r="E24" s="422"/>
      <c r="F24" s="401"/>
      <c r="G24" s="401"/>
      <c r="I24" s="323"/>
      <c r="J24" s="323"/>
    </row>
    <row r="25" spans="1:10" s="317" customFormat="1">
      <c r="A25" s="34" t="s">
        <v>667</v>
      </c>
      <c r="B25" s="35"/>
      <c r="D25" s="115"/>
      <c r="E25" s="115" t="s">
        <v>1135</v>
      </c>
      <c r="F25" s="35"/>
      <c r="I25" s="323"/>
      <c r="J25" s="323"/>
    </row>
    <row r="26" spans="1:10" s="317" customFormat="1" ht="15.75">
      <c r="A26" s="178"/>
      <c r="B26" s="66"/>
      <c r="D26" s="67" t="s">
        <v>131</v>
      </c>
      <c r="E26" s="67" t="s">
        <v>132</v>
      </c>
      <c r="F26" s="66"/>
      <c r="I26" s="393"/>
      <c r="J26" s="393"/>
    </row>
    <row r="27" spans="1:10" s="317" customFormat="1" ht="15.75">
      <c r="A27" s="66"/>
      <c r="B27" s="63"/>
      <c r="D27" s="63"/>
      <c r="E27" s="63"/>
      <c r="F27" s="63"/>
      <c r="I27" s="393"/>
      <c r="J27" s="393"/>
    </row>
    <row r="28" spans="1:10" s="317" customFormat="1">
      <c r="A28" s="34" t="s">
        <v>133</v>
      </c>
      <c r="B28" s="35"/>
      <c r="D28" s="115"/>
      <c r="E28" s="115" t="s">
        <v>1136</v>
      </c>
      <c r="F28" s="35"/>
      <c r="H28" s="343"/>
      <c r="I28" s="423"/>
      <c r="J28" s="423"/>
    </row>
    <row r="29" spans="1:10" s="317" customFormat="1" ht="15.75">
      <c r="A29" s="178"/>
      <c r="B29" s="66"/>
      <c r="D29" s="67" t="s">
        <v>131</v>
      </c>
      <c r="E29" s="67" t="s">
        <v>132</v>
      </c>
      <c r="F29" s="66"/>
      <c r="H29" s="343"/>
      <c r="I29" s="393"/>
      <c r="J29" s="393"/>
    </row>
    <row r="31" spans="1:10">
      <c r="B31" s="227" t="s">
        <v>1078</v>
      </c>
    </row>
    <row r="32" spans="1:10">
      <c r="B32" s="227" t="s">
        <v>996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tabColor rgb="FFFFFF99"/>
    <pageSetUpPr fitToPage="1"/>
  </sheetPr>
  <dimension ref="A1:J45"/>
  <sheetViews>
    <sheetView view="pageBreakPreview" topLeftCell="A13" zoomScale="85" zoomScaleNormal="75" zoomScaleSheetLayoutView="85" workbookViewId="0">
      <selection activeCell="D44" sqref="D44"/>
    </sheetView>
  </sheetViews>
  <sheetFormatPr defaultRowHeight="18"/>
  <cols>
    <col min="1" max="1" width="5" style="11" customWidth="1"/>
    <col min="2" max="2" width="20.5703125" style="11" customWidth="1"/>
    <col min="3" max="3" width="33" style="11" customWidth="1"/>
    <col min="4" max="4" width="14" style="11" customWidth="1"/>
    <col min="5" max="5" width="15.5703125" style="11" customWidth="1"/>
    <col min="6" max="7" width="13.28515625" style="11" customWidth="1"/>
    <col min="8" max="8" width="19.42578125" style="11" customWidth="1"/>
    <col min="9" max="9" width="20.140625" style="11" customWidth="1"/>
    <col min="10" max="10" width="18.7109375" style="11" customWidth="1"/>
    <col min="11" max="11" width="18.28515625" style="11" customWidth="1"/>
    <col min="12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>
      <c r="A2" s="1436" t="s">
        <v>601</v>
      </c>
      <c r="B2" s="1436"/>
      <c r="C2" s="1436"/>
      <c r="D2" s="1436"/>
      <c r="E2" s="1436"/>
      <c r="F2" s="1436"/>
      <c r="G2" s="1436"/>
      <c r="H2" s="1436"/>
      <c r="I2" s="1436"/>
    </row>
    <row r="3" spans="1:9" s="13" customFormat="1" ht="27" customHeight="1">
      <c r="A3" s="1437" t="s">
        <v>1137</v>
      </c>
      <c r="B3" s="1437"/>
      <c r="C3" s="1437"/>
      <c r="D3" s="1437"/>
      <c r="E3" s="1437"/>
      <c r="F3" s="1437"/>
      <c r="G3" s="1437"/>
      <c r="H3" s="1437"/>
      <c r="I3" s="1437"/>
    </row>
    <row r="4" spans="1:9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>
      <c r="A5" s="1438" t="s">
        <v>484</v>
      </c>
      <c r="B5" s="1438"/>
      <c r="C5" s="1438"/>
      <c r="D5" s="1438"/>
      <c r="E5" s="1438"/>
      <c r="F5" s="1438"/>
      <c r="G5" s="1438"/>
      <c r="H5" s="1438"/>
      <c r="I5" s="1438"/>
    </row>
    <row r="6" spans="1:9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>
      <c r="A8" s="1439" t="s">
        <v>282</v>
      </c>
      <c r="B8" s="1439" t="s">
        <v>283</v>
      </c>
      <c r="C8" s="1439" t="s">
        <v>284</v>
      </c>
      <c r="D8" s="1439" t="s">
        <v>285</v>
      </c>
      <c r="E8" s="1442" t="s">
        <v>286</v>
      </c>
      <c r="F8" s="1443"/>
      <c r="G8" s="1443"/>
      <c r="H8" s="1444"/>
      <c r="I8" s="1445" t="s">
        <v>287</v>
      </c>
    </row>
    <row r="9" spans="1:9" ht="18.75">
      <c r="A9" s="1440"/>
      <c r="B9" s="1440"/>
      <c r="C9" s="1440"/>
      <c r="D9" s="1440"/>
      <c r="E9" s="1439" t="s">
        <v>288</v>
      </c>
      <c r="F9" s="1442" t="s">
        <v>289</v>
      </c>
      <c r="G9" s="1443"/>
      <c r="H9" s="1444"/>
      <c r="I9" s="1446"/>
    </row>
    <row r="10" spans="1:9" ht="43.5" customHeight="1">
      <c r="A10" s="1440"/>
      <c r="B10" s="1441"/>
      <c r="C10" s="1440"/>
      <c r="D10" s="1440"/>
      <c r="E10" s="1440"/>
      <c r="F10" s="18" t="s">
        <v>290</v>
      </c>
      <c r="G10" s="18" t="s">
        <v>291</v>
      </c>
      <c r="H10" s="18" t="s">
        <v>292</v>
      </c>
      <c r="I10" s="1446"/>
    </row>
    <row r="11" spans="1:9" s="22" customFormat="1" ht="40.5" customHeight="1" thickBot="1">
      <c r="A11" s="1140">
        <v>1</v>
      </c>
      <c r="B11" s="1140">
        <v>2</v>
      </c>
      <c r="C11" s="1140">
        <v>3</v>
      </c>
      <c r="D11" s="1140">
        <v>4</v>
      </c>
      <c r="E11" s="1140" t="s">
        <v>293</v>
      </c>
      <c r="F11" s="1140">
        <v>6</v>
      </c>
      <c r="G11" s="1140">
        <v>7</v>
      </c>
      <c r="H11" s="1140">
        <v>8</v>
      </c>
      <c r="I11" s="1141" t="s">
        <v>294</v>
      </c>
    </row>
    <row r="12" spans="1:9" ht="26.25" customHeight="1">
      <c r="A12" s="1159">
        <v>1</v>
      </c>
      <c r="B12" s="1486" t="s">
        <v>1153</v>
      </c>
      <c r="C12" s="1166" t="s">
        <v>1154</v>
      </c>
      <c r="D12" s="1146">
        <v>1</v>
      </c>
      <c r="E12" s="1147">
        <f>F12+G12+H12</f>
        <v>25578.3</v>
      </c>
      <c r="F12" s="1148">
        <v>22242</v>
      </c>
      <c r="G12" s="1146"/>
      <c r="H12" s="1146">
        <v>3336.3</v>
      </c>
      <c r="I12" s="1149">
        <f>D12*E12*12</f>
        <v>306939.59999999998</v>
      </c>
    </row>
    <row r="13" spans="1:9" ht="18.75">
      <c r="A13" s="1160"/>
      <c r="B13" s="1487"/>
      <c r="C13" s="1167" t="s">
        <v>1155</v>
      </c>
      <c r="D13" s="25">
        <v>1</v>
      </c>
      <c r="E13" s="102">
        <f>F13+G13+H13</f>
        <v>26023.4</v>
      </c>
      <c r="F13" s="103">
        <v>20018</v>
      </c>
      <c r="G13" s="25"/>
      <c r="H13" s="25">
        <v>6005.4</v>
      </c>
      <c r="I13" s="1150">
        <f t="shared" ref="I13:I15" si="0">D13*E13*12</f>
        <v>312280.80000000005</v>
      </c>
    </row>
    <row r="14" spans="1:9" ht="30" customHeight="1">
      <c r="A14" s="1160"/>
      <c r="B14" s="1487"/>
      <c r="C14" s="1167" t="s">
        <v>1156</v>
      </c>
      <c r="D14" s="25">
        <v>1</v>
      </c>
      <c r="E14" s="102">
        <f>F14+G14+H14</f>
        <v>25020.7</v>
      </c>
      <c r="F14" s="103">
        <v>20018</v>
      </c>
      <c r="G14" s="25"/>
      <c r="H14" s="25">
        <v>5002.7</v>
      </c>
      <c r="I14" s="1150">
        <f t="shared" si="0"/>
        <v>300248.40000000002</v>
      </c>
    </row>
    <row r="15" spans="1:9" ht="18.75" customHeight="1">
      <c r="A15" s="1160"/>
      <c r="B15" s="1487"/>
      <c r="C15" s="1167" t="s">
        <v>1157</v>
      </c>
      <c r="D15" s="25">
        <v>1</v>
      </c>
      <c r="E15" s="102">
        <f>F15+G15+H15</f>
        <v>23632.5</v>
      </c>
      <c r="F15" s="105">
        <v>18906</v>
      </c>
      <c r="G15" s="25"/>
      <c r="H15" s="25">
        <v>4726.5</v>
      </c>
      <c r="I15" s="1150">
        <f t="shared" si="0"/>
        <v>283590</v>
      </c>
    </row>
    <row r="16" spans="1:9" ht="19.5" thickBot="1">
      <c r="A16" s="1161"/>
      <c r="B16" s="1488"/>
      <c r="C16" s="1168"/>
      <c r="D16" s="1151"/>
      <c r="E16" s="1152"/>
      <c r="F16" s="1151"/>
      <c r="G16" s="1151"/>
      <c r="H16" s="1151"/>
      <c r="I16" s="1153">
        <f>SUM(I12:I15)</f>
        <v>1203058.8</v>
      </c>
    </row>
    <row r="17" spans="1:10" ht="18.75" customHeight="1">
      <c r="A17" s="1159">
        <v>2</v>
      </c>
      <c r="B17" s="1486" t="s">
        <v>503</v>
      </c>
      <c r="C17" s="1166" t="s">
        <v>1158</v>
      </c>
      <c r="D17" s="1146">
        <v>37.28</v>
      </c>
      <c r="E17" s="1147">
        <f>F17+G17+H17</f>
        <v>18463.482602600001</v>
      </c>
      <c r="F17" s="1146">
        <v>10109.040000000001</v>
      </c>
      <c r="G17" s="1146"/>
      <c r="H17" s="1146">
        <f>8421.34-150.1489057+83.2515083</f>
        <v>8354.4426026000001</v>
      </c>
      <c r="I17" s="1149">
        <f>D17*E17*12+1357925.6</f>
        <v>9617749.1770991366</v>
      </c>
      <c r="J17" s="11">
        <f>87456.14/1.302</f>
        <v>67170.614439324112</v>
      </c>
    </row>
    <row r="18" spans="1:10" ht="18.75">
      <c r="A18" s="1160"/>
      <c r="B18" s="1487"/>
      <c r="C18" s="1167" t="s">
        <v>1159</v>
      </c>
      <c r="D18" s="25">
        <v>1</v>
      </c>
      <c r="E18" s="102">
        <f>F18+G18+H18</f>
        <v>16706</v>
      </c>
      <c r="F18" s="25">
        <v>9790</v>
      </c>
      <c r="G18" s="25">
        <v>2447.5</v>
      </c>
      <c r="H18" s="25">
        <v>4468.5</v>
      </c>
      <c r="I18" s="1150">
        <f t="shared" ref="I18:I25" si="1">D18*E18*12</f>
        <v>200472</v>
      </c>
      <c r="J18" s="11">
        <f>J17/12/D17</f>
        <v>150.14890566730176</v>
      </c>
    </row>
    <row r="19" spans="1:10" ht="18.75">
      <c r="A19" s="1160"/>
      <c r="B19" s="1487"/>
      <c r="C19" s="1167" t="s">
        <v>1160</v>
      </c>
      <c r="D19" s="25">
        <v>1</v>
      </c>
      <c r="E19" s="102">
        <f>F19+G19+H19</f>
        <v>20626.150000000001</v>
      </c>
      <c r="F19" s="25">
        <v>9701</v>
      </c>
      <c r="G19" s="25">
        <v>2425.25</v>
      </c>
      <c r="H19" s="25">
        <v>8499.9</v>
      </c>
      <c r="I19" s="1150">
        <f t="shared" si="1"/>
        <v>247513.80000000002</v>
      </c>
    </row>
    <row r="20" spans="1:10" ht="56.25" customHeight="1">
      <c r="A20" s="1160"/>
      <c r="B20" s="1487"/>
      <c r="C20" s="1167" t="s">
        <v>1161</v>
      </c>
      <c r="D20" s="25">
        <v>1</v>
      </c>
      <c r="E20" s="102">
        <f>F20+G20+H20</f>
        <v>15279</v>
      </c>
      <c r="F20" s="25">
        <v>9790</v>
      </c>
      <c r="G20" s="25">
        <f>2447.5+41.5</f>
        <v>2489</v>
      </c>
      <c r="H20" s="25">
        <v>3000</v>
      </c>
      <c r="I20" s="1150">
        <f t="shared" si="1"/>
        <v>183348</v>
      </c>
    </row>
    <row r="21" spans="1:10" ht="19.5" thickBot="1">
      <c r="A21" s="1161"/>
      <c r="B21" s="1488"/>
      <c r="C21" s="1168"/>
      <c r="D21" s="1151"/>
      <c r="E21" s="1152"/>
      <c r="F21" s="1151"/>
      <c r="G21" s="1151"/>
      <c r="H21" s="1151"/>
      <c r="I21" s="1153">
        <f>SUM(I17:I20)</f>
        <v>10249082.977099137</v>
      </c>
    </row>
    <row r="22" spans="1:10" ht="18.75" hidden="1" customHeight="1">
      <c r="A22" s="1162"/>
      <c r="B22" s="1164"/>
      <c r="C22" s="1169"/>
      <c r="D22" s="1155"/>
      <c r="E22" s="1156"/>
      <c r="F22" s="1155"/>
      <c r="G22" s="1155"/>
      <c r="H22" s="1155"/>
      <c r="I22" s="1157">
        <f t="shared" si="1"/>
        <v>0</v>
      </c>
    </row>
    <row r="23" spans="1:10" ht="18.75">
      <c r="A23" s="1159">
        <v>3</v>
      </c>
      <c r="B23" s="1486" t="s">
        <v>1265</v>
      </c>
      <c r="C23" s="1166" t="s">
        <v>1163</v>
      </c>
      <c r="D23" s="1146">
        <v>1</v>
      </c>
      <c r="E23" s="1147">
        <f>F23+G23+H23</f>
        <v>20175.75</v>
      </c>
      <c r="F23" s="1158">
        <v>6405</v>
      </c>
      <c r="G23" s="1146"/>
      <c r="H23" s="1146">
        <v>13770.75</v>
      </c>
      <c r="I23" s="1149">
        <f t="shared" si="1"/>
        <v>242109</v>
      </c>
    </row>
    <row r="24" spans="1:10" ht="18.75" hidden="1">
      <c r="A24" s="1160"/>
      <c r="B24" s="1487"/>
      <c r="C24" s="1167"/>
      <c r="D24" s="25"/>
      <c r="E24" s="102"/>
      <c r="F24" s="25"/>
      <c r="G24" s="25"/>
      <c r="H24" s="25"/>
      <c r="I24" s="1150">
        <f t="shared" si="1"/>
        <v>0</v>
      </c>
    </row>
    <row r="25" spans="1:10" ht="23.25" hidden="1" customHeight="1">
      <c r="A25" s="1160"/>
      <c r="B25" s="1487"/>
      <c r="C25" s="1167"/>
      <c r="D25" s="25"/>
      <c r="E25" s="102"/>
      <c r="F25" s="25"/>
      <c r="G25" s="25"/>
      <c r="H25" s="25"/>
      <c r="I25" s="1150">
        <f t="shared" si="1"/>
        <v>0</v>
      </c>
    </row>
    <row r="26" spans="1:10" ht="37.5">
      <c r="A26" s="1160"/>
      <c r="B26" s="1489"/>
      <c r="C26" s="1167" t="s">
        <v>1164</v>
      </c>
      <c r="D26" s="25">
        <v>4</v>
      </c>
      <c r="E26" s="102">
        <f>F26+G26+H26</f>
        <v>15279</v>
      </c>
      <c r="F26" s="25">
        <v>5629</v>
      </c>
      <c r="G26" s="25">
        <f>4768.46+1389</f>
        <v>6157.46</v>
      </c>
      <c r="H26" s="25">
        <v>3492.54</v>
      </c>
      <c r="I26" s="1150">
        <f>D26*E26*12</f>
        <v>733392</v>
      </c>
      <c r="J26" s="340"/>
    </row>
    <row r="27" spans="1:10" ht="19.5" thickBot="1">
      <c r="A27" s="1161"/>
      <c r="B27" s="1165"/>
      <c r="C27" s="1163"/>
      <c r="D27" s="1151"/>
      <c r="E27" s="1152"/>
      <c r="F27" s="1151"/>
      <c r="G27" s="1151"/>
      <c r="H27" s="1151"/>
      <c r="I27" s="1153">
        <f>SUM(I23:I26)</f>
        <v>975501</v>
      </c>
    </row>
    <row r="28" spans="1:10" ht="18.75" hidden="1">
      <c r="A28" s="1142"/>
      <c r="B28" s="1138"/>
      <c r="C28" s="1154"/>
      <c r="D28" s="1143"/>
      <c r="E28" s="1144"/>
      <c r="F28" s="1143"/>
      <c r="G28" s="1143"/>
      <c r="H28" s="1143"/>
      <c r="I28" s="1145"/>
    </row>
    <row r="29" spans="1:10" ht="18.75" hidden="1">
      <c r="A29" s="23"/>
      <c r="B29" s="1139"/>
      <c r="C29" s="28"/>
      <c r="D29" s="25"/>
      <c r="E29" s="102"/>
      <c r="F29" s="25"/>
      <c r="G29" s="25"/>
      <c r="H29" s="25"/>
      <c r="I29" s="104"/>
    </row>
    <row r="30" spans="1:10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10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10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9" s="107" customFormat="1" ht="18.75">
      <c r="A33" s="1490" t="s">
        <v>295</v>
      </c>
      <c r="B33" s="1491"/>
      <c r="C33" s="1492"/>
      <c r="D33" s="31"/>
      <c r="E33" s="31"/>
      <c r="F33" s="31"/>
      <c r="G33" s="31"/>
      <c r="H33" s="31"/>
      <c r="I33" s="31">
        <f>ROUND(I16+I21+I27,2)</f>
        <v>12427642.779999999</v>
      </c>
    </row>
    <row r="34" spans="1:9">
      <c r="I34" s="33"/>
    </row>
    <row r="35" spans="1:9" s="35" customFormat="1" ht="23.25" customHeight="1">
      <c r="A35" s="1227" t="s">
        <v>1287</v>
      </c>
      <c r="D35" s="934" t="s">
        <v>371</v>
      </c>
      <c r="E35" s="36"/>
      <c r="F35" s="36"/>
      <c r="H35" s="1398" t="s">
        <v>1288</v>
      </c>
      <c r="I35" s="1398"/>
    </row>
    <row r="36" spans="1:9" s="37" customFormat="1" ht="12">
      <c r="E36" s="1447" t="s">
        <v>131</v>
      </c>
      <c r="F36" s="1447"/>
      <c r="H36" s="1447" t="s">
        <v>132</v>
      </c>
      <c r="I36" s="1447"/>
    </row>
    <row r="37" spans="1:9" s="35" customFormat="1" ht="18.75"/>
    <row r="38" spans="1:9" s="35" customFormat="1" ht="23.25" customHeight="1">
      <c r="A38" s="34" t="s">
        <v>133</v>
      </c>
      <c r="E38" s="36"/>
      <c r="F38" s="36"/>
      <c r="H38" s="1398" t="s">
        <v>1227</v>
      </c>
      <c r="I38" s="1398"/>
    </row>
    <row r="39" spans="1:9" s="37" customFormat="1" ht="12">
      <c r="E39" s="1447" t="s">
        <v>131</v>
      </c>
      <c r="F39" s="1447"/>
      <c r="H39" s="1447" t="s">
        <v>132</v>
      </c>
      <c r="I39" s="1447"/>
    </row>
    <row r="45" spans="1:9">
      <c r="E45" s="1228"/>
    </row>
  </sheetData>
  <protectedRanges>
    <protectedRange sqref="C28:C34" name="Диапазон2_1_1_1_1"/>
    <protectedRange sqref="C27 C16" name="Диапазон2_1_1_1_1_1"/>
    <protectedRange sqref="C13" name="Диапазон2_3_8_2"/>
    <protectedRange sqref="C19:C20" name="Диапазон2_3_1_2"/>
    <protectedRange sqref="C24:C25" name="Диапазон2_3_7_2"/>
  </protectedRanges>
  <mergeCells count="21">
    <mergeCell ref="B12:B16"/>
    <mergeCell ref="E39:F39"/>
    <mergeCell ref="H39:I39"/>
    <mergeCell ref="E36:F36"/>
    <mergeCell ref="H36:I36"/>
    <mergeCell ref="H38:I38"/>
    <mergeCell ref="B23:B26"/>
    <mergeCell ref="A33:C33"/>
    <mergeCell ref="H35:I35"/>
    <mergeCell ref="B17:B21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>
    <tabColor theme="9" tint="0.39997558519241921"/>
    <pageSetUpPr fitToPage="1"/>
  </sheetPr>
  <dimension ref="A1:L39"/>
  <sheetViews>
    <sheetView view="pageBreakPreview" topLeftCell="A10" zoomScale="85" zoomScaleNormal="75" zoomScaleSheetLayoutView="85" workbookViewId="0">
      <selection activeCell="H35" sqref="H35:I35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436" t="s">
        <v>519</v>
      </c>
      <c r="B2" s="1436"/>
      <c r="C2" s="1436"/>
      <c r="D2" s="1436"/>
      <c r="E2" s="1436"/>
      <c r="F2" s="1436"/>
      <c r="G2" s="1436"/>
      <c r="H2" s="1436"/>
      <c r="I2" s="1436"/>
    </row>
    <row r="3" spans="1:12" s="13" customFormat="1" ht="27" customHeight="1">
      <c r="A3" s="1437" t="s">
        <v>1137</v>
      </c>
      <c r="B3" s="1437"/>
      <c r="C3" s="1437"/>
      <c r="D3" s="1437"/>
      <c r="E3" s="1437"/>
      <c r="F3" s="1437"/>
      <c r="G3" s="1437"/>
      <c r="H3" s="1437"/>
      <c r="I3" s="1437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438" t="s">
        <v>484</v>
      </c>
      <c r="B5" s="1438"/>
      <c r="C5" s="1438"/>
      <c r="D5" s="1438"/>
      <c r="E5" s="1438"/>
      <c r="F5" s="1438"/>
      <c r="G5" s="1438"/>
      <c r="H5" s="1438"/>
      <c r="I5" s="1438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439" t="s">
        <v>282</v>
      </c>
      <c r="B8" s="1439" t="s">
        <v>283</v>
      </c>
      <c r="C8" s="1439" t="s">
        <v>284</v>
      </c>
      <c r="D8" s="1439" t="s">
        <v>285</v>
      </c>
      <c r="E8" s="1442" t="s">
        <v>286</v>
      </c>
      <c r="F8" s="1443"/>
      <c r="G8" s="1443"/>
      <c r="H8" s="1444"/>
      <c r="I8" s="1445" t="s">
        <v>287</v>
      </c>
    </row>
    <row r="9" spans="1:12" ht="18.75">
      <c r="A9" s="1440"/>
      <c r="B9" s="1440"/>
      <c r="C9" s="1440"/>
      <c r="D9" s="1440"/>
      <c r="E9" s="1439" t="s">
        <v>288</v>
      </c>
      <c r="F9" s="1442" t="s">
        <v>289</v>
      </c>
      <c r="G9" s="1443"/>
      <c r="H9" s="1444"/>
      <c r="I9" s="1446"/>
    </row>
    <row r="10" spans="1:12" ht="43.5" customHeight="1">
      <c r="A10" s="1440"/>
      <c r="B10" s="1441"/>
      <c r="C10" s="1440"/>
      <c r="D10" s="1440"/>
      <c r="E10" s="1440"/>
      <c r="F10" s="18" t="s">
        <v>290</v>
      </c>
      <c r="G10" s="18" t="s">
        <v>291</v>
      </c>
      <c r="H10" s="18" t="s">
        <v>292</v>
      </c>
      <c r="I10" s="1446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.75">
      <c r="A12" s="23">
        <v>1</v>
      </c>
      <c r="B12" s="1448" t="s">
        <v>1153</v>
      </c>
      <c r="C12" s="24" t="s">
        <v>1154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.75">
      <c r="A13" s="23"/>
      <c r="B13" s="1449"/>
      <c r="C13" s="24" t="s">
        <v>1155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.75">
      <c r="A14" s="23"/>
      <c r="B14" s="1449"/>
      <c r="C14" s="24" t="s">
        <v>1156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.75">
      <c r="A15" s="23"/>
      <c r="B15" s="1493"/>
      <c r="C15" s="24" t="s">
        <v>1157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.75">
      <c r="A16" s="23"/>
      <c r="B16" s="1493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.75">
      <c r="A17" s="23">
        <v>2</v>
      </c>
      <c r="B17" s="1493" t="s">
        <v>503</v>
      </c>
      <c r="C17" s="24" t="s">
        <v>1158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.75">
      <c r="A18" s="23"/>
      <c r="B18" s="1493"/>
      <c r="C18" s="28" t="s">
        <v>1159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.75">
      <c r="A19" s="23"/>
      <c r="B19" s="1493"/>
      <c r="C19" s="28" t="s">
        <v>1160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75">
      <c r="A20" s="23"/>
      <c r="B20" s="1493"/>
      <c r="C20" s="28" t="s">
        <v>1161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>
      <c r="A21" s="23"/>
      <c r="B21" s="1493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.75">
      <c r="A22" s="23"/>
      <c r="B22" s="1493" t="s">
        <v>1162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>
      <c r="A23" s="23"/>
      <c r="B23" s="1448"/>
      <c r="C23" s="28" t="s">
        <v>1163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.75">
      <c r="A24" s="23"/>
      <c r="B24" s="1449"/>
      <c r="C24" s="28"/>
      <c r="D24" s="25"/>
      <c r="E24" s="102"/>
      <c r="F24" s="25"/>
      <c r="G24" s="25"/>
      <c r="H24" s="25"/>
      <c r="I24" s="104"/>
    </row>
    <row r="25" spans="1:12" s="35" customFormat="1" ht="18.75">
      <c r="A25" s="23"/>
      <c r="B25" s="1449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>
      <c r="A26" s="23"/>
      <c r="B26" s="1450"/>
      <c r="C26" s="28" t="s">
        <v>1164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.75">
      <c r="A27" s="23">
        <v>4</v>
      </c>
      <c r="B27" s="1448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.75">
      <c r="A28" s="23"/>
      <c r="B28" s="1449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.75">
      <c r="A29" s="23"/>
      <c r="B29" s="1450"/>
      <c r="C29" s="28"/>
      <c r="D29" s="25"/>
      <c r="E29" s="102"/>
      <c r="F29" s="25"/>
      <c r="G29" s="25"/>
      <c r="H29" s="25"/>
      <c r="I29" s="104"/>
    </row>
    <row r="30" spans="1:12" ht="18.7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>
      <c r="A33" s="1451"/>
      <c r="B33" s="1451"/>
      <c r="C33" s="1451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>
      <c r="I34" s="33"/>
    </row>
    <row r="35" spans="1:11" ht="18.75">
      <c r="A35" s="34" t="s">
        <v>295</v>
      </c>
      <c r="B35" s="35"/>
      <c r="C35" s="35"/>
      <c r="D35" s="35"/>
      <c r="E35" s="36"/>
      <c r="F35" s="36"/>
      <c r="G35" s="35"/>
      <c r="H35" s="1398" t="s">
        <v>1189</v>
      </c>
      <c r="I35" s="1398"/>
    </row>
    <row r="36" spans="1:11">
      <c r="A36" s="37"/>
      <c r="B36" s="37"/>
      <c r="C36" s="37"/>
      <c r="D36" s="37"/>
      <c r="E36" s="1447" t="s">
        <v>131</v>
      </c>
      <c r="F36" s="1447"/>
      <c r="G36" s="37"/>
      <c r="H36" s="1447" t="s">
        <v>132</v>
      </c>
      <c r="I36" s="1447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98" t="s">
        <v>1217</v>
      </c>
      <c r="I38" s="1398"/>
    </row>
    <row r="39" spans="1:11" ht="18" customHeight="1">
      <c r="A39" s="37"/>
      <c r="B39" s="37"/>
      <c r="C39" s="37"/>
      <c r="D39" s="37"/>
      <c r="E39" s="1447" t="s">
        <v>131</v>
      </c>
      <c r="F39" s="1447"/>
      <c r="G39" s="37"/>
      <c r="H39" s="1447" t="s">
        <v>132</v>
      </c>
      <c r="I39" s="1447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5:B22"/>
    <mergeCell ref="B23:B26"/>
    <mergeCell ref="B27:B29"/>
    <mergeCell ref="A33:C33"/>
    <mergeCell ref="H35:I35"/>
    <mergeCell ref="E39:F39"/>
    <mergeCell ref="H39:I39"/>
    <mergeCell ref="E36:F36"/>
    <mergeCell ref="H36:I36"/>
    <mergeCell ref="H38:I38"/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>
    <tabColor theme="9" tint="0.39997558519241921"/>
    <pageSetUpPr fitToPage="1"/>
  </sheetPr>
  <dimension ref="A1:L39"/>
  <sheetViews>
    <sheetView view="pageBreakPreview" topLeftCell="A10" zoomScale="90" zoomScaleNormal="75" zoomScaleSheetLayoutView="90" workbookViewId="0">
      <selection activeCell="H35" sqref="H35:I35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436" t="s">
        <v>978</v>
      </c>
      <c r="B2" s="1436"/>
      <c r="C2" s="1436"/>
      <c r="D2" s="1436"/>
      <c r="E2" s="1436"/>
      <c r="F2" s="1436"/>
      <c r="G2" s="1436"/>
      <c r="H2" s="1436"/>
      <c r="I2" s="1436"/>
    </row>
    <row r="3" spans="1:12" s="13" customFormat="1" ht="27" customHeight="1">
      <c r="A3" s="1437" t="s">
        <v>1137</v>
      </c>
      <c r="B3" s="1437"/>
      <c r="C3" s="1437"/>
      <c r="D3" s="1437"/>
      <c r="E3" s="1437"/>
      <c r="F3" s="1437"/>
      <c r="G3" s="1437"/>
      <c r="H3" s="1437"/>
      <c r="I3" s="1437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438" t="s">
        <v>484</v>
      </c>
      <c r="B5" s="1438"/>
      <c r="C5" s="1438"/>
      <c r="D5" s="1438"/>
      <c r="E5" s="1438"/>
      <c r="F5" s="1438"/>
      <c r="G5" s="1438"/>
      <c r="H5" s="1438"/>
      <c r="I5" s="1438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439" t="s">
        <v>282</v>
      </c>
      <c r="B8" s="1439" t="s">
        <v>283</v>
      </c>
      <c r="C8" s="1439" t="s">
        <v>284</v>
      </c>
      <c r="D8" s="1439" t="s">
        <v>285</v>
      </c>
      <c r="E8" s="1442" t="s">
        <v>286</v>
      </c>
      <c r="F8" s="1443"/>
      <c r="G8" s="1443"/>
      <c r="H8" s="1444"/>
      <c r="I8" s="1445" t="s">
        <v>287</v>
      </c>
    </row>
    <row r="9" spans="1:12" ht="18.75">
      <c r="A9" s="1440"/>
      <c r="B9" s="1440"/>
      <c r="C9" s="1440"/>
      <c r="D9" s="1440"/>
      <c r="E9" s="1439" t="s">
        <v>288</v>
      </c>
      <c r="F9" s="1442" t="s">
        <v>289</v>
      </c>
      <c r="G9" s="1443"/>
      <c r="H9" s="1444"/>
      <c r="I9" s="1446"/>
    </row>
    <row r="10" spans="1:12" ht="43.5" customHeight="1">
      <c r="A10" s="1440"/>
      <c r="B10" s="1441"/>
      <c r="C10" s="1440"/>
      <c r="D10" s="1440"/>
      <c r="E10" s="1440"/>
      <c r="F10" s="18" t="s">
        <v>290</v>
      </c>
      <c r="G10" s="18" t="s">
        <v>291</v>
      </c>
      <c r="H10" s="18" t="s">
        <v>292</v>
      </c>
      <c r="I10" s="1446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.75">
      <c r="A12" s="23">
        <v>1</v>
      </c>
      <c r="B12" s="1448" t="s">
        <v>1153</v>
      </c>
      <c r="C12" s="24" t="s">
        <v>1154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.75">
      <c r="A13" s="23"/>
      <c r="B13" s="1449"/>
      <c r="C13" s="24" t="s">
        <v>1155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.75">
      <c r="A14" s="23"/>
      <c r="B14" s="1449"/>
      <c r="C14" s="24" t="s">
        <v>1156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.75">
      <c r="A15" s="23"/>
      <c r="B15" s="1493"/>
      <c r="C15" s="24" t="s">
        <v>1157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.75">
      <c r="A16" s="23"/>
      <c r="B16" s="1493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.75">
      <c r="A17" s="23">
        <v>2</v>
      </c>
      <c r="B17" s="1493" t="s">
        <v>503</v>
      </c>
      <c r="C17" s="24" t="s">
        <v>1158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.75">
      <c r="A18" s="23"/>
      <c r="B18" s="1493"/>
      <c r="C18" s="28" t="s">
        <v>1159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.75">
      <c r="A19" s="23"/>
      <c r="B19" s="1493"/>
      <c r="C19" s="28" t="s">
        <v>1160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75">
      <c r="A20" s="23"/>
      <c r="B20" s="1493"/>
      <c r="C20" s="28" t="s">
        <v>1161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>
      <c r="A21" s="23"/>
      <c r="B21" s="1493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.75">
      <c r="A22" s="23"/>
      <c r="B22" s="1493" t="s">
        <v>1162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>
      <c r="A23" s="23"/>
      <c r="B23" s="1448"/>
      <c r="C23" s="28" t="s">
        <v>1163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.75">
      <c r="A24" s="23"/>
      <c r="B24" s="1449"/>
      <c r="C24" s="28"/>
      <c r="D24" s="25"/>
      <c r="E24" s="102"/>
      <c r="F24" s="25"/>
      <c r="G24" s="25"/>
      <c r="H24" s="25"/>
      <c r="I24" s="104"/>
    </row>
    <row r="25" spans="1:12" s="35" customFormat="1" ht="18.75">
      <c r="A25" s="23"/>
      <c r="B25" s="1449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>
      <c r="A26" s="23"/>
      <c r="B26" s="1450"/>
      <c r="C26" s="28" t="s">
        <v>1164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.75">
      <c r="A27" s="23">
        <v>4</v>
      </c>
      <c r="B27" s="1448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.75">
      <c r="A28" s="23"/>
      <c r="B28" s="1449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.75">
      <c r="A29" s="23"/>
      <c r="B29" s="1450"/>
      <c r="C29" s="28"/>
      <c r="D29" s="25"/>
      <c r="E29" s="102"/>
      <c r="F29" s="25"/>
      <c r="G29" s="25"/>
      <c r="H29" s="25"/>
      <c r="I29" s="104"/>
    </row>
    <row r="30" spans="1:12" ht="18.7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>
      <c r="A33" s="1451"/>
      <c r="B33" s="1451"/>
      <c r="C33" s="1451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>
      <c r="I34" s="33"/>
    </row>
    <row r="35" spans="1:11" ht="18.75">
      <c r="A35" s="34" t="s">
        <v>295</v>
      </c>
      <c r="B35" s="35"/>
      <c r="C35" s="35"/>
      <c r="D35" s="35"/>
      <c r="E35" s="36"/>
      <c r="F35" s="36"/>
      <c r="G35" s="35"/>
      <c r="H35" s="1398" t="s">
        <v>1189</v>
      </c>
      <c r="I35" s="1398"/>
    </row>
    <row r="36" spans="1:11">
      <c r="A36" s="37"/>
      <c r="B36" s="37"/>
      <c r="C36" s="37"/>
      <c r="D36" s="37"/>
      <c r="E36" s="1447" t="s">
        <v>131</v>
      </c>
      <c r="F36" s="1447"/>
      <c r="G36" s="37"/>
      <c r="H36" s="1447" t="s">
        <v>132</v>
      </c>
      <c r="I36" s="1447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98" t="s">
        <v>1217</v>
      </c>
      <c r="I38" s="1398"/>
    </row>
    <row r="39" spans="1:11" ht="18" customHeight="1">
      <c r="A39" s="37"/>
      <c r="B39" s="37"/>
      <c r="C39" s="37"/>
      <c r="D39" s="37"/>
      <c r="E39" s="1447" t="s">
        <v>131</v>
      </c>
      <c r="F39" s="1447"/>
      <c r="G39" s="37"/>
      <c r="H39" s="1447" t="s">
        <v>132</v>
      </c>
      <c r="I39" s="1447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5:B22"/>
    <mergeCell ref="B23:B26"/>
    <mergeCell ref="B27:B29"/>
    <mergeCell ref="A33:C33"/>
    <mergeCell ref="H35:I35"/>
    <mergeCell ref="E39:F39"/>
    <mergeCell ref="H39:I39"/>
    <mergeCell ref="E36:F36"/>
    <mergeCell ref="H36:I36"/>
    <mergeCell ref="H38:I38"/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>
    <tabColor theme="5" tint="0.39997558519241921"/>
    <pageSetUpPr fitToPage="1"/>
  </sheetPr>
  <dimension ref="A1:K39"/>
  <sheetViews>
    <sheetView view="pageBreakPreview" zoomScale="70" zoomScaleNormal="75" zoomScaleSheetLayoutView="70" workbookViewId="0">
      <selection activeCell="K37" sqref="K37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5" width="15.5703125" style="11" customWidth="1"/>
    <col min="6" max="7" width="13.28515625" style="11" customWidth="1"/>
    <col min="8" max="8" width="19.42578125" style="11" customWidth="1"/>
    <col min="9" max="9" width="20.140625" style="11" customWidth="1"/>
    <col min="10" max="10" width="18.7109375" style="11" customWidth="1"/>
    <col min="11" max="11" width="20.7109375" style="11" customWidth="1"/>
    <col min="12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>
      <c r="A2" s="1436" t="s">
        <v>601</v>
      </c>
      <c r="B2" s="1436"/>
      <c r="C2" s="1436"/>
      <c r="D2" s="1436"/>
      <c r="E2" s="1436"/>
      <c r="F2" s="1436"/>
      <c r="G2" s="1436"/>
      <c r="H2" s="1436"/>
      <c r="I2" s="1436"/>
    </row>
    <row r="3" spans="1:9" s="13" customFormat="1" ht="27" customHeight="1">
      <c r="A3" s="1437" t="s">
        <v>1137</v>
      </c>
      <c r="B3" s="1437"/>
      <c r="C3" s="1437"/>
      <c r="D3" s="1437"/>
      <c r="E3" s="1437"/>
      <c r="F3" s="1437"/>
      <c r="G3" s="1437"/>
      <c r="H3" s="1437"/>
      <c r="I3" s="1437"/>
    </row>
    <row r="4" spans="1:9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>
      <c r="A5" s="1438" t="s">
        <v>484</v>
      </c>
      <c r="B5" s="1438"/>
      <c r="C5" s="1438"/>
      <c r="D5" s="1438"/>
      <c r="E5" s="1438"/>
      <c r="F5" s="1438"/>
      <c r="G5" s="1438"/>
      <c r="H5" s="1438"/>
      <c r="I5" s="1438"/>
    </row>
    <row r="6" spans="1:9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>
      <c r="A8" s="1439" t="s">
        <v>282</v>
      </c>
      <c r="B8" s="1439" t="s">
        <v>283</v>
      </c>
      <c r="C8" s="1439" t="s">
        <v>284</v>
      </c>
      <c r="D8" s="1439" t="s">
        <v>285</v>
      </c>
      <c r="E8" s="1442" t="s">
        <v>286</v>
      </c>
      <c r="F8" s="1443"/>
      <c r="G8" s="1443"/>
      <c r="H8" s="1444"/>
      <c r="I8" s="1445" t="s">
        <v>287</v>
      </c>
    </row>
    <row r="9" spans="1:9" ht="18.75">
      <c r="A9" s="1440"/>
      <c r="B9" s="1440"/>
      <c r="C9" s="1440"/>
      <c r="D9" s="1440"/>
      <c r="E9" s="1439" t="s">
        <v>288</v>
      </c>
      <c r="F9" s="1442" t="s">
        <v>289</v>
      </c>
      <c r="G9" s="1443"/>
      <c r="H9" s="1444"/>
      <c r="I9" s="1446"/>
    </row>
    <row r="10" spans="1:9" ht="43.5" customHeight="1">
      <c r="A10" s="1440"/>
      <c r="B10" s="1441"/>
      <c r="C10" s="1440"/>
      <c r="D10" s="1440"/>
      <c r="E10" s="1440"/>
      <c r="F10" s="18" t="s">
        <v>290</v>
      </c>
      <c r="G10" s="18" t="s">
        <v>291</v>
      </c>
      <c r="H10" s="18" t="s">
        <v>292</v>
      </c>
      <c r="I10" s="1446"/>
    </row>
    <row r="11" spans="1:9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</row>
    <row r="12" spans="1:9" ht="75" customHeight="1">
      <c r="A12" s="1494">
        <v>1</v>
      </c>
      <c r="B12" s="24"/>
      <c r="C12" s="24" t="s">
        <v>1152</v>
      </c>
      <c r="D12" s="25">
        <v>1</v>
      </c>
      <c r="E12" s="102">
        <f>F12+G12+H12</f>
        <v>16458.2</v>
      </c>
      <c r="F12" s="25">
        <v>9613</v>
      </c>
      <c r="G12" s="25">
        <v>2403.25</v>
      </c>
      <c r="H12" s="25">
        <v>4441.95</v>
      </c>
      <c r="I12" s="104">
        <f>E12*D12*12-35245.48</f>
        <v>162252.92000000001</v>
      </c>
    </row>
    <row r="13" spans="1:9" ht="18.75">
      <c r="A13" s="1495"/>
      <c r="B13" s="24"/>
      <c r="C13" s="25"/>
      <c r="D13" s="1170"/>
      <c r="E13" s="25"/>
      <c r="F13" s="25"/>
      <c r="G13" s="25"/>
      <c r="H13" s="104"/>
      <c r="I13" s="104">
        <f>SUM(I12)</f>
        <v>162252.92000000001</v>
      </c>
    </row>
    <row r="14" spans="1:9" ht="37.5" hidden="1" customHeight="1">
      <c r="A14" s="1494">
        <v>2</v>
      </c>
      <c r="B14" s="1448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</row>
    <row r="15" spans="1:9" ht="18.75" hidden="1">
      <c r="A15" s="1496"/>
      <c r="B15" s="1449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</row>
    <row r="16" spans="1:9" ht="18.75" hidden="1">
      <c r="A16" s="1496"/>
      <c r="B16" s="1449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</row>
    <row r="17" spans="1:9" ht="18.75" hidden="1">
      <c r="A17" s="1496"/>
      <c r="B17" s="1449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</row>
    <row r="18" spans="1:9" ht="18.75" hidden="1">
      <c r="A18" s="1496"/>
      <c r="B18" s="1449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</row>
    <row r="19" spans="1:9" ht="18.75" hidden="1">
      <c r="A19" s="1495"/>
      <c r="B19" s="1450"/>
      <c r="C19" s="1497"/>
      <c r="D19" s="1498"/>
      <c r="E19" s="1498"/>
      <c r="F19" s="1498"/>
      <c r="G19" s="1498"/>
      <c r="H19" s="1499"/>
      <c r="I19" s="104">
        <f>SUM(I14:I18)</f>
        <v>0</v>
      </c>
    </row>
    <row r="20" spans="1:9" ht="56.25" hidden="1" customHeight="1">
      <c r="A20" s="1494">
        <v>3</v>
      </c>
      <c r="B20" s="1448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</row>
    <row r="21" spans="1:9" ht="18.75" hidden="1">
      <c r="A21" s="1496"/>
      <c r="B21" s="1449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9" ht="18.75" hidden="1">
      <c r="A22" s="1496"/>
      <c r="B22" s="1449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9" ht="18.75" hidden="1">
      <c r="A23" s="1496"/>
      <c r="B23" s="1449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9" ht="18.75" hidden="1">
      <c r="A24" s="1495"/>
      <c r="B24" s="1450"/>
      <c r="C24" s="1497"/>
      <c r="D24" s="1498"/>
      <c r="E24" s="1498"/>
      <c r="F24" s="1498"/>
      <c r="G24" s="1498"/>
      <c r="H24" s="1499"/>
      <c r="I24" s="104">
        <f>SUM(I20:I23)</f>
        <v>0</v>
      </c>
    </row>
    <row r="25" spans="1:9" ht="56.25" hidden="1" customHeight="1">
      <c r="A25" s="1494">
        <v>4</v>
      </c>
      <c r="B25" s="1448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9" ht="18.75" hidden="1">
      <c r="A26" s="1495"/>
      <c r="B26" s="1450"/>
      <c r="C26" s="1497"/>
      <c r="D26" s="1498"/>
      <c r="E26" s="1498"/>
      <c r="F26" s="1498"/>
      <c r="G26" s="1498"/>
      <c r="H26" s="1499"/>
      <c r="I26" s="104">
        <f>SUM(I25)</f>
        <v>0</v>
      </c>
    </row>
    <row r="27" spans="1:9" ht="18.75" hidden="1">
      <c r="A27" s="23"/>
      <c r="B27" s="29"/>
      <c r="C27" s="24"/>
      <c r="D27" s="25"/>
      <c r="E27" s="26"/>
      <c r="F27" s="25"/>
      <c r="G27" s="25"/>
      <c r="H27" s="25"/>
      <c r="I27" s="104"/>
    </row>
    <row r="28" spans="1:9" ht="18.75" hidden="1">
      <c r="A28" s="23"/>
      <c r="B28" s="29"/>
      <c r="C28" s="24"/>
      <c r="D28" s="25"/>
      <c r="E28" s="26"/>
      <c r="F28" s="25"/>
      <c r="G28" s="25"/>
      <c r="H28" s="25"/>
      <c r="I28" s="104"/>
    </row>
    <row r="29" spans="1:9" ht="18.75" hidden="1">
      <c r="A29" s="23"/>
      <c r="B29" s="29"/>
      <c r="C29" s="28"/>
      <c r="D29" s="25"/>
      <c r="E29" s="26"/>
      <c r="F29" s="25"/>
      <c r="G29" s="25"/>
      <c r="H29" s="25"/>
      <c r="I29" s="104"/>
    </row>
    <row r="30" spans="1:9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9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9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>
      <c r="A33" s="1451" t="s">
        <v>295</v>
      </c>
      <c r="B33" s="1451"/>
      <c r="C33" s="1451"/>
      <c r="D33" s="31">
        <f>D25+D23+D22+D21+D20+D18+D17+D16+D15+D14+D12</f>
        <v>1</v>
      </c>
      <c r="E33" s="31">
        <f>SUM(E12:E32)</f>
        <v>16458.2</v>
      </c>
      <c r="F33" s="31" t="s">
        <v>296</v>
      </c>
      <c r="G33" s="31">
        <f>SUM(G12:G32)</f>
        <v>2403.25</v>
      </c>
      <c r="H33" s="31">
        <f>SUM(H12:H32)</f>
        <v>4441.95</v>
      </c>
      <c r="I33" s="31">
        <v>162252.92000000001</v>
      </c>
      <c r="K33" s="1171"/>
    </row>
    <row r="34" spans="1:11">
      <c r="I34" s="33"/>
    </row>
    <row r="35" spans="1:11" s="35" customFormat="1" ht="23.25" customHeight="1">
      <c r="A35" s="34" t="s">
        <v>667</v>
      </c>
      <c r="E35" s="36"/>
      <c r="F35" s="36"/>
      <c r="H35" s="1398" t="s">
        <v>1135</v>
      </c>
      <c r="I35" s="1398"/>
    </row>
    <row r="36" spans="1:11" s="37" customFormat="1" ht="12">
      <c r="E36" s="1447" t="s">
        <v>131</v>
      </c>
      <c r="F36" s="1447"/>
      <c r="H36" s="1447" t="s">
        <v>132</v>
      </c>
      <c r="I36" s="1447"/>
    </row>
    <row r="37" spans="1:11" s="35" customFormat="1" ht="18.75"/>
    <row r="38" spans="1:11" s="35" customFormat="1" ht="23.25" customHeight="1">
      <c r="A38" s="34" t="s">
        <v>133</v>
      </c>
      <c r="E38" s="36"/>
      <c r="F38" s="36"/>
      <c r="H38" s="1398" t="s">
        <v>1227</v>
      </c>
      <c r="I38" s="1398"/>
    </row>
    <row r="39" spans="1:11" s="37" customFormat="1" ht="12">
      <c r="E39" s="1447" t="s">
        <v>131</v>
      </c>
      <c r="F39" s="1447"/>
      <c r="H39" s="1447" t="s">
        <v>132</v>
      </c>
      <c r="I39" s="1447"/>
    </row>
  </sheetData>
  <protectedRanges>
    <protectedRange sqref="C26:C32 C13 C15:C22 C24" name="Диапазон2_1_1_1"/>
  </protectedRanges>
  <mergeCells count="28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>
    <pageSetUpPr fitToPage="1"/>
  </sheetPr>
  <dimension ref="A1:L39"/>
  <sheetViews>
    <sheetView view="pageBreakPreview" topLeftCell="A7" zoomScale="85" zoomScaleNormal="75" zoomScaleSheetLayoutView="85" workbookViewId="0">
      <selection activeCell="W22" sqref="W2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436" t="s">
        <v>519</v>
      </c>
      <c r="B2" s="1436"/>
      <c r="C2" s="1436"/>
      <c r="D2" s="1436"/>
      <c r="E2" s="1436"/>
      <c r="F2" s="1436"/>
      <c r="G2" s="1436"/>
      <c r="H2" s="1436"/>
      <c r="I2" s="1436"/>
    </row>
    <row r="3" spans="1:12" s="13" customFormat="1" ht="27" customHeight="1">
      <c r="A3" s="1437" t="s">
        <v>1137</v>
      </c>
      <c r="B3" s="1437"/>
      <c r="C3" s="1437"/>
      <c r="D3" s="1437"/>
      <c r="E3" s="1437"/>
      <c r="F3" s="1437"/>
      <c r="G3" s="1437"/>
      <c r="H3" s="1437"/>
      <c r="I3" s="1437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438" t="s">
        <v>484</v>
      </c>
      <c r="B5" s="1438"/>
      <c r="C5" s="1438"/>
      <c r="D5" s="1438"/>
      <c r="E5" s="1438"/>
      <c r="F5" s="1438"/>
      <c r="G5" s="1438"/>
      <c r="H5" s="1438"/>
      <c r="I5" s="1438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439" t="s">
        <v>282</v>
      </c>
      <c r="B8" s="1439" t="s">
        <v>283</v>
      </c>
      <c r="C8" s="1439" t="s">
        <v>284</v>
      </c>
      <c r="D8" s="1439" t="s">
        <v>285</v>
      </c>
      <c r="E8" s="1442" t="s">
        <v>286</v>
      </c>
      <c r="F8" s="1443"/>
      <c r="G8" s="1443"/>
      <c r="H8" s="1444"/>
      <c r="I8" s="1445" t="s">
        <v>287</v>
      </c>
    </row>
    <row r="9" spans="1:12" ht="18.75">
      <c r="A9" s="1440"/>
      <c r="B9" s="1440"/>
      <c r="C9" s="1440"/>
      <c r="D9" s="1440"/>
      <c r="E9" s="1439" t="s">
        <v>288</v>
      </c>
      <c r="F9" s="1442" t="s">
        <v>289</v>
      </c>
      <c r="G9" s="1443"/>
      <c r="H9" s="1444"/>
      <c r="I9" s="1446"/>
    </row>
    <row r="10" spans="1:12" ht="43.5" customHeight="1">
      <c r="A10" s="1440"/>
      <c r="B10" s="1441"/>
      <c r="C10" s="1440"/>
      <c r="D10" s="1440"/>
      <c r="E10" s="1440"/>
      <c r="F10" s="18" t="s">
        <v>290</v>
      </c>
      <c r="G10" s="18" t="s">
        <v>291</v>
      </c>
      <c r="H10" s="18" t="s">
        <v>292</v>
      </c>
      <c r="I10" s="1446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7.5">
      <c r="A12" s="1494">
        <v>1</v>
      </c>
      <c r="B12" s="1448"/>
      <c r="C12" s="24" t="s">
        <v>1152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.75">
      <c r="A13" s="1495"/>
      <c r="B13" s="1450"/>
      <c r="C13" s="1497"/>
      <c r="D13" s="1498"/>
      <c r="E13" s="1498"/>
      <c r="F13" s="1498"/>
      <c r="G13" s="1498"/>
      <c r="H13" s="1499"/>
      <c r="I13" s="104">
        <f>SUM(I12)</f>
        <v>163405</v>
      </c>
      <c r="L13" s="10"/>
    </row>
    <row r="14" spans="1:12" ht="18.75" hidden="1">
      <c r="A14" s="1494">
        <v>2</v>
      </c>
      <c r="B14" s="1448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.75" hidden="1">
      <c r="A15" s="1496"/>
      <c r="B15" s="1449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.75" hidden="1">
      <c r="A16" s="1496"/>
      <c r="B16" s="1449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.75" hidden="1">
      <c r="A17" s="1496"/>
      <c r="B17" s="1449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.75" hidden="1">
      <c r="A18" s="1496"/>
      <c r="B18" s="1449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.75" hidden="1">
      <c r="A19" s="1495"/>
      <c r="B19" s="1450"/>
      <c r="C19" s="1497"/>
      <c r="D19" s="1498"/>
      <c r="E19" s="1498"/>
      <c r="F19" s="1498"/>
      <c r="G19" s="1498"/>
      <c r="H19" s="1499"/>
      <c r="I19" s="104">
        <f>SUM(I14:I18)</f>
        <v>0</v>
      </c>
      <c r="L19" s="10"/>
    </row>
    <row r="20" spans="1:12" ht="18.75" hidden="1">
      <c r="A20" s="1494">
        <v>3</v>
      </c>
      <c r="B20" s="1448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>
      <c r="A21" s="1496"/>
      <c r="B21" s="1449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.75" hidden="1">
      <c r="A22" s="1496"/>
      <c r="B22" s="1449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>
      <c r="A23" s="1496"/>
      <c r="B23" s="1449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.75" hidden="1">
      <c r="A24" s="1495"/>
      <c r="B24" s="1450"/>
      <c r="C24" s="1497"/>
      <c r="D24" s="1498"/>
      <c r="E24" s="1498"/>
      <c r="F24" s="1498"/>
      <c r="G24" s="1498"/>
      <c r="H24" s="1499"/>
      <c r="I24" s="104">
        <f>SUM(I20:I23)</f>
        <v>0</v>
      </c>
    </row>
    <row r="25" spans="1:12" s="35" customFormat="1" ht="18.75" hidden="1">
      <c r="A25" s="1494">
        <v>4</v>
      </c>
      <c r="B25" s="1448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>
      <c r="A26" s="1495"/>
      <c r="B26" s="1450"/>
      <c r="C26" s="1497"/>
      <c r="D26" s="1498"/>
      <c r="E26" s="1498"/>
      <c r="F26" s="1498"/>
      <c r="G26" s="1498"/>
      <c r="H26" s="1499"/>
      <c r="I26" s="104">
        <f>SUM(I25)</f>
        <v>0</v>
      </c>
    </row>
    <row r="27" spans="1:12" s="37" customFormat="1" ht="18.75" hidden="1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.75" hidden="1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.75" hidden="1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>
      <c r="A33" s="1451" t="s">
        <v>295</v>
      </c>
      <c r="B33" s="1451"/>
      <c r="C33" s="1451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>
      <c r="I34" s="33"/>
    </row>
    <row r="35" spans="1:11" ht="18.75">
      <c r="A35" s="34" t="s">
        <v>667</v>
      </c>
      <c r="B35" s="35"/>
      <c r="C35" s="35"/>
      <c r="D35" s="35"/>
      <c r="E35" s="36"/>
      <c r="F35" s="36"/>
      <c r="G35" s="35"/>
      <c r="H35" s="1398" t="s">
        <v>1135</v>
      </c>
      <c r="I35" s="1398"/>
    </row>
    <row r="36" spans="1:11">
      <c r="A36" s="37"/>
      <c r="B36" s="37"/>
      <c r="C36" s="37"/>
      <c r="D36" s="37"/>
      <c r="E36" s="1447" t="s">
        <v>131</v>
      </c>
      <c r="F36" s="1447"/>
      <c r="G36" s="37"/>
      <c r="H36" s="1447" t="s">
        <v>132</v>
      </c>
      <c r="I36" s="1447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98" t="s">
        <v>1217</v>
      </c>
      <c r="I38" s="1398"/>
    </row>
    <row r="39" spans="1:11" ht="18" customHeight="1">
      <c r="A39" s="37"/>
      <c r="B39" s="37"/>
      <c r="C39" s="37"/>
      <c r="D39" s="37"/>
      <c r="E39" s="1447" t="s">
        <v>131</v>
      </c>
      <c r="F39" s="1447"/>
      <c r="G39" s="37"/>
      <c r="H39" s="1447" t="s">
        <v>132</v>
      </c>
      <c r="I39" s="1447"/>
    </row>
  </sheetData>
  <protectedRanges>
    <protectedRange sqref="C26:C32 C13 C15:C22 C24" name="Диапазон2_1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79">
    <pageSetUpPr fitToPage="1"/>
  </sheetPr>
  <dimension ref="A1:L39"/>
  <sheetViews>
    <sheetView view="pageBreakPreview" topLeftCell="A7" zoomScale="90" zoomScaleNormal="75" zoomScaleSheetLayoutView="90" workbookViewId="0">
      <selection activeCell="W22" sqref="W2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436" t="s">
        <v>978</v>
      </c>
      <c r="B2" s="1436"/>
      <c r="C2" s="1436"/>
      <c r="D2" s="1436"/>
      <c r="E2" s="1436"/>
      <c r="F2" s="1436"/>
      <c r="G2" s="1436"/>
      <c r="H2" s="1436"/>
      <c r="I2" s="1436"/>
    </row>
    <row r="3" spans="1:12" s="13" customFormat="1" ht="27" customHeight="1">
      <c r="A3" s="1437" t="s">
        <v>1137</v>
      </c>
      <c r="B3" s="1437"/>
      <c r="C3" s="1437"/>
      <c r="D3" s="1437"/>
      <c r="E3" s="1437"/>
      <c r="F3" s="1437"/>
      <c r="G3" s="1437"/>
      <c r="H3" s="1437"/>
      <c r="I3" s="1437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438" t="s">
        <v>484</v>
      </c>
      <c r="B5" s="1438"/>
      <c r="C5" s="1438"/>
      <c r="D5" s="1438"/>
      <c r="E5" s="1438"/>
      <c r="F5" s="1438"/>
      <c r="G5" s="1438"/>
      <c r="H5" s="1438"/>
      <c r="I5" s="1438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439" t="s">
        <v>282</v>
      </c>
      <c r="B8" s="1439" t="s">
        <v>283</v>
      </c>
      <c r="C8" s="1439" t="s">
        <v>284</v>
      </c>
      <c r="D8" s="1439" t="s">
        <v>285</v>
      </c>
      <c r="E8" s="1442" t="s">
        <v>286</v>
      </c>
      <c r="F8" s="1443"/>
      <c r="G8" s="1443"/>
      <c r="H8" s="1444"/>
      <c r="I8" s="1445" t="s">
        <v>287</v>
      </c>
    </row>
    <row r="9" spans="1:12" ht="18.75">
      <c r="A9" s="1440"/>
      <c r="B9" s="1440"/>
      <c r="C9" s="1440"/>
      <c r="D9" s="1440"/>
      <c r="E9" s="1439" t="s">
        <v>288</v>
      </c>
      <c r="F9" s="1442" t="s">
        <v>289</v>
      </c>
      <c r="G9" s="1443"/>
      <c r="H9" s="1444"/>
      <c r="I9" s="1446"/>
    </row>
    <row r="10" spans="1:12" ht="43.5" customHeight="1">
      <c r="A10" s="1440"/>
      <c r="B10" s="1441"/>
      <c r="C10" s="1440"/>
      <c r="D10" s="1440"/>
      <c r="E10" s="1440"/>
      <c r="F10" s="18" t="s">
        <v>290</v>
      </c>
      <c r="G10" s="18" t="s">
        <v>291</v>
      </c>
      <c r="H10" s="18" t="s">
        <v>292</v>
      </c>
      <c r="I10" s="1446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7.5">
      <c r="A12" s="1494">
        <v>1</v>
      </c>
      <c r="B12" s="1448"/>
      <c r="C12" s="24" t="s">
        <v>1152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.75">
      <c r="A13" s="1495"/>
      <c r="B13" s="1450"/>
      <c r="C13" s="1497"/>
      <c r="D13" s="1498"/>
      <c r="E13" s="1498"/>
      <c r="F13" s="1498"/>
      <c r="G13" s="1498"/>
      <c r="H13" s="1499"/>
      <c r="I13" s="104">
        <f>SUM(I12)</f>
        <v>163405</v>
      </c>
      <c r="L13" s="10"/>
    </row>
    <row r="14" spans="1:12" ht="18.75" hidden="1">
      <c r="A14" s="1494">
        <v>2</v>
      </c>
      <c r="B14" s="1448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.75" hidden="1">
      <c r="A15" s="1496"/>
      <c r="B15" s="1449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.75" hidden="1">
      <c r="A16" s="1496"/>
      <c r="B16" s="1449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.75" hidden="1">
      <c r="A17" s="1496"/>
      <c r="B17" s="1449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.75" hidden="1">
      <c r="A18" s="1496"/>
      <c r="B18" s="1449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.75" hidden="1">
      <c r="A19" s="1495"/>
      <c r="B19" s="1450"/>
      <c r="C19" s="1497"/>
      <c r="D19" s="1498"/>
      <c r="E19" s="1498"/>
      <c r="F19" s="1498"/>
      <c r="G19" s="1498"/>
      <c r="H19" s="1499"/>
      <c r="I19" s="104">
        <f>SUM(I14:I18)</f>
        <v>0</v>
      </c>
      <c r="L19" s="10"/>
    </row>
    <row r="20" spans="1:12" ht="18.75" hidden="1">
      <c r="A20" s="1494">
        <v>3</v>
      </c>
      <c r="B20" s="1448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>
      <c r="A21" s="1496"/>
      <c r="B21" s="1449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.75" hidden="1">
      <c r="A22" s="1496"/>
      <c r="B22" s="1449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>
      <c r="A23" s="1496"/>
      <c r="B23" s="1449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.75" hidden="1">
      <c r="A24" s="1495"/>
      <c r="B24" s="1450"/>
      <c r="C24" s="1497"/>
      <c r="D24" s="1498"/>
      <c r="E24" s="1498"/>
      <c r="F24" s="1498"/>
      <c r="G24" s="1498"/>
      <c r="H24" s="1499"/>
      <c r="I24" s="104">
        <f>SUM(I20:I23)</f>
        <v>0</v>
      </c>
    </row>
    <row r="25" spans="1:12" s="35" customFormat="1" ht="18.75" hidden="1">
      <c r="A25" s="1494">
        <v>4</v>
      </c>
      <c r="B25" s="1448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>
      <c r="A26" s="1495"/>
      <c r="B26" s="1450"/>
      <c r="C26" s="1497"/>
      <c r="D26" s="1498"/>
      <c r="E26" s="1498"/>
      <c r="F26" s="1498"/>
      <c r="G26" s="1498"/>
      <c r="H26" s="1499"/>
      <c r="I26" s="104">
        <f>SUM(I25)</f>
        <v>0</v>
      </c>
    </row>
    <row r="27" spans="1:12" s="37" customFormat="1" ht="18.75" hidden="1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.75" hidden="1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.75" hidden="1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>
      <c r="A33" s="1451" t="s">
        <v>295</v>
      </c>
      <c r="B33" s="1451"/>
      <c r="C33" s="1451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>
      <c r="I34" s="33"/>
    </row>
    <row r="35" spans="1:11" ht="18.75">
      <c r="A35" s="34" t="s">
        <v>667</v>
      </c>
      <c r="B35" s="35"/>
      <c r="C35" s="35"/>
      <c r="D35" s="35"/>
      <c r="E35" s="36"/>
      <c r="F35" s="36"/>
      <c r="G35" s="35"/>
      <c r="H35" s="1398" t="s">
        <v>1135</v>
      </c>
      <c r="I35" s="1398"/>
    </row>
    <row r="36" spans="1:11">
      <c r="A36" s="37"/>
      <c r="B36" s="37"/>
      <c r="C36" s="37"/>
      <c r="D36" s="37"/>
      <c r="E36" s="1447" t="s">
        <v>131</v>
      </c>
      <c r="F36" s="1447"/>
      <c r="G36" s="37"/>
      <c r="H36" s="1447" t="s">
        <v>132</v>
      </c>
      <c r="I36" s="1447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98" t="s">
        <v>1217</v>
      </c>
      <c r="I38" s="1398"/>
    </row>
    <row r="39" spans="1:11" ht="18" customHeight="1">
      <c r="A39" s="37"/>
      <c r="B39" s="37"/>
      <c r="C39" s="37"/>
      <c r="D39" s="37"/>
      <c r="E39" s="1447" t="s">
        <v>131</v>
      </c>
      <c r="F39" s="1447"/>
      <c r="G39" s="37"/>
      <c r="H39" s="1447" t="s">
        <v>132</v>
      </c>
      <c r="I39" s="1447"/>
    </row>
  </sheetData>
  <protectedRanges>
    <protectedRange sqref="C26:C32 C13 C15:C22 C24" name="Диапазон2_1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5" tint="-0.499984740745262"/>
    <pageSetUpPr fitToPage="1"/>
  </sheetPr>
  <dimension ref="A2:F19"/>
  <sheetViews>
    <sheetView view="pageBreakPreview" zoomScaleSheetLayoutView="100" workbookViewId="0"/>
  </sheetViews>
  <sheetFormatPr defaultColWidth="9.140625" defaultRowHeight="15"/>
  <cols>
    <col min="1" max="1" width="91" customWidth="1"/>
    <col min="2" max="4" width="26.42578125" customWidth="1"/>
    <col min="5" max="6" width="20.140625" customWidth="1"/>
  </cols>
  <sheetData>
    <row r="2" spans="1:6">
      <c r="D2" t="s">
        <v>414</v>
      </c>
    </row>
    <row r="4" spans="1:6">
      <c r="A4" t="s">
        <v>415</v>
      </c>
    </row>
    <row r="5" spans="1:6">
      <c r="B5" s="1422"/>
      <c r="C5" s="1422"/>
      <c r="D5" s="1422"/>
    </row>
    <row r="6" spans="1:6">
      <c r="A6" s="1422" t="s">
        <v>0</v>
      </c>
      <c r="B6" s="1422" t="s">
        <v>135</v>
      </c>
      <c r="C6" s="1422"/>
      <c r="D6" s="1422"/>
    </row>
    <row r="7" spans="1:6">
      <c r="A7" s="1422"/>
      <c r="B7" t="s">
        <v>972</v>
      </c>
      <c r="C7" t="s">
        <v>973</v>
      </c>
      <c r="D7" t="s">
        <v>974</v>
      </c>
    </row>
    <row r="8" spans="1:6">
      <c r="A8">
        <v>1</v>
      </c>
      <c r="B8">
        <v>2</v>
      </c>
      <c r="C8">
        <v>3</v>
      </c>
      <c r="D8">
        <v>4</v>
      </c>
    </row>
    <row r="9" spans="1:6">
      <c r="A9" t="s">
        <v>256</v>
      </c>
      <c r="B9">
        <f>SUM(B10:B11)</f>
        <v>0</v>
      </c>
      <c r="C9">
        <f>SUM(C10:C11)</f>
        <v>0</v>
      </c>
      <c r="D9">
        <f>SUM(D10:D11)</f>
        <v>0</v>
      </c>
      <c r="F9" t="s">
        <v>1064</v>
      </c>
    </row>
    <row r="10" spans="1:6">
      <c r="A10" t="s">
        <v>257</v>
      </c>
      <c r="B10">
        <f>'Раздел 1'!P57+'Раздел 1'!P58</f>
        <v>0</v>
      </c>
      <c r="C10">
        <f>'Раздел 1'!Q57+'Раздел 1'!Q58</f>
        <v>0</v>
      </c>
      <c r="D10">
        <f>'Раздел 1'!R57+'Раздел 1'!R58</f>
        <v>0</v>
      </c>
      <c r="F10" t="s">
        <v>1032</v>
      </c>
    </row>
    <row r="11" spans="1:6">
      <c r="A11" t="s">
        <v>258</v>
      </c>
    </row>
    <row r="12" spans="1:6">
      <c r="A12" t="s">
        <v>247</v>
      </c>
      <c r="B12">
        <f>B9</f>
        <v>0</v>
      </c>
      <c r="C12">
        <f>C9</f>
        <v>0</v>
      </c>
      <c r="D12">
        <f>D9</f>
        <v>0</v>
      </c>
      <c r="E12" t="e">
        <f>B12-#REF!-#REF!-'223 КВР 244 (2022)ВНЕБ, 150Д'!E18-'223 КВР 247 (2022)ВНЕБ, 150Д'!E18-'225 (2022)ВНЕБ, 150Д'!F73-'226 (2022)ВНЕБ, 150Д'!F81-#REF!-#REF!-'310 (2022)ВНЕБ, 150Д'!E17-#REF!-#REF!-#REF!-#REF!-'346 (2022)ВНЕБ, 150Д'!D20-#REF!-#REF!-#REF!-#REF!-#REF!</f>
        <v>#REF!</v>
      </c>
    </row>
    <row r="15" spans="1:6" ht="18" customHeight="1">
      <c r="A15" t="s">
        <v>668</v>
      </c>
      <c r="D15" t="s">
        <v>1135</v>
      </c>
    </row>
    <row r="16" spans="1:6" ht="18" customHeight="1">
      <c r="A16" t="s">
        <v>260</v>
      </c>
      <c r="B16" t="s">
        <v>131</v>
      </c>
      <c r="D16" t="s">
        <v>132</v>
      </c>
    </row>
    <row r="17" spans="1:4" ht="18" customHeight="1"/>
    <row r="18" spans="1:4" ht="18" customHeight="1">
      <c r="A18" t="s">
        <v>670</v>
      </c>
      <c r="D18" t="s">
        <v>1136</v>
      </c>
    </row>
    <row r="19" spans="1:4" ht="18" customHeight="1">
      <c r="B19" t="s">
        <v>131</v>
      </c>
      <c r="D19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Лист80"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72" t="s">
        <v>428</v>
      </c>
    </row>
    <row r="2" spans="1:11">
      <c r="D2" s="75"/>
    </row>
    <row r="3" spans="1:11" ht="55.9" customHeight="1">
      <c r="A3" s="1452" t="s">
        <v>455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>
      <c r="A14" s="34" t="s">
        <v>667</v>
      </c>
      <c r="C14" s="36"/>
      <c r="E14" s="36" t="s">
        <v>1135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36"/>
      <c r="E17" s="36" t="s">
        <v>1136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Лист81">
    <tabColor rgb="FFFFFF99"/>
    <pageSetUpPr fitToPage="1"/>
  </sheetPr>
  <dimension ref="A1:K88"/>
  <sheetViews>
    <sheetView view="pageBreakPreview" zoomScale="80" zoomScaleNormal="75" zoomScaleSheetLayoutView="80" workbookViewId="0">
      <selection activeCell="E15" sqref="E15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456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453"/>
      <c r="I4" s="1453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  <c r="F11" s="74"/>
      <c r="G11" s="85">
        <f>E11-F11</f>
        <v>52500</v>
      </c>
    </row>
    <row r="12" spans="1:11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  <c r="F12" s="85">
        <f>SUM(F11:F11)</f>
        <v>0</v>
      </c>
      <c r="G12" s="85">
        <f>SUM(G11:G11)</f>
        <v>52500</v>
      </c>
    </row>
    <row r="15" spans="1:11" s="35" customFormat="1" ht="23.25" customHeight="1">
      <c r="A15" s="34" t="s">
        <v>667</v>
      </c>
      <c r="C15" s="36"/>
      <c r="E15" s="1025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1028" t="s">
        <v>1227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Лист82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452" t="s">
        <v>520</v>
      </c>
      <c r="B3" s="1452"/>
      <c r="C3" s="1452"/>
      <c r="D3" s="1452"/>
      <c r="E3" s="1452"/>
      <c r="F3" s="77"/>
      <c r="G3" s="78"/>
    </row>
    <row r="4" spans="1:9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438" t="s">
        <v>484</v>
      </c>
      <c r="B6" s="1438"/>
      <c r="C6" s="1438"/>
      <c r="D6" s="1438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>
      <c r="A15" s="34" t="s">
        <v>667</v>
      </c>
      <c r="C15" s="36"/>
      <c r="E15" s="36" t="s">
        <v>1135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1024" t="s">
        <v>1217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Лист83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452" t="s">
        <v>979</v>
      </c>
      <c r="B3" s="1452"/>
      <c r="C3" s="1452"/>
      <c r="D3" s="1452"/>
      <c r="E3" s="1452"/>
      <c r="F3" s="77"/>
      <c r="G3" s="78"/>
    </row>
    <row r="4" spans="1:9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438" t="s">
        <v>484</v>
      </c>
      <c r="B6" s="1438"/>
      <c r="C6" s="1438"/>
      <c r="D6" s="1438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>
      <c r="A15" s="34" t="s">
        <v>667</v>
      </c>
      <c r="C15" s="36"/>
      <c r="E15" s="36" t="s">
        <v>1135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1024" t="s">
        <v>1217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codeName="Лист84">
    <tabColor theme="5" tint="0.39997558519241921"/>
    <pageSetUpPr fitToPage="1"/>
  </sheetPr>
  <dimension ref="A1:K88"/>
  <sheetViews>
    <sheetView view="pageBreakPreview" zoomScale="80" zoomScaleNormal="75" zoomScaleSheetLayoutView="80" workbookViewId="0">
      <selection activeCell="E5" sqref="E5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452" t="s">
        <v>456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453"/>
      <c r="I4" s="1453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>
        <v>2</v>
      </c>
      <c r="D11" s="90">
        <v>750</v>
      </c>
      <c r="E11" s="91">
        <f>C11*D11</f>
        <v>1500</v>
      </c>
      <c r="F11" s="74"/>
      <c r="G11" s="85">
        <f>E11-F11</f>
        <v>1500</v>
      </c>
    </row>
    <row r="12" spans="1:11">
      <c r="A12" s="94"/>
      <c r="B12" s="95" t="s">
        <v>295</v>
      </c>
      <c r="C12" s="109" t="s">
        <v>305</v>
      </c>
      <c r="D12" s="109" t="s">
        <v>305</v>
      </c>
      <c r="E12" s="97">
        <f>SUM(E11:E11)</f>
        <v>1500</v>
      </c>
      <c r="F12" s="85">
        <f>SUM(F11:F11)</f>
        <v>0</v>
      </c>
      <c r="G12" s="85">
        <f>SUM(G11:G11)</f>
        <v>1500</v>
      </c>
    </row>
    <row r="15" spans="1:11" s="35" customFormat="1" ht="23.25" customHeight="1">
      <c r="A15" s="34" t="s">
        <v>667</v>
      </c>
      <c r="C15" s="36"/>
      <c r="E15" s="36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1137" t="s">
        <v>1227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Лист85"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452" t="s">
        <v>520</v>
      </c>
      <c r="B3" s="1452"/>
      <c r="C3" s="1452"/>
      <c r="D3" s="1452"/>
      <c r="E3" s="1452"/>
      <c r="F3" s="77"/>
      <c r="G3" s="78"/>
    </row>
    <row r="4" spans="1:9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438" t="s">
        <v>484</v>
      </c>
      <c r="B6" s="1438"/>
      <c r="C6" s="1438"/>
      <c r="D6" s="1438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>
      <c r="A15" s="34" t="s">
        <v>667</v>
      </c>
      <c r="C15" s="36"/>
      <c r="E15" s="36" t="s">
        <v>1135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36" t="s">
        <v>1136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Лист86"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452" t="s">
        <v>979</v>
      </c>
      <c r="B3" s="1452"/>
      <c r="C3" s="1452"/>
      <c r="D3" s="1452"/>
      <c r="E3" s="1452"/>
      <c r="F3" s="77"/>
      <c r="G3" s="78"/>
    </row>
    <row r="4" spans="1:9" s="13" customFormat="1" ht="27" customHeight="1">
      <c r="A4" s="1437" t="s">
        <v>1137</v>
      </c>
      <c r="B4" s="1437"/>
      <c r="C4" s="1437"/>
      <c r="D4" s="1437"/>
      <c r="E4" s="1437"/>
      <c r="F4" s="1453"/>
      <c r="G4" s="1453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438" t="s">
        <v>484</v>
      </c>
      <c r="B6" s="1438"/>
      <c r="C6" s="1438"/>
      <c r="D6" s="1438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>
      <c r="A15" s="34" t="s">
        <v>667</v>
      </c>
      <c r="C15" s="36"/>
      <c r="E15" s="36" t="s">
        <v>1135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36" t="s">
        <v>1136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Лист87">
    <tabColor rgb="FFFFFF99"/>
    <pageSetUpPr fitToPage="1"/>
  </sheetPr>
  <dimension ref="A1:K37"/>
  <sheetViews>
    <sheetView view="pageBreakPreview" topLeftCell="A4" zoomScale="80" zoomScaleNormal="70" zoomScaleSheetLayoutView="80" workbookViewId="0">
      <selection activeCell="I13" sqref="I13:I14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452" t="s">
        <v>602</v>
      </c>
      <c r="B2" s="1452"/>
      <c r="C2" s="1452"/>
      <c r="D2" s="1452"/>
      <c r="E2" s="1452"/>
      <c r="F2" s="1452"/>
    </row>
    <row r="3" spans="1:11" s="13" customFormat="1" ht="27" customHeight="1">
      <c r="A3" s="12" t="s">
        <v>1137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>
      <c r="A5" s="1438" t="s">
        <v>484</v>
      </c>
      <c r="B5" s="1438"/>
      <c r="C5" s="1438"/>
      <c r="D5" s="1438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436" t="s">
        <v>1026</v>
      </c>
    </row>
    <row r="9" spans="1:11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8" t="s">
        <v>302</v>
      </c>
      <c r="H9" s="438" t="s">
        <v>303</v>
      </c>
      <c r="I9" s="439"/>
    </row>
    <row r="10" spans="1:11" ht="43.5" customHeight="1">
      <c r="A10" s="440">
        <v>1</v>
      </c>
      <c r="B10" s="441" t="s">
        <v>334</v>
      </c>
      <c r="C10" s="90"/>
      <c r="D10" s="90"/>
      <c r="E10" s="90"/>
      <c r="F10" s="442"/>
      <c r="G10" s="443"/>
      <c r="H10" s="444"/>
      <c r="I10" s="445"/>
    </row>
    <row r="11" spans="1:11" ht="65.25" customHeight="1">
      <c r="A11" s="440" t="s">
        <v>187</v>
      </c>
      <c r="B11" s="354" t="s">
        <v>335</v>
      </c>
      <c r="C11" s="90"/>
      <c r="D11" s="90"/>
      <c r="E11" s="90"/>
      <c r="F11" s="446">
        <f>20000-10000</f>
        <v>10000</v>
      </c>
      <c r="G11" s="198">
        <f>300+300+500+900+900</f>
        <v>2900</v>
      </c>
      <c r="H11" s="198">
        <f>F11-G11</f>
        <v>7100</v>
      </c>
      <c r="I11" s="5">
        <v>2900</v>
      </c>
    </row>
    <row r="12" spans="1:11" s="359" customFormat="1">
      <c r="A12" s="447"/>
      <c r="B12" s="1500" t="s">
        <v>336</v>
      </c>
      <c r="C12" s="1501"/>
      <c r="D12" s="1501"/>
      <c r="E12" s="1502"/>
      <c r="F12" s="448">
        <f>F11</f>
        <v>10000</v>
      </c>
      <c r="G12" s="449" t="s">
        <v>386</v>
      </c>
      <c r="H12" s="449">
        <f>SUM(H10:H11)</f>
        <v>7100</v>
      </c>
      <c r="I12" s="450"/>
    </row>
    <row r="13" spans="1:11" ht="44.25" customHeight="1">
      <c r="A13" s="440" t="s">
        <v>190</v>
      </c>
      <c r="B13" s="354" t="s">
        <v>337</v>
      </c>
      <c r="C13" s="90"/>
      <c r="D13" s="90"/>
      <c r="E13" s="90"/>
      <c r="F13" s="442">
        <f>7000+10000</f>
        <v>17000</v>
      </c>
      <c r="G13" s="443">
        <f>333+395+2643.6+800</f>
        <v>4171.6000000000004</v>
      </c>
      <c r="H13" s="198">
        <f t="shared" ref="H13:H14" si="0">F13-G13</f>
        <v>12828.4</v>
      </c>
      <c r="I13" s="364">
        <v>4171.6000000000004</v>
      </c>
    </row>
    <row r="14" spans="1:11" ht="40.5" customHeight="1">
      <c r="A14" s="440" t="s">
        <v>208</v>
      </c>
      <c r="B14" s="354" t="s">
        <v>485</v>
      </c>
      <c r="C14" s="90"/>
      <c r="D14" s="90"/>
      <c r="E14" s="90"/>
      <c r="F14" s="446">
        <f>3000+10000+50000</f>
        <v>63000</v>
      </c>
      <c r="G14" s="198">
        <f>3000+3040+6000+7125+12000</f>
        <v>31165</v>
      </c>
      <c r="H14" s="198">
        <f t="shared" si="0"/>
        <v>31835</v>
      </c>
      <c r="I14" s="364">
        <v>31165</v>
      </c>
    </row>
    <row r="15" spans="1:11" s="359" customFormat="1">
      <c r="A15" s="101"/>
      <c r="B15" s="1500" t="s">
        <v>338</v>
      </c>
      <c r="C15" s="1501"/>
      <c r="D15" s="1501"/>
      <c r="E15" s="1502"/>
      <c r="F15" s="448">
        <f>SUM(F13:F14)</f>
        <v>80000</v>
      </c>
      <c r="G15" s="449" t="s">
        <v>386</v>
      </c>
      <c r="H15" s="449">
        <f>SUM(H13:H14)</f>
        <v>44663.4</v>
      </c>
      <c r="I15" s="1252"/>
    </row>
    <row r="16" spans="1:11">
      <c r="B16" s="451"/>
      <c r="G16" s="78"/>
      <c r="H16" s="78"/>
    </row>
    <row r="17" spans="1:9" s="63" customFormat="1" ht="23.25" customHeight="1">
      <c r="A17" s="1026" t="s">
        <v>667</v>
      </c>
      <c r="B17" s="35"/>
      <c r="C17" s="115"/>
      <c r="D17" s="35"/>
      <c r="E17" s="1025" t="s">
        <v>1135</v>
      </c>
      <c r="F17" s="69"/>
      <c r="I17" s="65"/>
    </row>
    <row r="18" spans="1:9" s="66" customFormat="1" ht="12.75">
      <c r="C18" s="67" t="s">
        <v>131</v>
      </c>
      <c r="E18" s="67" t="s">
        <v>132</v>
      </c>
      <c r="F18" s="68"/>
      <c r="I18" s="68"/>
    </row>
    <row r="19" spans="1:9" s="63" customFormat="1" ht="15.75">
      <c r="F19" s="69"/>
      <c r="I19" s="69"/>
    </row>
    <row r="20" spans="1:9" s="63" customFormat="1" ht="23.25" customHeight="1">
      <c r="A20" s="34" t="s">
        <v>133</v>
      </c>
      <c r="B20" s="35"/>
      <c r="C20" s="115"/>
      <c r="D20" s="35"/>
      <c r="E20" s="1132" t="s">
        <v>1227</v>
      </c>
      <c r="F20" s="69"/>
      <c r="I20" s="65"/>
    </row>
    <row r="21" spans="1:9" s="66" customFormat="1" ht="12.75">
      <c r="C21" s="67" t="s">
        <v>131</v>
      </c>
      <c r="E21" s="67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 t="s">
        <v>1046</v>
      </c>
    </row>
    <row r="34" spans="2:2">
      <c r="B34" s="227" t="s">
        <v>1027</v>
      </c>
    </row>
    <row r="36" spans="2:2" ht="22.5">
      <c r="B36" s="452" t="s">
        <v>1065</v>
      </c>
    </row>
    <row r="37" spans="2:2" ht="22.5">
      <c r="B37" s="452" t="s">
        <v>1066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codeName="Лист88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7" width="16.140625" style="5" customWidth="1"/>
    <col min="8" max="254" width="8.85546875" style="1"/>
    <col min="255" max="255" width="5.7109375" style="1" customWidth="1"/>
    <col min="256" max="256" width="49.7109375" style="1" customWidth="1"/>
    <col min="257" max="257" width="30.140625" style="1" customWidth="1"/>
    <col min="258" max="258" width="27.85546875" style="1" customWidth="1"/>
    <col min="259" max="259" width="31.28515625" style="1" customWidth="1"/>
    <col min="260" max="260" width="16.140625" style="1" customWidth="1"/>
    <col min="261" max="261" width="16.42578125" style="1" customWidth="1"/>
    <col min="262" max="262" width="27.7109375" style="1" customWidth="1"/>
    <col min="263" max="263" width="16.140625" style="1" customWidth="1"/>
    <col min="264" max="510" width="8.85546875" style="1"/>
    <col min="511" max="511" width="5.7109375" style="1" customWidth="1"/>
    <col min="512" max="512" width="49.7109375" style="1" customWidth="1"/>
    <col min="513" max="513" width="30.140625" style="1" customWidth="1"/>
    <col min="514" max="514" width="27.85546875" style="1" customWidth="1"/>
    <col min="515" max="515" width="31.28515625" style="1" customWidth="1"/>
    <col min="516" max="516" width="16.140625" style="1" customWidth="1"/>
    <col min="517" max="517" width="16.42578125" style="1" customWidth="1"/>
    <col min="518" max="518" width="27.7109375" style="1" customWidth="1"/>
    <col min="519" max="519" width="16.140625" style="1" customWidth="1"/>
    <col min="520" max="766" width="8.85546875" style="1"/>
    <col min="767" max="767" width="5.7109375" style="1" customWidth="1"/>
    <col min="768" max="768" width="49.7109375" style="1" customWidth="1"/>
    <col min="769" max="769" width="30.140625" style="1" customWidth="1"/>
    <col min="770" max="770" width="27.85546875" style="1" customWidth="1"/>
    <col min="771" max="771" width="31.28515625" style="1" customWidth="1"/>
    <col min="772" max="772" width="16.140625" style="1" customWidth="1"/>
    <col min="773" max="773" width="16.42578125" style="1" customWidth="1"/>
    <col min="774" max="774" width="27.7109375" style="1" customWidth="1"/>
    <col min="775" max="775" width="16.140625" style="1" customWidth="1"/>
    <col min="776" max="1022" width="8.85546875" style="1"/>
    <col min="1023" max="1023" width="5.7109375" style="1" customWidth="1"/>
    <col min="1024" max="1024" width="49.7109375" style="1" customWidth="1"/>
    <col min="1025" max="1025" width="30.140625" style="1" customWidth="1"/>
    <col min="1026" max="1026" width="27.85546875" style="1" customWidth="1"/>
    <col min="1027" max="1027" width="31.28515625" style="1" customWidth="1"/>
    <col min="1028" max="1028" width="16.140625" style="1" customWidth="1"/>
    <col min="1029" max="1029" width="16.42578125" style="1" customWidth="1"/>
    <col min="1030" max="1030" width="27.7109375" style="1" customWidth="1"/>
    <col min="1031" max="1031" width="16.140625" style="1" customWidth="1"/>
    <col min="1032" max="1278" width="8.85546875" style="1"/>
    <col min="1279" max="1279" width="5.7109375" style="1" customWidth="1"/>
    <col min="1280" max="1280" width="49.7109375" style="1" customWidth="1"/>
    <col min="1281" max="1281" width="30.140625" style="1" customWidth="1"/>
    <col min="1282" max="1282" width="27.85546875" style="1" customWidth="1"/>
    <col min="1283" max="1283" width="31.28515625" style="1" customWidth="1"/>
    <col min="1284" max="1284" width="16.140625" style="1" customWidth="1"/>
    <col min="1285" max="1285" width="16.42578125" style="1" customWidth="1"/>
    <col min="1286" max="1286" width="27.7109375" style="1" customWidth="1"/>
    <col min="1287" max="1287" width="16.140625" style="1" customWidth="1"/>
    <col min="1288" max="1534" width="8.85546875" style="1"/>
    <col min="1535" max="1535" width="5.7109375" style="1" customWidth="1"/>
    <col min="1536" max="1536" width="49.7109375" style="1" customWidth="1"/>
    <col min="1537" max="1537" width="30.140625" style="1" customWidth="1"/>
    <col min="1538" max="1538" width="27.85546875" style="1" customWidth="1"/>
    <col min="1539" max="1539" width="31.28515625" style="1" customWidth="1"/>
    <col min="1540" max="1540" width="16.140625" style="1" customWidth="1"/>
    <col min="1541" max="1541" width="16.42578125" style="1" customWidth="1"/>
    <col min="1542" max="1542" width="27.7109375" style="1" customWidth="1"/>
    <col min="1543" max="1543" width="16.140625" style="1" customWidth="1"/>
    <col min="1544" max="1790" width="8.85546875" style="1"/>
    <col min="1791" max="1791" width="5.7109375" style="1" customWidth="1"/>
    <col min="1792" max="1792" width="49.7109375" style="1" customWidth="1"/>
    <col min="1793" max="1793" width="30.140625" style="1" customWidth="1"/>
    <col min="1794" max="1794" width="27.85546875" style="1" customWidth="1"/>
    <col min="1795" max="1795" width="31.28515625" style="1" customWidth="1"/>
    <col min="1796" max="1796" width="16.140625" style="1" customWidth="1"/>
    <col min="1797" max="1797" width="16.42578125" style="1" customWidth="1"/>
    <col min="1798" max="1798" width="27.7109375" style="1" customWidth="1"/>
    <col min="1799" max="1799" width="16.140625" style="1" customWidth="1"/>
    <col min="1800" max="2046" width="8.85546875" style="1"/>
    <col min="2047" max="2047" width="5.7109375" style="1" customWidth="1"/>
    <col min="2048" max="2048" width="49.7109375" style="1" customWidth="1"/>
    <col min="2049" max="2049" width="30.140625" style="1" customWidth="1"/>
    <col min="2050" max="2050" width="27.85546875" style="1" customWidth="1"/>
    <col min="2051" max="2051" width="31.28515625" style="1" customWidth="1"/>
    <col min="2052" max="2052" width="16.140625" style="1" customWidth="1"/>
    <col min="2053" max="2053" width="16.42578125" style="1" customWidth="1"/>
    <col min="2054" max="2054" width="27.7109375" style="1" customWidth="1"/>
    <col min="2055" max="2055" width="16.140625" style="1" customWidth="1"/>
    <col min="2056" max="2302" width="8.85546875" style="1"/>
    <col min="2303" max="2303" width="5.7109375" style="1" customWidth="1"/>
    <col min="2304" max="2304" width="49.7109375" style="1" customWidth="1"/>
    <col min="2305" max="2305" width="30.140625" style="1" customWidth="1"/>
    <col min="2306" max="2306" width="27.85546875" style="1" customWidth="1"/>
    <col min="2307" max="2307" width="31.28515625" style="1" customWidth="1"/>
    <col min="2308" max="2308" width="16.140625" style="1" customWidth="1"/>
    <col min="2309" max="2309" width="16.42578125" style="1" customWidth="1"/>
    <col min="2310" max="2310" width="27.7109375" style="1" customWidth="1"/>
    <col min="2311" max="2311" width="16.140625" style="1" customWidth="1"/>
    <col min="2312" max="2558" width="8.85546875" style="1"/>
    <col min="2559" max="2559" width="5.7109375" style="1" customWidth="1"/>
    <col min="2560" max="2560" width="49.7109375" style="1" customWidth="1"/>
    <col min="2561" max="2561" width="30.140625" style="1" customWidth="1"/>
    <col min="2562" max="2562" width="27.85546875" style="1" customWidth="1"/>
    <col min="2563" max="2563" width="31.28515625" style="1" customWidth="1"/>
    <col min="2564" max="2564" width="16.140625" style="1" customWidth="1"/>
    <col min="2565" max="2565" width="16.42578125" style="1" customWidth="1"/>
    <col min="2566" max="2566" width="27.7109375" style="1" customWidth="1"/>
    <col min="2567" max="2567" width="16.140625" style="1" customWidth="1"/>
    <col min="2568" max="2814" width="8.85546875" style="1"/>
    <col min="2815" max="2815" width="5.7109375" style="1" customWidth="1"/>
    <col min="2816" max="2816" width="49.7109375" style="1" customWidth="1"/>
    <col min="2817" max="2817" width="30.140625" style="1" customWidth="1"/>
    <col min="2818" max="2818" width="27.85546875" style="1" customWidth="1"/>
    <col min="2819" max="2819" width="31.28515625" style="1" customWidth="1"/>
    <col min="2820" max="2820" width="16.140625" style="1" customWidth="1"/>
    <col min="2821" max="2821" width="16.42578125" style="1" customWidth="1"/>
    <col min="2822" max="2822" width="27.7109375" style="1" customWidth="1"/>
    <col min="2823" max="2823" width="16.140625" style="1" customWidth="1"/>
    <col min="2824" max="3070" width="8.85546875" style="1"/>
    <col min="3071" max="3071" width="5.7109375" style="1" customWidth="1"/>
    <col min="3072" max="3072" width="49.7109375" style="1" customWidth="1"/>
    <col min="3073" max="3073" width="30.140625" style="1" customWidth="1"/>
    <col min="3074" max="3074" width="27.85546875" style="1" customWidth="1"/>
    <col min="3075" max="3075" width="31.28515625" style="1" customWidth="1"/>
    <col min="3076" max="3076" width="16.140625" style="1" customWidth="1"/>
    <col min="3077" max="3077" width="16.42578125" style="1" customWidth="1"/>
    <col min="3078" max="3078" width="27.7109375" style="1" customWidth="1"/>
    <col min="3079" max="3079" width="16.140625" style="1" customWidth="1"/>
    <col min="3080" max="3326" width="8.85546875" style="1"/>
    <col min="3327" max="3327" width="5.7109375" style="1" customWidth="1"/>
    <col min="3328" max="3328" width="49.7109375" style="1" customWidth="1"/>
    <col min="3329" max="3329" width="30.140625" style="1" customWidth="1"/>
    <col min="3330" max="3330" width="27.85546875" style="1" customWidth="1"/>
    <col min="3331" max="3331" width="31.28515625" style="1" customWidth="1"/>
    <col min="3332" max="3332" width="16.140625" style="1" customWidth="1"/>
    <col min="3333" max="3333" width="16.42578125" style="1" customWidth="1"/>
    <col min="3334" max="3334" width="27.7109375" style="1" customWidth="1"/>
    <col min="3335" max="3335" width="16.140625" style="1" customWidth="1"/>
    <col min="3336" max="3582" width="8.85546875" style="1"/>
    <col min="3583" max="3583" width="5.7109375" style="1" customWidth="1"/>
    <col min="3584" max="3584" width="49.7109375" style="1" customWidth="1"/>
    <col min="3585" max="3585" width="30.140625" style="1" customWidth="1"/>
    <col min="3586" max="3586" width="27.85546875" style="1" customWidth="1"/>
    <col min="3587" max="3587" width="31.28515625" style="1" customWidth="1"/>
    <col min="3588" max="3588" width="16.140625" style="1" customWidth="1"/>
    <col min="3589" max="3589" width="16.42578125" style="1" customWidth="1"/>
    <col min="3590" max="3590" width="27.7109375" style="1" customWidth="1"/>
    <col min="3591" max="3591" width="16.140625" style="1" customWidth="1"/>
    <col min="3592" max="3838" width="8.85546875" style="1"/>
    <col min="3839" max="3839" width="5.7109375" style="1" customWidth="1"/>
    <col min="3840" max="3840" width="49.7109375" style="1" customWidth="1"/>
    <col min="3841" max="3841" width="30.140625" style="1" customWidth="1"/>
    <col min="3842" max="3842" width="27.85546875" style="1" customWidth="1"/>
    <col min="3843" max="3843" width="31.28515625" style="1" customWidth="1"/>
    <col min="3844" max="3844" width="16.140625" style="1" customWidth="1"/>
    <col min="3845" max="3845" width="16.42578125" style="1" customWidth="1"/>
    <col min="3846" max="3846" width="27.7109375" style="1" customWidth="1"/>
    <col min="3847" max="3847" width="16.140625" style="1" customWidth="1"/>
    <col min="3848" max="4094" width="8.85546875" style="1"/>
    <col min="4095" max="4095" width="5.7109375" style="1" customWidth="1"/>
    <col min="4096" max="4096" width="49.7109375" style="1" customWidth="1"/>
    <col min="4097" max="4097" width="30.140625" style="1" customWidth="1"/>
    <col min="4098" max="4098" width="27.85546875" style="1" customWidth="1"/>
    <col min="4099" max="4099" width="31.28515625" style="1" customWidth="1"/>
    <col min="4100" max="4100" width="16.140625" style="1" customWidth="1"/>
    <col min="4101" max="4101" width="16.42578125" style="1" customWidth="1"/>
    <col min="4102" max="4102" width="27.7109375" style="1" customWidth="1"/>
    <col min="4103" max="4103" width="16.140625" style="1" customWidth="1"/>
    <col min="4104" max="4350" width="8.85546875" style="1"/>
    <col min="4351" max="4351" width="5.7109375" style="1" customWidth="1"/>
    <col min="4352" max="4352" width="49.7109375" style="1" customWidth="1"/>
    <col min="4353" max="4353" width="30.140625" style="1" customWidth="1"/>
    <col min="4354" max="4354" width="27.85546875" style="1" customWidth="1"/>
    <col min="4355" max="4355" width="31.28515625" style="1" customWidth="1"/>
    <col min="4356" max="4356" width="16.140625" style="1" customWidth="1"/>
    <col min="4357" max="4357" width="16.42578125" style="1" customWidth="1"/>
    <col min="4358" max="4358" width="27.7109375" style="1" customWidth="1"/>
    <col min="4359" max="4359" width="16.140625" style="1" customWidth="1"/>
    <col min="4360" max="4606" width="8.85546875" style="1"/>
    <col min="4607" max="4607" width="5.7109375" style="1" customWidth="1"/>
    <col min="4608" max="4608" width="49.7109375" style="1" customWidth="1"/>
    <col min="4609" max="4609" width="30.140625" style="1" customWidth="1"/>
    <col min="4610" max="4610" width="27.85546875" style="1" customWidth="1"/>
    <col min="4611" max="4611" width="31.28515625" style="1" customWidth="1"/>
    <col min="4612" max="4612" width="16.140625" style="1" customWidth="1"/>
    <col min="4613" max="4613" width="16.42578125" style="1" customWidth="1"/>
    <col min="4614" max="4614" width="27.7109375" style="1" customWidth="1"/>
    <col min="4615" max="4615" width="16.140625" style="1" customWidth="1"/>
    <col min="4616" max="4862" width="8.85546875" style="1"/>
    <col min="4863" max="4863" width="5.7109375" style="1" customWidth="1"/>
    <col min="4864" max="4864" width="49.7109375" style="1" customWidth="1"/>
    <col min="4865" max="4865" width="30.140625" style="1" customWidth="1"/>
    <col min="4866" max="4866" width="27.85546875" style="1" customWidth="1"/>
    <col min="4867" max="4867" width="31.28515625" style="1" customWidth="1"/>
    <col min="4868" max="4868" width="16.140625" style="1" customWidth="1"/>
    <col min="4869" max="4869" width="16.42578125" style="1" customWidth="1"/>
    <col min="4870" max="4870" width="27.7109375" style="1" customWidth="1"/>
    <col min="4871" max="4871" width="16.140625" style="1" customWidth="1"/>
    <col min="4872" max="5118" width="8.85546875" style="1"/>
    <col min="5119" max="5119" width="5.7109375" style="1" customWidth="1"/>
    <col min="5120" max="5120" width="49.7109375" style="1" customWidth="1"/>
    <col min="5121" max="5121" width="30.140625" style="1" customWidth="1"/>
    <col min="5122" max="5122" width="27.85546875" style="1" customWidth="1"/>
    <col min="5123" max="5123" width="31.28515625" style="1" customWidth="1"/>
    <col min="5124" max="5124" width="16.140625" style="1" customWidth="1"/>
    <col min="5125" max="5125" width="16.42578125" style="1" customWidth="1"/>
    <col min="5126" max="5126" width="27.7109375" style="1" customWidth="1"/>
    <col min="5127" max="5127" width="16.140625" style="1" customWidth="1"/>
    <col min="5128" max="5374" width="8.85546875" style="1"/>
    <col min="5375" max="5375" width="5.7109375" style="1" customWidth="1"/>
    <col min="5376" max="5376" width="49.7109375" style="1" customWidth="1"/>
    <col min="5377" max="5377" width="30.140625" style="1" customWidth="1"/>
    <col min="5378" max="5378" width="27.85546875" style="1" customWidth="1"/>
    <col min="5379" max="5379" width="31.28515625" style="1" customWidth="1"/>
    <col min="5380" max="5380" width="16.140625" style="1" customWidth="1"/>
    <col min="5381" max="5381" width="16.42578125" style="1" customWidth="1"/>
    <col min="5382" max="5382" width="27.7109375" style="1" customWidth="1"/>
    <col min="5383" max="5383" width="16.140625" style="1" customWidth="1"/>
    <col min="5384" max="5630" width="8.85546875" style="1"/>
    <col min="5631" max="5631" width="5.7109375" style="1" customWidth="1"/>
    <col min="5632" max="5632" width="49.7109375" style="1" customWidth="1"/>
    <col min="5633" max="5633" width="30.140625" style="1" customWidth="1"/>
    <col min="5634" max="5634" width="27.85546875" style="1" customWidth="1"/>
    <col min="5635" max="5635" width="31.28515625" style="1" customWidth="1"/>
    <col min="5636" max="5636" width="16.140625" style="1" customWidth="1"/>
    <col min="5637" max="5637" width="16.42578125" style="1" customWidth="1"/>
    <col min="5638" max="5638" width="27.7109375" style="1" customWidth="1"/>
    <col min="5639" max="5639" width="16.140625" style="1" customWidth="1"/>
    <col min="5640" max="5886" width="8.85546875" style="1"/>
    <col min="5887" max="5887" width="5.7109375" style="1" customWidth="1"/>
    <col min="5888" max="5888" width="49.7109375" style="1" customWidth="1"/>
    <col min="5889" max="5889" width="30.140625" style="1" customWidth="1"/>
    <col min="5890" max="5890" width="27.85546875" style="1" customWidth="1"/>
    <col min="5891" max="5891" width="31.28515625" style="1" customWidth="1"/>
    <col min="5892" max="5892" width="16.140625" style="1" customWidth="1"/>
    <col min="5893" max="5893" width="16.42578125" style="1" customWidth="1"/>
    <col min="5894" max="5894" width="27.7109375" style="1" customWidth="1"/>
    <col min="5895" max="5895" width="16.140625" style="1" customWidth="1"/>
    <col min="5896" max="6142" width="8.85546875" style="1"/>
    <col min="6143" max="6143" width="5.7109375" style="1" customWidth="1"/>
    <col min="6144" max="6144" width="49.7109375" style="1" customWidth="1"/>
    <col min="6145" max="6145" width="30.140625" style="1" customWidth="1"/>
    <col min="6146" max="6146" width="27.85546875" style="1" customWidth="1"/>
    <col min="6147" max="6147" width="31.28515625" style="1" customWidth="1"/>
    <col min="6148" max="6148" width="16.140625" style="1" customWidth="1"/>
    <col min="6149" max="6149" width="16.42578125" style="1" customWidth="1"/>
    <col min="6150" max="6150" width="27.7109375" style="1" customWidth="1"/>
    <col min="6151" max="6151" width="16.140625" style="1" customWidth="1"/>
    <col min="6152" max="6398" width="8.85546875" style="1"/>
    <col min="6399" max="6399" width="5.7109375" style="1" customWidth="1"/>
    <col min="6400" max="6400" width="49.7109375" style="1" customWidth="1"/>
    <col min="6401" max="6401" width="30.140625" style="1" customWidth="1"/>
    <col min="6402" max="6402" width="27.85546875" style="1" customWidth="1"/>
    <col min="6403" max="6403" width="31.28515625" style="1" customWidth="1"/>
    <col min="6404" max="6404" width="16.140625" style="1" customWidth="1"/>
    <col min="6405" max="6405" width="16.42578125" style="1" customWidth="1"/>
    <col min="6406" max="6406" width="27.7109375" style="1" customWidth="1"/>
    <col min="6407" max="6407" width="16.140625" style="1" customWidth="1"/>
    <col min="6408" max="6654" width="8.85546875" style="1"/>
    <col min="6655" max="6655" width="5.7109375" style="1" customWidth="1"/>
    <col min="6656" max="6656" width="49.7109375" style="1" customWidth="1"/>
    <col min="6657" max="6657" width="30.140625" style="1" customWidth="1"/>
    <col min="6658" max="6658" width="27.85546875" style="1" customWidth="1"/>
    <col min="6659" max="6659" width="31.28515625" style="1" customWidth="1"/>
    <col min="6660" max="6660" width="16.140625" style="1" customWidth="1"/>
    <col min="6661" max="6661" width="16.42578125" style="1" customWidth="1"/>
    <col min="6662" max="6662" width="27.7109375" style="1" customWidth="1"/>
    <col min="6663" max="6663" width="16.140625" style="1" customWidth="1"/>
    <col min="6664" max="6910" width="8.85546875" style="1"/>
    <col min="6911" max="6911" width="5.7109375" style="1" customWidth="1"/>
    <col min="6912" max="6912" width="49.7109375" style="1" customWidth="1"/>
    <col min="6913" max="6913" width="30.140625" style="1" customWidth="1"/>
    <col min="6914" max="6914" width="27.85546875" style="1" customWidth="1"/>
    <col min="6915" max="6915" width="31.28515625" style="1" customWidth="1"/>
    <col min="6916" max="6916" width="16.140625" style="1" customWidth="1"/>
    <col min="6917" max="6917" width="16.42578125" style="1" customWidth="1"/>
    <col min="6918" max="6918" width="27.7109375" style="1" customWidth="1"/>
    <col min="6919" max="6919" width="16.140625" style="1" customWidth="1"/>
    <col min="6920" max="7166" width="8.85546875" style="1"/>
    <col min="7167" max="7167" width="5.7109375" style="1" customWidth="1"/>
    <col min="7168" max="7168" width="49.7109375" style="1" customWidth="1"/>
    <col min="7169" max="7169" width="30.140625" style="1" customWidth="1"/>
    <col min="7170" max="7170" width="27.85546875" style="1" customWidth="1"/>
    <col min="7171" max="7171" width="31.28515625" style="1" customWidth="1"/>
    <col min="7172" max="7172" width="16.140625" style="1" customWidth="1"/>
    <col min="7173" max="7173" width="16.42578125" style="1" customWidth="1"/>
    <col min="7174" max="7174" width="27.7109375" style="1" customWidth="1"/>
    <col min="7175" max="7175" width="16.140625" style="1" customWidth="1"/>
    <col min="7176" max="7422" width="8.85546875" style="1"/>
    <col min="7423" max="7423" width="5.7109375" style="1" customWidth="1"/>
    <col min="7424" max="7424" width="49.7109375" style="1" customWidth="1"/>
    <col min="7425" max="7425" width="30.140625" style="1" customWidth="1"/>
    <col min="7426" max="7426" width="27.85546875" style="1" customWidth="1"/>
    <col min="7427" max="7427" width="31.28515625" style="1" customWidth="1"/>
    <col min="7428" max="7428" width="16.140625" style="1" customWidth="1"/>
    <col min="7429" max="7429" width="16.42578125" style="1" customWidth="1"/>
    <col min="7430" max="7430" width="27.7109375" style="1" customWidth="1"/>
    <col min="7431" max="7431" width="16.140625" style="1" customWidth="1"/>
    <col min="7432" max="7678" width="8.85546875" style="1"/>
    <col min="7679" max="7679" width="5.7109375" style="1" customWidth="1"/>
    <col min="7680" max="7680" width="49.7109375" style="1" customWidth="1"/>
    <col min="7681" max="7681" width="30.140625" style="1" customWidth="1"/>
    <col min="7682" max="7682" width="27.85546875" style="1" customWidth="1"/>
    <col min="7683" max="7683" width="31.28515625" style="1" customWidth="1"/>
    <col min="7684" max="7684" width="16.140625" style="1" customWidth="1"/>
    <col min="7685" max="7685" width="16.42578125" style="1" customWidth="1"/>
    <col min="7686" max="7686" width="27.7109375" style="1" customWidth="1"/>
    <col min="7687" max="7687" width="16.140625" style="1" customWidth="1"/>
    <col min="7688" max="7934" width="8.85546875" style="1"/>
    <col min="7935" max="7935" width="5.7109375" style="1" customWidth="1"/>
    <col min="7936" max="7936" width="49.7109375" style="1" customWidth="1"/>
    <col min="7937" max="7937" width="30.140625" style="1" customWidth="1"/>
    <col min="7938" max="7938" width="27.85546875" style="1" customWidth="1"/>
    <col min="7939" max="7939" width="31.28515625" style="1" customWidth="1"/>
    <col min="7940" max="7940" width="16.140625" style="1" customWidth="1"/>
    <col min="7941" max="7941" width="16.42578125" style="1" customWidth="1"/>
    <col min="7942" max="7942" width="27.7109375" style="1" customWidth="1"/>
    <col min="7943" max="7943" width="16.140625" style="1" customWidth="1"/>
    <col min="7944" max="8190" width="8.85546875" style="1"/>
    <col min="8191" max="8191" width="5.7109375" style="1" customWidth="1"/>
    <col min="8192" max="8192" width="49.7109375" style="1" customWidth="1"/>
    <col min="8193" max="8193" width="30.140625" style="1" customWidth="1"/>
    <col min="8194" max="8194" width="27.85546875" style="1" customWidth="1"/>
    <col min="8195" max="8195" width="31.28515625" style="1" customWidth="1"/>
    <col min="8196" max="8196" width="16.140625" style="1" customWidth="1"/>
    <col min="8197" max="8197" width="16.42578125" style="1" customWidth="1"/>
    <col min="8198" max="8198" width="27.7109375" style="1" customWidth="1"/>
    <col min="8199" max="8199" width="16.140625" style="1" customWidth="1"/>
    <col min="8200" max="8446" width="8.85546875" style="1"/>
    <col min="8447" max="8447" width="5.7109375" style="1" customWidth="1"/>
    <col min="8448" max="8448" width="49.7109375" style="1" customWidth="1"/>
    <col min="8449" max="8449" width="30.140625" style="1" customWidth="1"/>
    <col min="8450" max="8450" width="27.85546875" style="1" customWidth="1"/>
    <col min="8451" max="8451" width="31.28515625" style="1" customWidth="1"/>
    <col min="8452" max="8452" width="16.140625" style="1" customWidth="1"/>
    <col min="8453" max="8453" width="16.42578125" style="1" customWidth="1"/>
    <col min="8454" max="8454" width="27.7109375" style="1" customWidth="1"/>
    <col min="8455" max="8455" width="16.140625" style="1" customWidth="1"/>
    <col min="8456" max="8702" width="8.85546875" style="1"/>
    <col min="8703" max="8703" width="5.7109375" style="1" customWidth="1"/>
    <col min="8704" max="8704" width="49.7109375" style="1" customWidth="1"/>
    <col min="8705" max="8705" width="30.140625" style="1" customWidth="1"/>
    <col min="8706" max="8706" width="27.85546875" style="1" customWidth="1"/>
    <col min="8707" max="8707" width="31.28515625" style="1" customWidth="1"/>
    <col min="8708" max="8708" width="16.140625" style="1" customWidth="1"/>
    <col min="8709" max="8709" width="16.42578125" style="1" customWidth="1"/>
    <col min="8710" max="8710" width="27.7109375" style="1" customWidth="1"/>
    <col min="8711" max="8711" width="16.140625" style="1" customWidth="1"/>
    <col min="8712" max="8958" width="8.85546875" style="1"/>
    <col min="8959" max="8959" width="5.7109375" style="1" customWidth="1"/>
    <col min="8960" max="8960" width="49.7109375" style="1" customWidth="1"/>
    <col min="8961" max="8961" width="30.140625" style="1" customWidth="1"/>
    <col min="8962" max="8962" width="27.85546875" style="1" customWidth="1"/>
    <col min="8963" max="8963" width="31.28515625" style="1" customWidth="1"/>
    <col min="8964" max="8964" width="16.140625" style="1" customWidth="1"/>
    <col min="8965" max="8965" width="16.42578125" style="1" customWidth="1"/>
    <col min="8966" max="8966" width="27.7109375" style="1" customWidth="1"/>
    <col min="8967" max="8967" width="16.140625" style="1" customWidth="1"/>
    <col min="8968" max="9214" width="8.85546875" style="1"/>
    <col min="9215" max="9215" width="5.7109375" style="1" customWidth="1"/>
    <col min="9216" max="9216" width="49.7109375" style="1" customWidth="1"/>
    <col min="9217" max="9217" width="30.140625" style="1" customWidth="1"/>
    <col min="9218" max="9218" width="27.85546875" style="1" customWidth="1"/>
    <col min="9219" max="9219" width="31.28515625" style="1" customWidth="1"/>
    <col min="9220" max="9220" width="16.140625" style="1" customWidth="1"/>
    <col min="9221" max="9221" width="16.42578125" style="1" customWidth="1"/>
    <col min="9222" max="9222" width="27.7109375" style="1" customWidth="1"/>
    <col min="9223" max="9223" width="16.140625" style="1" customWidth="1"/>
    <col min="9224" max="9470" width="8.85546875" style="1"/>
    <col min="9471" max="9471" width="5.7109375" style="1" customWidth="1"/>
    <col min="9472" max="9472" width="49.7109375" style="1" customWidth="1"/>
    <col min="9473" max="9473" width="30.140625" style="1" customWidth="1"/>
    <col min="9474" max="9474" width="27.85546875" style="1" customWidth="1"/>
    <col min="9475" max="9475" width="31.28515625" style="1" customWidth="1"/>
    <col min="9476" max="9476" width="16.140625" style="1" customWidth="1"/>
    <col min="9477" max="9477" width="16.42578125" style="1" customWidth="1"/>
    <col min="9478" max="9478" width="27.7109375" style="1" customWidth="1"/>
    <col min="9479" max="9479" width="16.140625" style="1" customWidth="1"/>
    <col min="9480" max="9726" width="8.85546875" style="1"/>
    <col min="9727" max="9727" width="5.7109375" style="1" customWidth="1"/>
    <col min="9728" max="9728" width="49.7109375" style="1" customWidth="1"/>
    <col min="9729" max="9729" width="30.140625" style="1" customWidth="1"/>
    <col min="9730" max="9730" width="27.85546875" style="1" customWidth="1"/>
    <col min="9731" max="9731" width="31.28515625" style="1" customWidth="1"/>
    <col min="9732" max="9732" width="16.140625" style="1" customWidth="1"/>
    <col min="9733" max="9733" width="16.42578125" style="1" customWidth="1"/>
    <col min="9734" max="9734" width="27.7109375" style="1" customWidth="1"/>
    <col min="9735" max="9735" width="16.140625" style="1" customWidth="1"/>
    <col min="9736" max="9982" width="8.85546875" style="1"/>
    <col min="9983" max="9983" width="5.7109375" style="1" customWidth="1"/>
    <col min="9984" max="9984" width="49.7109375" style="1" customWidth="1"/>
    <col min="9985" max="9985" width="30.140625" style="1" customWidth="1"/>
    <col min="9986" max="9986" width="27.85546875" style="1" customWidth="1"/>
    <col min="9987" max="9987" width="31.28515625" style="1" customWidth="1"/>
    <col min="9988" max="9988" width="16.140625" style="1" customWidth="1"/>
    <col min="9989" max="9989" width="16.42578125" style="1" customWidth="1"/>
    <col min="9990" max="9990" width="27.7109375" style="1" customWidth="1"/>
    <col min="9991" max="9991" width="16.140625" style="1" customWidth="1"/>
    <col min="9992" max="10238" width="8.85546875" style="1"/>
    <col min="10239" max="10239" width="5.7109375" style="1" customWidth="1"/>
    <col min="10240" max="10240" width="49.7109375" style="1" customWidth="1"/>
    <col min="10241" max="10241" width="30.140625" style="1" customWidth="1"/>
    <col min="10242" max="10242" width="27.85546875" style="1" customWidth="1"/>
    <col min="10243" max="10243" width="31.28515625" style="1" customWidth="1"/>
    <col min="10244" max="10244" width="16.140625" style="1" customWidth="1"/>
    <col min="10245" max="10245" width="16.42578125" style="1" customWidth="1"/>
    <col min="10246" max="10246" width="27.7109375" style="1" customWidth="1"/>
    <col min="10247" max="10247" width="16.140625" style="1" customWidth="1"/>
    <col min="10248" max="10494" width="8.85546875" style="1"/>
    <col min="10495" max="10495" width="5.7109375" style="1" customWidth="1"/>
    <col min="10496" max="10496" width="49.7109375" style="1" customWidth="1"/>
    <col min="10497" max="10497" width="30.140625" style="1" customWidth="1"/>
    <col min="10498" max="10498" width="27.85546875" style="1" customWidth="1"/>
    <col min="10499" max="10499" width="31.28515625" style="1" customWidth="1"/>
    <col min="10500" max="10500" width="16.140625" style="1" customWidth="1"/>
    <col min="10501" max="10501" width="16.42578125" style="1" customWidth="1"/>
    <col min="10502" max="10502" width="27.7109375" style="1" customWidth="1"/>
    <col min="10503" max="10503" width="16.140625" style="1" customWidth="1"/>
    <col min="10504" max="10750" width="8.85546875" style="1"/>
    <col min="10751" max="10751" width="5.7109375" style="1" customWidth="1"/>
    <col min="10752" max="10752" width="49.7109375" style="1" customWidth="1"/>
    <col min="10753" max="10753" width="30.140625" style="1" customWidth="1"/>
    <col min="10754" max="10754" width="27.85546875" style="1" customWidth="1"/>
    <col min="10755" max="10755" width="31.28515625" style="1" customWidth="1"/>
    <col min="10756" max="10756" width="16.140625" style="1" customWidth="1"/>
    <col min="10757" max="10757" width="16.42578125" style="1" customWidth="1"/>
    <col min="10758" max="10758" width="27.7109375" style="1" customWidth="1"/>
    <col min="10759" max="10759" width="16.140625" style="1" customWidth="1"/>
    <col min="10760" max="11006" width="8.85546875" style="1"/>
    <col min="11007" max="11007" width="5.7109375" style="1" customWidth="1"/>
    <col min="11008" max="11008" width="49.7109375" style="1" customWidth="1"/>
    <col min="11009" max="11009" width="30.140625" style="1" customWidth="1"/>
    <col min="11010" max="11010" width="27.85546875" style="1" customWidth="1"/>
    <col min="11011" max="11011" width="31.28515625" style="1" customWidth="1"/>
    <col min="11012" max="11012" width="16.140625" style="1" customWidth="1"/>
    <col min="11013" max="11013" width="16.42578125" style="1" customWidth="1"/>
    <col min="11014" max="11014" width="27.7109375" style="1" customWidth="1"/>
    <col min="11015" max="11015" width="16.140625" style="1" customWidth="1"/>
    <col min="11016" max="11262" width="8.85546875" style="1"/>
    <col min="11263" max="11263" width="5.7109375" style="1" customWidth="1"/>
    <col min="11264" max="11264" width="49.7109375" style="1" customWidth="1"/>
    <col min="11265" max="11265" width="30.140625" style="1" customWidth="1"/>
    <col min="11266" max="11266" width="27.85546875" style="1" customWidth="1"/>
    <col min="11267" max="11267" width="31.28515625" style="1" customWidth="1"/>
    <col min="11268" max="11268" width="16.140625" style="1" customWidth="1"/>
    <col min="11269" max="11269" width="16.42578125" style="1" customWidth="1"/>
    <col min="11270" max="11270" width="27.7109375" style="1" customWidth="1"/>
    <col min="11271" max="11271" width="16.140625" style="1" customWidth="1"/>
    <col min="11272" max="11518" width="8.85546875" style="1"/>
    <col min="11519" max="11519" width="5.7109375" style="1" customWidth="1"/>
    <col min="11520" max="11520" width="49.7109375" style="1" customWidth="1"/>
    <col min="11521" max="11521" width="30.140625" style="1" customWidth="1"/>
    <col min="11522" max="11522" width="27.85546875" style="1" customWidth="1"/>
    <col min="11523" max="11523" width="31.28515625" style="1" customWidth="1"/>
    <col min="11524" max="11524" width="16.140625" style="1" customWidth="1"/>
    <col min="11525" max="11525" width="16.42578125" style="1" customWidth="1"/>
    <col min="11526" max="11526" width="27.7109375" style="1" customWidth="1"/>
    <col min="11527" max="11527" width="16.140625" style="1" customWidth="1"/>
    <col min="11528" max="11774" width="8.85546875" style="1"/>
    <col min="11775" max="11775" width="5.7109375" style="1" customWidth="1"/>
    <col min="11776" max="11776" width="49.7109375" style="1" customWidth="1"/>
    <col min="11777" max="11777" width="30.140625" style="1" customWidth="1"/>
    <col min="11778" max="11778" width="27.85546875" style="1" customWidth="1"/>
    <col min="11779" max="11779" width="31.28515625" style="1" customWidth="1"/>
    <col min="11780" max="11780" width="16.140625" style="1" customWidth="1"/>
    <col min="11781" max="11781" width="16.42578125" style="1" customWidth="1"/>
    <col min="11782" max="11782" width="27.7109375" style="1" customWidth="1"/>
    <col min="11783" max="11783" width="16.140625" style="1" customWidth="1"/>
    <col min="11784" max="12030" width="8.85546875" style="1"/>
    <col min="12031" max="12031" width="5.7109375" style="1" customWidth="1"/>
    <col min="12032" max="12032" width="49.7109375" style="1" customWidth="1"/>
    <col min="12033" max="12033" width="30.140625" style="1" customWidth="1"/>
    <col min="12034" max="12034" width="27.85546875" style="1" customWidth="1"/>
    <col min="12035" max="12035" width="31.28515625" style="1" customWidth="1"/>
    <col min="12036" max="12036" width="16.140625" style="1" customWidth="1"/>
    <col min="12037" max="12037" width="16.42578125" style="1" customWidth="1"/>
    <col min="12038" max="12038" width="27.7109375" style="1" customWidth="1"/>
    <col min="12039" max="12039" width="16.140625" style="1" customWidth="1"/>
    <col min="12040" max="12286" width="8.85546875" style="1"/>
    <col min="12287" max="12287" width="5.7109375" style="1" customWidth="1"/>
    <col min="12288" max="12288" width="49.7109375" style="1" customWidth="1"/>
    <col min="12289" max="12289" width="30.140625" style="1" customWidth="1"/>
    <col min="12290" max="12290" width="27.85546875" style="1" customWidth="1"/>
    <col min="12291" max="12291" width="31.28515625" style="1" customWidth="1"/>
    <col min="12292" max="12292" width="16.140625" style="1" customWidth="1"/>
    <col min="12293" max="12293" width="16.42578125" style="1" customWidth="1"/>
    <col min="12294" max="12294" width="27.7109375" style="1" customWidth="1"/>
    <col min="12295" max="12295" width="16.140625" style="1" customWidth="1"/>
    <col min="12296" max="12542" width="8.85546875" style="1"/>
    <col min="12543" max="12543" width="5.7109375" style="1" customWidth="1"/>
    <col min="12544" max="12544" width="49.7109375" style="1" customWidth="1"/>
    <col min="12545" max="12545" width="30.140625" style="1" customWidth="1"/>
    <col min="12546" max="12546" width="27.85546875" style="1" customWidth="1"/>
    <col min="12547" max="12547" width="31.28515625" style="1" customWidth="1"/>
    <col min="12548" max="12548" width="16.140625" style="1" customWidth="1"/>
    <col min="12549" max="12549" width="16.42578125" style="1" customWidth="1"/>
    <col min="12550" max="12550" width="27.7109375" style="1" customWidth="1"/>
    <col min="12551" max="12551" width="16.140625" style="1" customWidth="1"/>
    <col min="12552" max="12798" width="8.85546875" style="1"/>
    <col min="12799" max="12799" width="5.7109375" style="1" customWidth="1"/>
    <col min="12800" max="12800" width="49.7109375" style="1" customWidth="1"/>
    <col min="12801" max="12801" width="30.140625" style="1" customWidth="1"/>
    <col min="12802" max="12802" width="27.85546875" style="1" customWidth="1"/>
    <col min="12803" max="12803" width="31.28515625" style="1" customWidth="1"/>
    <col min="12804" max="12804" width="16.140625" style="1" customWidth="1"/>
    <col min="12805" max="12805" width="16.42578125" style="1" customWidth="1"/>
    <col min="12806" max="12806" width="27.7109375" style="1" customWidth="1"/>
    <col min="12807" max="12807" width="16.140625" style="1" customWidth="1"/>
    <col min="12808" max="13054" width="8.85546875" style="1"/>
    <col min="13055" max="13055" width="5.7109375" style="1" customWidth="1"/>
    <col min="13056" max="13056" width="49.7109375" style="1" customWidth="1"/>
    <col min="13057" max="13057" width="30.140625" style="1" customWidth="1"/>
    <col min="13058" max="13058" width="27.85546875" style="1" customWidth="1"/>
    <col min="13059" max="13059" width="31.28515625" style="1" customWidth="1"/>
    <col min="13060" max="13060" width="16.140625" style="1" customWidth="1"/>
    <col min="13061" max="13061" width="16.42578125" style="1" customWidth="1"/>
    <col min="13062" max="13062" width="27.7109375" style="1" customWidth="1"/>
    <col min="13063" max="13063" width="16.140625" style="1" customWidth="1"/>
    <col min="13064" max="13310" width="8.85546875" style="1"/>
    <col min="13311" max="13311" width="5.7109375" style="1" customWidth="1"/>
    <col min="13312" max="13312" width="49.7109375" style="1" customWidth="1"/>
    <col min="13313" max="13313" width="30.140625" style="1" customWidth="1"/>
    <col min="13314" max="13314" width="27.85546875" style="1" customWidth="1"/>
    <col min="13315" max="13315" width="31.28515625" style="1" customWidth="1"/>
    <col min="13316" max="13316" width="16.140625" style="1" customWidth="1"/>
    <col min="13317" max="13317" width="16.42578125" style="1" customWidth="1"/>
    <col min="13318" max="13318" width="27.7109375" style="1" customWidth="1"/>
    <col min="13319" max="13319" width="16.140625" style="1" customWidth="1"/>
    <col min="13320" max="13566" width="8.85546875" style="1"/>
    <col min="13567" max="13567" width="5.7109375" style="1" customWidth="1"/>
    <col min="13568" max="13568" width="49.7109375" style="1" customWidth="1"/>
    <col min="13569" max="13569" width="30.140625" style="1" customWidth="1"/>
    <col min="13570" max="13570" width="27.85546875" style="1" customWidth="1"/>
    <col min="13571" max="13571" width="31.28515625" style="1" customWidth="1"/>
    <col min="13572" max="13572" width="16.140625" style="1" customWidth="1"/>
    <col min="13573" max="13573" width="16.42578125" style="1" customWidth="1"/>
    <col min="13574" max="13574" width="27.7109375" style="1" customWidth="1"/>
    <col min="13575" max="13575" width="16.140625" style="1" customWidth="1"/>
    <col min="13576" max="13822" width="8.85546875" style="1"/>
    <col min="13823" max="13823" width="5.7109375" style="1" customWidth="1"/>
    <col min="13824" max="13824" width="49.7109375" style="1" customWidth="1"/>
    <col min="13825" max="13825" width="30.140625" style="1" customWidth="1"/>
    <col min="13826" max="13826" width="27.85546875" style="1" customWidth="1"/>
    <col min="13827" max="13827" width="31.28515625" style="1" customWidth="1"/>
    <col min="13828" max="13828" width="16.140625" style="1" customWidth="1"/>
    <col min="13829" max="13829" width="16.42578125" style="1" customWidth="1"/>
    <col min="13830" max="13830" width="27.7109375" style="1" customWidth="1"/>
    <col min="13831" max="13831" width="16.140625" style="1" customWidth="1"/>
    <col min="13832" max="14078" width="8.85546875" style="1"/>
    <col min="14079" max="14079" width="5.7109375" style="1" customWidth="1"/>
    <col min="14080" max="14080" width="49.7109375" style="1" customWidth="1"/>
    <col min="14081" max="14081" width="30.140625" style="1" customWidth="1"/>
    <col min="14082" max="14082" width="27.85546875" style="1" customWidth="1"/>
    <col min="14083" max="14083" width="31.28515625" style="1" customWidth="1"/>
    <col min="14084" max="14084" width="16.140625" style="1" customWidth="1"/>
    <col min="14085" max="14085" width="16.42578125" style="1" customWidth="1"/>
    <col min="14086" max="14086" width="27.7109375" style="1" customWidth="1"/>
    <col min="14087" max="14087" width="16.140625" style="1" customWidth="1"/>
    <col min="14088" max="14334" width="8.85546875" style="1"/>
    <col min="14335" max="14335" width="5.7109375" style="1" customWidth="1"/>
    <col min="14336" max="14336" width="49.7109375" style="1" customWidth="1"/>
    <col min="14337" max="14337" width="30.140625" style="1" customWidth="1"/>
    <col min="14338" max="14338" width="27.85546875" style="1" customWidth="1"/>
    <col min="14339" max="14339" width="31.28515625" style="1" customWidth="1"/>
    <col min="14340" max="14340" width="16.140625" style="1" customWidth="1"/>
    <col min="14341" max="14341" width="16.42578125" style="1" customWidth="1"/>
    <col min="14342" max="14342" width="27.7109375" style="1" customWidth="1"/>
    <col min="14343" max="14343" width="16.140625" style="1" customWidth="1"/>
    <col min="14344" max="14590" width="8.85546875" style="1"/>
    <col min="14591" max="14591" width="5.7109375" style="1" customWidth="1"/>
    <col min="14592" max="14592" width="49.7109375" style="1" customWidth="1"/>
    <col min="14593" max="14593" width="30.140625" style="1" customWidth="1"/>
    <col min="14594" max="14594" width="27.85546875" style="1" customWidth="1"/>
    <col min="14595" max="14595" width="31.28515625" style="1" customWidth="1"/>
    <col min="14596" max="14596" width="16.140625" style="1" customWidth="1"/>
    <col min="14597" max="14597" width="16.42578125" style="1" customWidth="1"/>
    <col min="14598" max="14598" width="27.7109375" style="1" customWidth="1"/>
    <col min="14599" max="14599" width="16.140625" style="1" customWidth="1"/>
    <col min="14600" max="14846" width="8.85546875" style="1"/>
    <col min="14847" max="14847" width="5.7109375" style="1" customWidth="1"/>
    <col min="14848" max="14848" width="49.7109375" style="1" customWidth="1"/>
    <col min="14849" max="14849" width="30.140625" style="1" customWidth="1"/>
    <col min="14850" max="14850" width="27.85546875" style="1" customWidth="1"/>
    <col min="14851" max="14851" width="31.28515625" style="1" customWidth="1"/>
    <col min="14852" max="14852" width="16.140625" style="1" customWidth="1"/>
    <col min="14853" max="14853" width="16.42578125" style="1" customWidth="1"/>
    <col min="14854" max="14854" width="27.7109375" style="1" customWidth="1"/>
    <col min="14855" max="14855" width="16.140625" style="1" customWidth="1"/>
    <col min="14856" max="15102" width="8.85546875" style="1"/>
    <col min="15103" max="15103" width="5.7109375" style="1" customWidth="1"/>
    <col min="15104" max="15104" width="49.7109375" style="1" customWidth="1"/>
    <col min="15105" max="15105" width="30.140625" style="1" customWidth="1"/>
    <col min="15106" max="15106" width="27.85546875" style="1" customWidth="1"/>
    <col min="15107" max="15107" width="31.28515625" style="1" customWidth="1"/>
    <col min="15108" max="15108" width="16.140625" style="1" customWidth="1"/>
    <col min="15109" max="15109" width="16.42578125" style="1" customWidth="1"/>
    <col min="15110" max="15110" width="27.7109375" style="1" customWidth="1"/>
    <col min="15111" max="15111" width="16.140625" style="1" customWidth="1"/>
    <col min="15112" max="15358" width="8.85546875" style="1"/>
    <col min="15359" max="15359" width="5.7109375" style="1" customWidth="1"/>
    <col min="15360" max="15360" width="49.7109375" style="1" customWidth="1"/>
    <col min="15361" max="15361" width="30.140625" style="1" customWidth="1"/>
    <col min="15362" max="15362" width="27.85546875" style="1" customWidth="1"/>
    <col min="15363" max="15363" width="31.28515625" style="1" customWidth="1"/>
    <col min="15364" max="15364" width="16.140625" style="1" customWidth="1"/>
    <col min="15365" max="15365" width="16.42578125" style="1" customWidth="1"/>
    <col min="15366" max="15366" width="27.7109375" style="1" customWidth="1"/>
    <col min="15367" max="15367" width="16.140625" style="1" customWidth="1"/>
    <col min="15368" max="15614" width="8.85546875" style="1"/>
    <col min="15615" max="15615" width="5.7109375" style="1" customWidth="1"/>
    <col min="15616" max="15616" width="49.7109375" style="1" customWidth="1"/>
    <col min="15617" max="15617" width="30.140625" style="1" customWidth="1"/>
    <col min="15618" max="15618" width="27.85546875" style="1" customWidth="1"/>
    <col min="15619" max="15619" width="31.28515625" style="1" customWidth="1"/>
    <col min="15620" max="15620" width="16.140625" style="1" customWidth="1"/>
    <col min="15621" max="15621" width="16.42578125" style="1" customWidth="1"/>
    <col min="15622" max="15622" width="27.7109375" style="1" customWidth="1"/>
    <col min="15623" max="15623" width="16.140625" style="1" customWidth="1"/>
    <col min="15624" max="15870" width="8.85546875" style="1"/>
    <col min="15871" max="15871" width="5.7109375" style="1" customWidth="1"/>
    <col min="15872" max="15872" width="49.7109375" style="1" customWidth="1"/>
    <col min="15873" max="15873" width="30.140625" style="1" customWidth="1"/>
    <col min="15874" max="15874" width="27.85546875" style="1" customWidth="1"/>
    <col min="15875" max="15875" width="31.28515625" style="1" customWidth="1"/>
    <col min="15876" max="15876" width="16.140625" style="1" customWidth="1"/>
    <col min="15877" max="15877" width="16.42578125" style="1" customWidth="1"/>
    <col min="15878" max="15878" width="27.7109375" style="1" customWidth="1"/>
    <col min="15879" max="15879" width="16.140625" style="1" customWidth="1"/>
    <col min="15880" max="16126" width="8.85546875" style="1"/>
    <col min="16127" max="16127" width="5.7109375" style="1" customWidth="1"/>
    <col min="16128" max="16128" width="49.7109375" style="1" customWidth="1"/>
    <col min="16129" max="16129" width="30.140625" style="1" customWidth="1"/>
    <col min="16130" max="16130" width="27.85546875" style="1" customWidth="1"/>
    <col min="16131" max="16131" width="31.28515625" style="1" customWidth="1"/>
    <col min="16132" max="16132" width="16.140625" style="1" customWidth="1"/>
    <col min="16133" max="16133" width="16.42578125" style="1" customWidth="1"/>
    <col min="16134" max="16134" width="27.7109375" style="1" customWidth="1"/>
    <col min="16135" max="16135" width="16.140625" style="1" customWidth="1"/>
    <col min="16136" max="16384" width="8.85546875" style="1"/>
  </cols>
  <sheetData>
    <row r="1" spans="1:9">
      <c r="E1" s="75"/>
      <c r="F1" s="9" t="s">
        <v>430</v>
      </c>
    </row>
    <row r="2" spans="1:9" ht="55.9" customHeight="1">
      <c r="A2" s="1452" t="s">
        <v>527</v>
      </c>
      <c r="B2" s="1452"/>
      <c r="C2" s="1452"/>
      <c r="D2" s="1452"/>
      <c r="E2" s="1452"/>
      <c r="F2" s="1452"/>
    </row>
    <row r="3" spans="1:9" s="13" customFormat="1" ht="27" customHeight="1">
      <c r="A3" s="12" t="s">
        <v>1137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>
      <c r="A5" s="1438" t="s">
        <v>484</v>
      </c>
      <c r="B5" s="1438"/>
      <c r="C5" s="1438"/>
      <c r="D5" s="1438"/>
      <c r="E5" s="16"/>
      <c r="F5" s="16"/>
      <c r="G5" s="16"/>
      <c r="H5" s="5"/>
      <c r="I5" s="5"/>
    </row>
    <row r="6" spans="1:9" ht="17.25" customHeight="1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>
      <c r="A7" s="79"/>
    </row>
    <row r="8" spans="1:9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9"/>
    </row>
    <row r="10" spans="1:9" ht="43.5" customHeight="1">
      <c r="A10" s="440">
        <v>1</v>
      </c>
      <c r="B10" s="441" t="s">
        <v>334</v>
      </c>
      <c r="C10" s="90"/>
      <c r="D10" s="90"/>
      <c r="E10" s="90"/>
      <c r="F10" s="442"/>
      <c r="G10" s="445"/>
    </row>
    <row r="11" spans="1:9" ht="65.25" customHeight="1">
      <c r="A11" s="440" t="s">
        <v>187</v>
      </c>
      <c r="B11" s="354" t="s">
        <v>335</v>
      </c>
      <c r="C11" s="90"/>
      <c r="D11" s="90"/>
      <c r="E11" s="90"/>
      <c r="F11" s="446">
        <v>20000</v>
      </c>
    </row>
    <row r="12" spans="1:9" s="359" customFormat="1">
      <c r="A12" s="447"/>
      <c r="B12" s="1500" t="s">
        <v>336</v>
      </c>
      <c r="C12" s="1501"/>
      <c r="D12" s="1501"/>
      <c r="E12" s="1502"/>
      <c r="F12" s="448">
        <f>F11</f>
        <v>20000</v>
      </c>
      <c r="G12" s="450"/>
    </row>
    <row r="13" spans="1:9" ht="44.25" customHeight="1">
      <c r="A13" s="440" t="s">
        <v>190</v>
      </c>
      <c r="B13" s="354" t="s">
        <v>337</v>
      </c>
      <c r="C13" s="90"/>
      <c r="D13" s="90"/>
      <c r="E13" s="90"/>
      <c r="F13" s="442">
        <v>7000</v>
      </c>
    </row>
    <row r="14" spans="1:9" ht="40.5" customHeight="1">
      <c r="A14" s="440" t="s">
        <v>208</v>
      </c>
      <c r="B14" s="354" t="s">
        <v>485</v>
      </c>
      <c r="C14" s="90"/>
      <c r="D14" s="90"/>
      <c r="E14" s="90"/>
      <c r="F14" s="446">
        <v>3000</v>
      </c>
    </row>
    <row r="15" spans="1:9" s="359" customFormat="1">
      <c r="A15" s="101"/>
      <c r="B15" s="1500" t="s">
        <v>338</v>
      </c>
      <c r="C15" s="1501"/>
      <c r="D15" s="1501"/>
      <c r="E15" s="1502"/>
      <c r="F15" s="448">
        <f>SUM(F13:F14)</f>
        <v>10000</v>
      </c>
      <c r="G15" s="450"/>
    </row>
    <row r="16" spans="1:9">
      <c r="B16" s="451"/>
    </row>
    <row r="17" spans="1:7" s="63" customFormat="1" ht="23.25" customHeight="1">
      <c r="A17" s="34" t="s">
        <v>667</v>
      </c>
      <c r="B17" s="35"/>
      <c r="C17" s="115"/>
      <c r="D17" s="35"/>
      <c r="E17" s="115" t="s">
        <v>1135</v>
      </c>
      <c r="F17" s="69"/>
      <c r="G17" s="65"/>
    </row>
    <row r="18" spans="1:7" s="66" customFormat="1" ht="12.75">
      <c r="C18" s="67" t="s">
        <v>131</v>
      </c>
      <c r="E18" s="67" t="s">
        <v>132</v>
      </c>
      <c r="F18" s="68"/>
      <c r="G18" s="68"/>
    </row>
    <row r="19" spans="1:7" s="63" customFormat="1" ht="15.75">
      <c r="F19" s="69"/>
      <c r="G19" s="69"/>
    </row>
    <row r="20" spans="1:7" s="63" customFormat="1" ht="23.25" customHeight="1">
      <c r="A20" s="34" t="s">
        <v>133</v>
      </c>
      <c r="B20" s="35"/>
      <c r="C20" s="115"/>
      <c r="D20" s="35"/>
      <c r="E20" s="1024" t="s">
        <v>1217</v>
      </c>
      <c r="F20" s="69"/>
      <c r="G20" s="65"/>
    </row>
    <row r="21" spans="1:7" s="66" customFormat="1" ht="12.75">
      <c r="C21" s="67" t="s">
        <v>131</v>
      </c>
      <c r="E21" s="67" t="s">
        <v>132</v>
      </c>
      <c r="F21" s="68"/>
      <c r="G21" s="68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 codeName="Лист89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7" width="16.140625" style="5" customWidth="1"/>
    <col min="8" max="254" width="8.85546875" style="1"/>
    <col min="255" max="255" width="5.7109375" style="1" customWidth="1"/>
    <col min="256" max="256" width="49.7109375" style="1" customWidth="1"/>
    <col min="257" max="257" width="30.140625" style="1" customWidth="1"/>
    <col min="258" max="258" width="27.85546875" style="1" customWidth="1"/>
    <col min="259" max="259" width="31.28515625" style="1" customWidth="1"/>
    <col min="260" max="260" width="16.140625" style="1" customWidth="1"/>
    <col min="261" max="261" width="16.42578125" style="1" customWidth="1"/>
    <col min="262" max="262" width="27.7109375" style="1" customWidth="1"/>
    <col min="263" max="263" width="16.140625" style="1" customWidth="1"/>
    <col min="264" max="510" width="8.85546875" style="1"/>
    <col min="511" max="511" width="5.7109375" style="1" customWidth="1"/>
    <col min="512" max="512" width="49.7109375" style="1" customWidth="1"/>
    <col min="513" max="513" width="30.140625" style="1" customWidth="1"/>
    <col min="514" max="514" width="27.85546875" style="1" customWidth="1"/>
    <col min="515" max="515" width="31.28515625" style="1" customWidth="1"/>
    <col min="516" max="516" width="16.140625" style="1" customWidth="1"/>
    <col min="517" max="517" width="16.42578125" style="1" customWidth="1"/>
    <col min="518" max="518" width="27.7109375" style="1" customWidth="1"/>
    <col min="519" max="519" width="16.140625" style="1" customWidth="1"/>
    <col min="520" max="766" width="8.85546875" style="1"/>
    <col min="767" max="767" width="5.7109375" style="1" customWidth="1"/>
    <col min="768" max="768" width="49.7109375" style="1" customWidth="1"/>
    <col min="769" max="769" width="30.140625" style="1" customWidth="1"/>
    <col min="770" max="770" width="27.85546875" style="1" customWidth="1"/>
    <col min="771" max="771" width="31.28515625" style="1" customWidth="1"/>
    <col min="772" max="772" width="16.140625" style="1" customWidth="1"/>
    <col min="773" max="773" width="16.42578125" style="1" customWidth="1"/>
    <col min="774" max="774" width="27.7109375" style="1" customWidth="1"/>
    <col min="775" max="775" width="16.140625" style="1" customWidth="1"/>
    <col min="776" max="1022" width="8.85546875" style="1"/>
    <col min="1023" max="1023" width="5.7109375" style="1" customWidth="1"/>
    <col min="1024" max="1024" width="49.7109375" style="1" customWidth="1"/>
    <col min="1025" max="1025" width="30.140625" style="1" customWidth="1"/>
    <col min="1026" max="1026" width="27.85546875" style="1" customWidth="1"/>
    <col min="1027" max="1027" width="31.28515625" style="1" customWidth="1"/>
    <col min="1028" max="1028" width="16.140625" style="1" customWidth="1"/>
    <col min="1029" max="1029" width="16.42578125" style="1" customWidth="1"/>
    <col min="1030" max="1030" width="27.7109375" style="1" customWidth="1"/>
    <col min="1031" max="1031" width="16.140625" style="1" customWidth="1"/>
    <col min="1032" max="1278" width="8.85546875" style="1"/>
    <col min="1279" max="1279" width="5.7109375" style="1" customWidth="1"/>
    <col min="1280" max="1280" width="49.7109375" style="1" customWidth="1"/>
    <col min="1281" max="1281" width="30.140625" style="1" customWidth="1"/>
    <col min="1282" max="1282" width="27.85546875" style="1" customWidth="1"/>
    <col min="1283" max="1283" width="31.28515625" style="1" customWidth="1"/>
    <col min="1284" max="1284" width="16.140625" style="1" customWidth="1"/>
    <col min="1285" max="1285" width="16.42578125" style="1" customWidth="1"/>
    <col min="1286" max="1286" width="27.7109375" style="1" customWidth="1"/>
    <col min="1287" max="1287" width="16.140625" style="1" customWidth="1"/>
    <col min="1288" max="1534" width="8.85546875" style="1"/>
    <col min="1535" max="1535" width="5.7109375" style="1" customWidth="1"/>
    <col min="1536" max="1536" width="49.7109375" style="1" customWidth="1"/>
    <col min="1537" max="1537" width="30.140625" style="1" customWidth="1"/>
    <col min="1538" max="1538" width="27.85546875" style="1" customWidth="1"/>
    <col min="1539" max="1539" width="31.28515625" style="1" customWidth="1"/>
    <col min="1540" max="1540" width="16.140625" style="1" customWidth="1"/>
    <col min="1541" max="1541" width="16.42578125" style="1" customWidth="1"/>
    <col min="1542" max="1542" width="27.7109375" style="1" customWidth="1"/>
    <col min="1543" max="1543" width="16.140625" style="1" customWidth="1"/>
    <col min="1544" max="1790" width="8.85546875" style="1"/>
    <col min="1791" max="1791" width="5.7109375" style="1" customWidth="1"/>
    <col min="1792" max="1792" width="49.7109375" style="1" customWidth="1"/>
    <col min="1793" max="1793" width="30.140625" style="1" customWidth="1"/>
    <col min="1794" max="1794" width="27.85546875" style="1" customWidth="1"/>
    <col min="1795" max="1795" width="31.28515625" style="1" customWidth="1"/>
    <col min="1796" max="1796" width="16.140625" style="1" customWidth="1"/>
    <col min="1797" max="1797" width="16.42578125" style="1" customWidth="1"/>
    <col min="1798" max="1798" width="27.7109375" style="1" customWidth="1"/>
    <col min="1799" max="1799" width="16.140625" style="1" customWidth="1"/>
    <col min="1800" max="2046" width="8.85546875" style="1"/>
    <col min="2047" max="2047" width="5.7109375" style="1" customWidth="1"/>
    <col min="2048" max="2048" width="49.7109375" style="1" customWidth="1"/>
    <col min="2049" max="2049" width="30.140625" style="1" customWidth="1"/>
    <col min="2050" max="2050" width="27.85546875" style="1" customWidth="1"/>
    <col min="2051" max="2051" width="31.28515625" style="1" customWidth="1"/>
    <col min="2052" max="2052" width="16.140625" style="1" customWidth="1"/>
    <col min="2053" max="2053" width="16.42578125" style="1" customWidth="1"/>
    <col min="2054" max="2054" width="27.7109375" style="1" customWidth="1"/>
    <col min="2055" max="2055" width="16.140625" style="1" customWidth="1"/>
    <col min="2056" max="2302" width="8.85546875" style="1"/>
    <col min="2303" max="2303" width="5.7109375" style="1" customWidth="1"/>
    <col min="2304" max="2304" width="49.7109375" style="1" customWidth="1"/>
    <col min="2305" max="2305" width="30.140625" style="1" customWidth="1"/>
    <col min="2306" max="2306" width="27.85546875" style="1" customWidth="1"/>
    <col min="2307" max="2307" width="31.28515625" style="1" customWidth="1"/>
    <col min="2308" max="2308" width="16.140625" style="1" customWidth="1"/>
    <col min="2309" max="2309" width="16.42578125" style="1" customWidth="1"/>
    <col min="2310" max="2310" width="27.7109375" style="1" customWidth="1"/>
    <col min="2311" max="2311" width="16.140625" style="1" customWidth="1"/>
    <col min="2312" max="2558" width="8.85546875" style="1"/>
    <col min="2559" max="2559" width="5.7109375" style="1" customWidth="1"/>
    <col min="2560" max="2560" width="49.7109375" style="1" customWidth="1"/>
    <col min="2561" max="2561" width="30.140625" style="1" customWidth="1"/>
    <col min="2562" max="2562" width="27.85546875" style="1" customWidth="1"/>
    <col min="2563" max="2563" width="31.28515625" style="1" customWidth="1"/>
    <col min="2564" max="2564" width="16.140625" style="1" customWidth="1"/>
    <col min="2565" max="2565" width="16.42578125" style="1" customWidth="1"/>
    <col min="2566" max="2566" width="27.7109375" style="1" customWidth="1"/>
    <col min="2567" max="2567" width="16.140625" style="1" customWidth="1"/>
    <col min="2568" max="2814" width="8.85546875" style="1"/>
    <col min="2815" max="2815" width="5.7109375" style="1" customWidth="1"/>
    <col min="2816" max="2816" width="49.7109375" style="1" customWidth="1"/>
    <col min="2817" max="2817" width="30.140625" style="1" customWidth="1"/>
    <col min="2818" max="2818" width="27.85546875" style="1" customWidth="1"/>
    <col min="2819" max="2819" width="31.28515625" style="1" customWidth="1"/>
    <col min="2820" max="2820" width="16.140625" style="1" customWidth="1"/>
    <col min="2821" max="2821" width="16.42578125" style="1" customWidth="1"/>
    <col min="2822" max="2822" width="27.7109375" style="1" customWidth="1"/>
    <col min="2823" max="2823" width="16.140625" style="1" customWidth="1"/>
    <col min="2824" max="3070" width="8.85546875" style="1"/>
    <col min="3071" max="3071" width="5.7109375" style="1" customWidth="1"/>
    <col min="3072" max="3072" width="49.7109375" style="1" customWidth="1"/>
    <col min="3073" max="3073" width="30.140625" style="1" customWidth="1"/>
    <col min="3074" max="3074" width="27.85546875" style="1" customWidth="1"/>
    <col min="3075" max="3075" width="31.28515625" style="1" customWidth="1"/>
    <col min="3076" max="3076" width="16.140625" style="1" customWidth="1"/>
    <col min="3077" max="3077" width="16.42578125" style="1" customWidth="1"/>
    <col min="3078" max="3078" width="27.7109375" style="1" customWidth="1"/>
    <col min="3079" max="3079" width="16.140625" style="1" customWidth="1"/>
    <col min="3080" max="3326" width="8.85546875" style="1"/>
    <col min="3327" max="3327" width="5.7109375" style="1" customWidth="1"/>
    <col min="3328" max="3328" width="49.7109375" style="1" customWidth="1"/>
    <col min="3329" max="3329" width="30.140625" style="1" customWidth="1"/>
    <col min="3330" max="3330" width="27.85546875" style="1" customWidth="1"/>
    <col min="3331" max="3331" width="31.28515625" style="1" customWidth="1"/>
    <col min="3332" max="3332" width="16.140625" style="1" customWidth="1"/>
    <col min="3333" max="3333" width="16.42578125" style="1" customWidth="1"/>
    <col min="3334" max="3334" width="27.7109375" style="1" customWidth="1"/>
    <col min="3335" max="3335" width="16.140625" style="1" customWidth="1"/>
    <col min="3336" max="3582" width="8.85546875" style="1"/>
    <col min="3583" max="3583" width="5.7109375" style="1" customWidth="1"/>
    <col min="3584" max="3584" width="49.7109375" style="1" customWidth="1"/>
    <col min="3585" max="3585" width="30.140625" style="1" customWidth="1"/>
    <col min="3586" max="3586" width="27.85546875" style="1" customWidth="1"/>
    <col min="3587" max="3587" width="31.28515625" style="1" customWidth="1"/>
    <col min="3588" max="3588" width="16.140625" style="1" customWidth="1"/>
    <col min="3589" max="3589" width="16.42578125" style="1" customWidth="1"/>
    <col min="3590" max="3590" width="27.7109375" style="1" customWidth="1"/>
    <col min="3591" max="3591" width="16.140625" style="1" customWidth="1"/>
    <col min="3592" max="3838" width="8.85546875" style="1"/>
    <col min="3839" max="3839" width="5.7109375" style="1" customWidth="1"/>
    <col min="3840" max="3840" width="49.7109375" style="1" customWidth="1"/>
    <col min="3841" max="3841" width="30.140625" style="1" customWidth="1"/>
    <col min="3842" max="3842" width="27.85546875" style="1" customWidth="1"/>
    <col min="3843" max="3843" width="31.28515625" style="1" customWidth="1"/>
    <col min="3844" max="3844" width="16.140625" style="1" customWidth="1"/>
    <col min="3845" max="3845" width="16.42578125" style="1" customWidth="1"/>
    <col min="3846" max="3846" width="27.7109375" style="1" customWidth="1"/>
    <col min="3847" max="3847" width="16.140625" style="1" customWidth="1"/>
    <col min="3848" max="4094" width="8.85546875" style="1"/>
    <col min="4095" max="4095" width="5.7109375" style="1" customWidth="1"/>
    <col min="4096" max="4096" width="49.7109375" style="1" customWidth="1"/>
    <col min="4097" max="4097" width="30.140625" style="1" customWidth="1"/>
    <col min="4098" max="4098" width="27.85546875" style="1" customWidth="1"/>
    <col min="4099" max="4099" width="31.28515625" style="1" customWidth="1"/>
    <col min="4100" max="4100" width="16.140625" style="1" customWidth="1"/>
    <col min="4101" max="4101" width="16.42578125" style="1" customWidth="1"/>
    <col min="4102" max="4102" width="27.7109375" style="1" customWidth="1"/>
    <col min="4103" max="4103" width="16.140625" style="1" customWidth="1"/>
    <col min="4104" max="4350" width="8.85546875" style="1"/>
    <col min="4351" max="4351" width="5.7109375" style="1" customWidth="1"/>
    <col min="4352" max="4352" width="49.7109375" style="1" customWidth="1"/>
    <col min="4353" max="4353" width="30.140625" style="1" customWidth="1"/>
    <col min="4354" max="4354" width="27.85546875" style="1" customWidth="1"/>
    <col min="4355" max="4355" width="31.28515625" style="1" customWidth="1"/>
    <col min="4356" max="4356" width="16.140625" style="1" customWidth="1"/>
    <col min="4357" max="4357" width="16.42578125" style="1" customWidth="1"/>
    <col min="4358" max="4358" width="27.7109375" style="1" customWidth="1"/>
    <col min="4359" max="4359" width="16.140625" style="1" customWidth="1"/>
    <col min="4360" max="4606" width="8.85546875" style="1"/>
    <col min="4607" max="4607" width="5.7109375" style="1" customWidth="1"/>
    <col min="4608" max="4608" width="49.7109375" style="1" customWidth="1"/>
    <col min="4609" max="4609" width="30.140625" style="1" customWidth="1"/>
    <col min="4610" max="4610" width="27.85546875" style="1" customWidth="1"/>
    <col min="4611" max="4611" width="31.28515625" style="1" customWidth="1"/>
    <col min="4612" max="4612" width="16.140625" style="1" customWidth="1"/>
    <col min="4613" max="4613" width="16.42578125" style="1" customWidth="1"/>
    <col min="4614" max="4614" width="27.7109375" style="1" customWidth="1"/>
    <col min="4615" max="4615" width="16.140625" style="1" customWidth="1"/>
    <col min="4616" max="4862" width="8.85546875" style="1"/>
    <col min="4863" max="4863" width="5.7109375" style="1" customWidth="1"/>
    <col min="4864" max="4864" width="49.7109375" style="1" customWidth="1"/>
    <col min="4865" max="4865" width="30.140625" style="1" customWidth="1"/>
    <col min="4866" max="4866" width="27.85546875" style="1" customWidth="1"/>
    <col min="4867" max="4867" width="31.28515625" style="1" customWidth="1"/>
    <col min="4868" max="4868" width="16.140625" style="1" customWidth="1"/>
    <col min="4869" max="4869" width="16.42578125" style="1" customWidth="1"/>
    <col min="4870" max="4870" width="27.7109375" style="1" customWidth="1"/>
    <col min="4871" max="4871" width="16.140625" style="1" customWidth="1"/>
    <col min="4872" max="5118" width="8.85546875" style="1"/>
    <col min="5119" max="5119" width="5.7109375" style="1" customWidth="1"/>
    <col min="5120" max="5120" width="49.7109375" style="1" customWidth="1"/>
    <col min="5121" max="5121" width="30.140625" style="1" customWidth="1"/>
    <col min="5122" max="5122" width="27.85546875" style="1" customWidth="1"/>
    <col min="5123" max="5123" width="31.28515625" style="1" customWidth="1"/>
    <col min="5124" max="5124" width="16.140625" style="1" customWidth="1"/>
    <col min="5125" max="5125" width="16.42578125" style="1" customWidth="1"/>
    <col min="5126" max="5126" width="27.7109375" style="1" customWidth="1"/>
    <col min="5127" max="5127" width="16.140625" style="1" customWidth="1"/>
    <col min="5128" max="5374" width="8.85546875" style="1"/>
    <col min="5375" max="5375" width="5.7109375" style="1" customWidth="1"/>
    <col min="5376" max="5376" width="49.7109375" style="1" customWidth="1"/>
    <col min="5377" max="5377" width="30.140625" style="1" customWidth="1"/>
    <col min="5378" max="5378" width="27.85546875" style="1" customWidth="1"/>
    <col min="5379" max="5379" width="31.28515625" style="1" customWidth="1"/>
    <col min="5380" max="5380" width="16.140625" style="1" customWidth="1"/>
    <col min="5381" max="5381" width="16.42578125" style="1" customWidth="1"/>
    <col min="5382" max="5382" width="27.7109375" style="1" customWidth="1"/>
    <col min="5383" max="5383" width="16.140625" style="1" customWidth="1"/>
    <col min="5384" max="5630" width="8.85546875" style="1"/>
    <col min="5631" max="5631" width="5.7109375" style="1" customWidth="1"/>
    <col min="5632" max="5632" width="49.7109375" style="1" customWidth="1"/>
    <col min="5633" max="5633" width="30.140625" style="1" customWidth="1"/>
    <col min="5634" max="5634" width="27.85546875" style="1" customWidth="1"/>
    <col min="5635" max="5635" width="31.28515625" style="1" customWidth="1"/>
    <col min="5636" max="5636" width="16.140625" style="1" customWidth="1"/>
    <col min="5637" max="5637" width="16.42578125" style="1" customWidth="1"/>
    <col min="5638" max="5638" width="27.7109375" style="1" customWidth="1"/>
    <col min="5639" max="5639" width="16.140625" style="1" customWidth="1"/>
    <col min="5640" max="5886" width="8.85546875" style="1"/>
    <col min="5887" max="5887" width="5.7109375" style="1" customWidth="1"/>
    <col min="5888" max="5888" width="49.7109375" style="1" customWidth="1"/>
    <col min="5889" max="5889" width="30.140625" style="1" customWidth="1"/>
    <col min="5890" max="5890" width="27.85546875" style="1" customWidth="1"/>
    <col min="5891" max="5891" width="31.28515625" style="1" customWidth="1"/>
    <col min="5892" max="5892" width="16.140625" style="1" customWidth="1"/>
    <col min="5893" max="5893" width="16.42578125" style="1" customWidth="1"/>
    <col min="5894" max="5894" width="27.7109375" style="1" customWidth="1"/>
    <col min="5895" max="5895" width="16.140625" style="1" customWidth="1"/>
    <col min="5896" max="6142" width="8.85546875" style="1"/>
    <col min="6143" max="6143" width="5.7109375" style="1" customWidth="1"/>
    <col min="6144" max="6144" width="49.7109375" style="1" customWidth="1"/>
    <col min="6145" max="6145" width="30.140625" style="1" customWidth="1"/>
    <col min="6146" max="6146" width="27.85546875" style="1" customWidth="1"/>
    <col min="6147" max="6147" width="31.28515625" style="1" customWidth="1"/>
    <col min="6148" max="6148" width="16.140625" style="1" customWidth="1"/>
    <col min="6149" max="6149" width="16.42578125" style="1" customWidth="1"/>
    <col min="6150" max="6150" width="27.7109375" style="1" customWidth="1"/>
    <col min="6151" max="6151" width="16.140625" style="1" customWidth="1"/>
    <col min="6152" max="6398" width="8.85546875" style="1"/>
    <col min="6399" max="6399" width="5.7109375" style="1" customWidth="1"/>
    <col min="6400" max="6400" width="49.7109375" style="1" customWidth="1"/>
    <col min="6401" max="6401" width="30.140625" style="1" customWidth="1"/>
    <col min="6402" max="6402" width="27.85546875" style="1" customWidth="1"/>
    <col min="6403" max="6403" width="31.28515625" style="1" customWidth="1"/>
    <col min="6404" max="6404" width="16.140625" style="1" customWidth="1"/>
    <col min="6405" max="6405" width="16.42578125" style="1" customWidth="1"/>
    <col min="6406" max="6406" width="27.7109375" style="1" customWidth="1"/>
    <col min="6407" max="6407" width="16.140625" style="1" customWidth="1"/>
    <col min="6408" max="6654" width="8.85546875" style="1"/>
    <col min="6655" max="6655" width="5.7109375" style="1" customWidth="1"/>
    <col min="6656" max="6656" width="49.7109375" style="1" customWidth="1"/>
    <col min="6657" max="6657" width="30.140625" style="1" customWidth="1"/>
    <col min="6658" max="6658" width="27.85546875" style="1" customWidth="1"/>
    <col min="6659" max="6659" width="31.28515625" style="1" customWidth="1"/>
    <col min="6660" max="6660" width="16.140625" style="1" customWidth="1"/>
    <col min="6661" max="6661" width="16.42578125" style="1" customWidth="1"/>
    <col min="6662" max="6662" width="27.7109375" style="1" customWidth="1"/>
    <col min="6663" max="6663" width="16.140625" style="1" customWidth="1"/>
    <col min="6664" max="6910" width="8.85546875" style="1"/>
    <col min="6911" max="6911" width="5.7109375" style="1" customWidth="1"/>
    <col min="6912" max="6912" width="49.7109375" style="1" customWidth="1"/>
    <col min="6913" max="6913" width="30.140625" style="1" customWidth="1"/>
    <col min="6914" max="6914" width="27.85546875" style="1" customWidth="1"/>
    <col min="6915" max="6915" width="31.28515625" style="1" customWidth="1"/>
    <col min="6916" max="6916" width="16.140625" style="1" customWidth="1"/>
    <col min="6917" max="6917" width="16.42578125" style="1" customWidth="1"/>
    <col min="6918" max="6918" width="27.7109375" style="1" customWidth="1"/>
    <col min="6919" max="6919" width="16.140625" style="1" customWidth="1"/>
    <col min="6920" max="7166" width="8.85546875" style="1"/>
    <col min="7167" max="7167" width="5.7109375" style="1" customWidth="1"/>
    <col min="7168" max="7168" width="49.7109375" style="1" customWidth="1"/>
    <col min="7169" max="7169" width="30.140625" style="1" customWidth="1"/>
    <col min="7170" max="7170" width="27.85546875" style="1" customWidth="1"/>
    <col min="7171" max="7171" width="31.28515625" style="1" customWidth="1"/>
    <col min="7172" max="7172" width="16.140625" style="1" customWidth="1"/>
    <col min="7173" max="7173" width="16.42578125" style="1" customWidth="1"/>
    <col min="7174" max="7174" width="27.7109375" style="1" customWidth="1"/>
    <col min="7175" max="7175" width="16.140625" style="1" customWidth="1"/>
    <col min="7176" max="7422" width="8.85546875" style="1"/>
    <col min="7423" max="7423" width="5.7109375" style="1" customWidth="1"/>
    <col min="7424" max="7424" width="49.7109375" style="1" customWidth="1"/>
    <col min="7425" max="7425" width="30.140625" style="1" customWidth="1"/>
    <col min="7426" max="7426" width="27.85546875" style="1" customWidth="1"/>
    <col min="7427" max="7427" width="31.28515625" style="1" customWidth="1"/>
    <col min="7428" max="7428" width="16.140625" style="1" customWidth="1"/>
    <col min="7429" max="7429" width="16.42578125" style="1" customWidth="1"/>
    <col min="7430" max="7430" width="27.7109375" style="1" customWidth="1"/>
    <col min="7431" max="7431" width="16.140625" style="1" customWidth="1"/>
    <col min="7432" max="7678" width="8.85546875" style="1"/>
    <col min="7679" max="7679" width="5.7109375" style="1" customWidth="1"/>
    <col min="7680" max="7680" width="49.7109375" style="1" customWidth="1"/>
    <col min="7681" max="7681" width="30.140625" style="1" customWidth="1"/>
    <col min="7682" max="7682" width="27.85546875" style="1" customWidth="1"/>
    <col min="7683" max="7683" width="31.28515625" style="1" customWidth="1"/>
    <col min="7684" max="7684" width="16.140625" style="1" customWidth="1"/>
    <col min="7685" max="7685" width="16.42578125" style="1" customWidth="1"/>
    <col min="7686" max="7686" width="27.7109375" style="1" customWidth="1"/>
    <col min="7687" max="7687" width="16.140625" style="1" customWidth="1"/>
    <col min="7688" max="7934" width="8.85546875" style="1"/>
    <col min="7935" max="7935" width="5.7109375" style="1" customWidth="1"/>
    <col min="7936" max="7936" width="49.7109375" style="1" customWidth="1"/>
    <col min="7937" max="7937" width="30.140625" style="1" customWidth="1"/>
    <col min="7938" max="7938" width="27.85546875" style="1" customWidth="1"/>
    <col min="7939" max="7939" width="31.28515625" style="1" customWidth="1"/>
    <col min="7940" max="7940" width="16.140625" style="1" customWidth="1"/>
    <col min="7941" max="7941" width="16.42578125" style="1" customWidth="1"/>
    <col min="7942" max="7942" width="27.7109375" style="1" customWidth="1"/>
    <col min="7943" max="7943" width="16.140625" style="1" customWidth="1"/>
    <col min="7944" max="8190" width="8.85546875" style="1"/>
    <col min="8191" max="8191" width="5.7109375" style="1" customWidth="1"/>
    <col min="8192" max="8192" width="49.7109375" style="1" customWidth="1"/>
    <col min="8193" max="8193" width="30.140625" style="1" customWidth="1"/>
    <col min="8194" max="8194" width="27.85546875" style="1" customWidth="1"/>
    <col min="8195" max="8195" width="31.28515625" style="1" customWidth="1"/>
    <col min="8196" max="8196" width="16.140625" style="1" customWidth="1"/>
    <col min="8197" max="8197" width="16.42578125" style="1" customWidth="1"/>
    <col min="8198" max="8198" width="27.7109375" style="1" customWidth="1"/>
    <col min="8199" max="8199" width="16.140625" style="1" customWidth="1"/>
    <col min="8200" max="8446" width="8.85546875" style="1"/>
    <col min="8447" max="8447" width="5.7109375" style="1" customWidth="1"/>
    <col min="8448" max="8448" width="49.7109375" style="1" customWidth="1"/>
    <col min="8449" max="8449" width="30.140625" style="1" customWidth="1"/>
    <col min="8450" max="8450" width="27.85546875" style="1" customWidth="1"/>
    <col min="8451" max="8451" width="31.28515625" style="1" customWidth="1"/>
    <col min="8452" max="8452" width="16.140625" style="1" customWidth="1"/>
    <col min="8453" max="8453" width="16.42578125" style="1" customWidth="1"/>
    <col min="8454" max="8454" width="27.7109375" style="1" customWidth="1"/>
    <col min="8455" max="8455" width="16.140625" style="1" customWidth="1"/>
    <col min="8456" max="8702" width="8.85546875" style="1"/>
    <col min="8703" max="8703" width="5.7109375" style="1" customWidth="1"/>
    <col min="8704" max="8704" width="49.7109375" style="1" customWidth="1"/>
    <col min="8705" max="8705" width="30.140625" style="1" customWidth="1"/>
    <col min="8706" max="8706" width="27.85546875" style="1" customWidth="1"/>
    <col min="8707" max="8707" width="31.28515625" style="1" customWidth="1"/>
    <col min="8708" max="8708" width="16.140625" style="1" customWidth="1"/>
    <col min="8709" max="8709" width="16.42578125" style="1" customWidth="1"/>
    <col min="8710" max="8710" width="27.7109375" style="1" customWidth="1"/>
    <col min="8711" max="8711" width="16.140625" style="1" customWidth="1"/>
    <col min="8712" max="8958" width="8.85546875" style="1"/>
    <col min="8959" max="8959" width="5.7109375" style="1" customWidth="1"/>
    <col min="8960" max="8960" width="49.7109375" style="1" customWidth="1"/>
    <col min="8961" max="8961" width="30.140625" style="1" customWidth="1"/>
    <col min="8962" max="8962" width="27.85546875" style="1" customWidth="1"/>
    <col min="8963" max="8963" width="31.28515625" style="1" customWidth="1"/>
    <col min="8964" max="8964" width="16.140625" style="1" customWidth="1"/>
    <col min="8965" max="8965" width="16.42578125" style="1" customWidth="1"/>
    <col min="8966" max="8966" width="27.7109375" style="1" customWidth="1"/>
    <col min="8967" max="8967" width="16.140625" style="1" customWidth="1"/>
    <col min="8968" max="9214" width="8.85546875" style="1"/>
    <col min="9215" max="9215" width="5.7109375" style="1" customWidth="1"/>
    <col min="9216" max="9216" width="49.7109375" style="1" customWidth="1"/>
    <col min="9217" max="9217" width="30.140625" style="1" customWidth="1"/>
    <col min="9218" max="9218" width="27.85546875" style="1" customWidth="1"/>
    <col min="9219" max="9219" width="31.28515625" style="1" customWidth="1"/>
    <col min="9220" max="9220" width="16.140625" style="1" customWidth="1"/>
    <col min="9221" max="9221" width="16.42578125" style="1" customWidth="1"/>
    <col min="9222" max="9222" width="27.7109375" style="1" customWidth="1"/>
    <col min="9223" max="9223" width="16.140625" style="1" customWidth="1"/>
    <col min="9224" max="9470" width="8.85546875" style="1"/>
    <col min="9471" max="9471" width="5.7109375" style="1" customWidth="1"/>
    <col min="9472" max="9472" width="49.7109375" style="1" customWidth="1"/>
    <col min="9473" max="9473" width="30.140625" style="1" customWidth="1"/>
    <col min="9474" max="9474" width="27.85546875" style="1" customWidth="1"/>
    <col min="9475" max="9475" width="31.28515625" style="1" customWidth="1"/>
    <col min="9476" max="9476" width="16.140625" style="1" customWidth="1"/>
    <col min="9477" max="9477" width="16.42578125" style="1" customWidth="1"/>
    <col min="9478" max="9478" width="27.7109375" style="1" customWidth="1"/>
    <col min="9479" max="9479" width="16.140625" style="1" customWidth="1"/>
    <col min="9480" max="9726" width="8.85546875" style="1"/>
    <col min="9727" max="9727" width="5.7109375" style="1" customWidth="1"/>
    <col min="9728" max="9728" width="49.7109375" style="1" customWidth="1"/>
    <col min="9729" max="9729" width="30.140625" style="1" customWidth="1"/>
    <col min="9730" max="9730" width="27.85546875" style="1" customWidth="1"/>
    <col min="9731" max="9731" width="31.28515625" style="1" customWidth="1"/>
    <col min="9732" max="9732" width="16.140625" style="1" customWidth="1"/>
    <col min="9733" max="9733" width="16.42578125" style="1" customWidth="1"/>
    <col min="9734" max="9734" width="27.7109375" style="1" customWidth="1"/>
    <col min="9735" max="9735" width="16.140625" style="1" customWidth="1"/>
    <col min="9736" max="9982" width="8.85546875" style="1"/>
    <col min="9983" max="9983" width="5.7109375" style="1" customWidth="1"/>
    <col min="9984" max="9984" width="49.7109375" style="1" customWidth="1"/>
    <col min="9985" max="9985" width="30.140625" style="1" customWidth="1"/>
    <col min="9986" max="9986" width="27.85546875" style="1" customWidth="1"/>
    <col min="9987" max="9987" width="31.28515625" style="1" customWidth="1"/>
    <col min="9988" max="9988" width="16.140625" style="1" customWidth="1"/>
    <col min="9989" max="9989" width="16.42578125" style="1" customWidth="1"/>
    <col min="9990" max="9990" width="27.7109375" style="1" customWidth="1"/>
    <col min="9991" max="9991" width="16.140625" style="1" customWidth="1"/>
    <col min="9992" max="10238" width="8.85546875" style="1"/>
    <col min="10239" max="10239" width="5.7109375" style="1" customWidth="1"/>
    <col min="10240" max="10240" width="49.7109375" style="1" customWidth="1"/>
    <col min="10241" max="10241" width="30.140625" style="1" customWidth="1"/>
    <col min="10242" max="10242" width="27.85546875" style="1" customWidth="1"/>
    <col min="10243" max="10243" width="31.28515625" style="1" customWidth="1"/>
    <col min="10244" max="10244" width="16.140625" style="1" customWidth="1"/>
    <col min="10245" max="10245" width="16.42578125" style="1" customWidth="1"/>
    <col min="10246" max="10246" width="27.7109375" style="1" customWidth="1"/>
    <col min="10247" max="10247" width="16.140625" style="1" customWidth="1"/>
    <col min="10248" max="10494" width="8.85546875" style="1"/>
    <col min="10495" max="10495" width="5.7109375" style="1" customWidth="1"/>
    <col min="10496" max="10496" width="49.7109375" style="1" customWidth="1"/>
    <col min="10497" max="10497" width="30.140625" style="1" customWidth="1"/>
    <col min="10498" max="10498" width="27.85546875" style="1" customWidth="1"/>
    <col min="10499" max="10499" width="31.28515625" style="1" customWidth="1"/>
    <col min="10500" max="10500" width="16.140625" style="1" customWidth="1"/>
    <col min="10501" max="10501" width="16.42578125" style="1" customWidth="1"/>
    <col min="10502" max="10502" width="27.7109375" style="1" customWidth="1"/>
    <col min="10503" max="10503" width="16.140625" style="1" customWidth="1"/>
    <col min="10504" max="10750" width="8.85546875" style="1"/>
    <col min="10751" max="10751" width="5.7109375" style="1" customWidth="1"/>
    <col min="10752" max="10752" width="49.7109375" style="1" customWidth="1"/>
    <col min="10753" max="10753" width="30.140625" style="1" customWidth="1"/>
    <col min="10754" max="10754" width="27.85546875" style="1" customWidth="1"/>
    <col min="10755" max="10755" width="31.28515625" style="1" customWidth="1"/>
    <col min="10756" max="10756" width="16.140625" style="1" customWidth="1"/>
    <col min="10757" max="10757" width="16.42578125" style="1" customWidth="1"/>
    <col min="10758" max="10758" width="27.7109375" style="1" customWidth="1"/>
    <col min="10759" max="10759" width="16.140625" style="1" customWidth="1"/>
    <col min="10760" max="11006" width="8.85546875" style="1"/>
    <col min="11007" max="11007" width="5.7109375" style="1" customWidth="1"/>
    <col min="11008" max="11008" width="49.7109375" style="1" customWidth="1"/>
    <col min="11009" max="11009" width="30.140625" style="1" customWidth="1"/>
    <col min="11010" max="11010" width="27.85546875" style="1" customWidth="1"/>
    <col min="11011" max="11011" width="31.28515625" style="1" customWidth="1"/>
    <col min="11012" max="11012" width="16.140625" style="1" customWidth="1"/>
    <col min="11013" max="11013" width="16.42578125" style="1" customWidth="1"/>
    <col min="11014" max="11014" width="27.7109375" style="1" customWidth="1"/>
    <col min="11015" max="11015" width="16.140625" style="1" customWidth="1"/>
    <col min="11016" max="11262" width="8.85546875" style="1"/>
    <col min="11263" max="11263" width="5.7109375" style="1" customWidth="1"/>
    <col min="11264" max="11264" width="49.7109375" style="1" customWidth="1"/>
    <col min="11265" max="11265" width="30.140625" style="1" customWidth="1"/>
    <col min="11266" max="11266" width="27.85546875" style="1" customWidth="1"/>
    <col min="11267" max="11267" width="31.28515625" style="1" customWidth="1"/>
    <col min="11268" max="11268" width="16.140625" style="1" customWidth="1"/>
    <col min="11269" max="11269" width="16.42578125" style="1" customWidth="1"/>
    <col min="11270" max="11270" width="27.7109375" style="1" customWidth="1"/>
    <col min="11271" max="11271" width="16.140625" style="1" customWidth="1"/>
    <col min="11272" max="11518" width="8.85546875" style="1"/>
    <col min="11519" max="11519" width="5.7109375" style="1" customWidth="1"/>
    <col min="11520" max="11520" width="49.7109375" style="1" customWidth="1"/>
    <col min="11521" max="11521" width="30.140625" style="1" customWidth="1"/>
    <col min="11522" max="11522" width="27.85546875" style="1" customWidth="1"/>
    <col min="11523" max="11523" width="31.28515625" style="1" customWidth="1"/>
    <col min="11524" max="11524" width="16.140625" style="1" customWidth="1"/>
    <col min="11525" max="11525" width="16.42578125" style="1" customWidth="1"/>
    <col min="11526" max="11526" width="27.7109375" style="1" customWidth="1"/>
    <col min="11527" max="11527" width="16.140625" style="1" customWidth="1"/>
    <col min="11528" max="11774" width="8.85546875" style="1"/>
    <col min="11775" max="11775" width="5.7109375" style="1" customWidth="1"/>
    <col min="11776" max="11776" width="49.7109375" style="1" customWidth="1"/>
    <col min="11777" max="11777" width="30.140625" style="1" customWidth="1"/>
    <col min="11778" max="11778" width="27.85546875" style="1" customWidth="1"/>
    <col min="11779" max="11779" width="31.28515625" style="1" customWidth="1"/>
    <col min="11780" max="11780" width="16.140625" style="1" customWidth="1"/>
    <col min="11781" max="11781" width="16.42578125" style="1" customWidth="1"/>
    <col min="11782" max="11782" width="27.7109375" style="1" customWidth="1"/>
    <col min="11783" max="11783" width="16.140625" style="1" customWidth="1"/>
    <col min="11784" max="12030" width="8.85546875" style="1"/>
    <col min="12031" max="12031" width="5.7109375" style="1" customWidth="1"/>
    <col min="12032" max="12032" width="49.7109375" style="1" customWidth="1"/>
    <col min="12033" max="12033" width="30.140625" style="1" customWidth="1"/>
    <col min="12034" max="12034" width="27.85546875" style="1" customWidth="1"/>
    <col min="12035" max="12035" width="31.28515625" style="1" customWidth="1"/>
    <col min="12036" max="12036" width="16.140625" style="1" customWidth="1"/>
    <col min="12037" max="12037" width="16.42578125" style="1" customWidth="1"/>
    <col min="12038" max="12038" width="27.7109375" style="1" customWidth="1"/>
    <col min="12039" max="12039" width="16.140625" style="1" customWidth="1"/>
    <col min="12040" max="12286" width="8.85546875" style="1"/>
    <col min="12287" max="12287" width="5.7109375" style="1" customWidth="1"/>
    <col min="12288" max="12288" width="49.7109375" style="1" customWidth="1"/>
    <col min="12289" max="12289" width="30.140625" style="1" customWidth="1"/>
    <col min="12290" max="12290" width="27.85546875" style="1" customWidth="1"/>
    <col min="12291" max="12291" width="31.28515625" style="1" customWidth="1"/>
    <col min="12292" max="12292" width="16.140625" style="1" customWidth="1"/>
    <col min="12293" max="12293" width="16.42578125" style="1" customWidth="1"/>
    <col min="12294" max="12294" width="27.7109375" style="1" customWidth="1"/>
    <col min="12295" max="12295" width="16.140625" style="1" customWidth="1"/>
    <col min="12296" max="12542" width="8.85546875" style="1"/>
    <col min="12543" max="12543" width="5.7109375" style="1" customWidth="1"/>
    <col min="12544" max="12544" width="49.7109375" style="1" customWidth="1"/>
    <col min="12545" max="12545" width="30.140625" style="1" customWidth="1"/>
    <col min="12546" max="12546" width="27.85546875" style="1" customWidth="1"/>
    <col min="12547" max="12547" width="31.28515625" style="1" customWidth="1"/>
    <col min="12548" max="12548" width="16.140625" style="1" customWidth="1"/>
    <col min="12549" max="12549" width="16.42578125" style="1" customWidth="1"/>
    <col min="12550" max="12550" width="27.7109375" style="1" customWidth="1"/>
    <col min="12551" max="12551" width="16.140625" style="1" customWidth="1"/>
    <col min="12552" max="12798" width="8.85546875" style="1"/>
    <col min="12799" max="12799" width="5.7109375" style="1" customWidth="1"/>
    <col min="12800" max="12800" width="49.7109375" style="1" customWidth="1"/>
    <col min="12801" max="12801" width="30.140625" style="1" customWidth="1"/>
    <col min="12802" max="12802" width="27.85546875" style="1" customWidth="1"/>
    <col min="12803" max="12803" width="31.28515625" style="1" customWidth="1"/>
    <col min="12804" max="12804" width="16.140625" style="1" customWidth="1"/>
    <col min="12805" max="12805" width="16.42578125" style="1" customWidth="1"/>
    <col min="12806" max="12806" width="27.7109375" style="1" customWidth="1"/>
    <col min="12807" max="12807" width="16.140625" style="1" customWidth="1"/>
    <col min="12808" max="13054" width="8.85546875" style="1"/>
    <col min="13055" max="13055" width="5.7109375" style="1" customWidth="1"/>
    <col min="13056" max="13056" width="49.7109375" style="1" customWidth="1"/>
    <col min="13057" max="13057" width="30.140625" style="1" customWidth="1"/>
    <col min="13058" max="13058" width="27.85546875" style="1" customWidth="1"/>
    <col min="13059" max="13059" width="31.28515625" style="1" customWidth="1"/>
    <col min="13060" max="13060" width="16.140625" style="1" customWidth="1"/>
    <col min="13061" max="13061" width="16.42578125" style="1" customWidth="1"/>
    <col min="13062" max="13062" width="27.7109375" style="1" customWidth="1"/>
    <col min="13063" max="13063" width="16.140625" style="1" customWidth="1"/>
    <col min="13064" max="13310" width="8.85546875" style="1"/>
    <col min="13311" max="13311" width="5.7109375" style="1" customWidth="1"/>
    <col min="13312" max="13312" width="49.7109375" style="1" customWidth="1"/>
    <col min="13313" max="13313" width="30.140625" style="1" customWidth="1"/>
    <col min="13314" max="13314" width="27.85546875" style="1" customWidth="1"/>
    <col min="13315" max="13315" width="31.28515625" style="1" customWidth="1"/>
    <col min="13316" max="13316" width="16.140625" style="1" customWidth="1"/>
    <col min="13317" max="13317" width="16.42578125" style="1" customWidth="1"/>
    <col min="13318" max="13318" width="27.7109375" style="1" customWidth="1"/>
    <col min="13319" max="13319" width="16.140625" style="1" customWidth="1"/>
    <col min="13320" max="13566" width="8.85546875" style="1"/>
    <col min="13567" max="13567" width="5.7109375" style="1" customWidth="1"/>
    <col min="13568" max="13568" width="49.7109375" style="1" customWidth="1"/>
    <col min="13569" max="13569" width="30.140625" style="1" customWidth="1"/>
    <col min="13570" max="13570" width="27.85546875" style="1" customWidth="1"/>
    <col min="13571" max="13571" width="31.28515625" style="1" customWidth="1"/>
    <col min="13572" max="13572" width="16.140625" style="1" customWidth="1"/>
    <col min="13573" max="13573" width="16.42578125" style="1" customWidth="1"/>
    <col min="13574" max="13574" width="27.7109375" style="1" customWidth="1"/>
    <col min="13575" max="13575" width="16.140625" style="1" customWidth="1"/>
    <col min="13576" max="13822" width="8.85546875" style="1"/>
    <col min="13823" max="13823" width="5.7109375" style="1" customWidth="1"/>
    <col min="13824" max="13824" width="49.7109375" style="1" customWidth="1"/>
    <col min="13825" max="13825" width="30.140625" style="1" customWidth="1"/>
    <col min="13826" max="13826" width="27.85546875" style="1" customWidth="1"/>
    <col min="13827" max="13827" width="31.28515625" style="1" customWidth="1"/>
    <col min="13828" max="13828" width="16.140625" style="1" customWidth="1"/>
    <col min="13829" max="13829" width="16.42578125" style="1" customWidth="1"/>
    <col min="13830" max="13830" width="27.7109375" style="1" customWidth="1"/>
    <col min="13831" max="13831" width="16.140625" style="1" customWidth="1"/>
    <col min="13832" max="14078" width="8.85546875" style="1"/>
    <col min="14079" max="14079" width="5.7109375" style="1" customWidth="1"/>
    <col min="14080" max="14080" width="49.7109375" style="1" customWidth="1"/>
    <col min="14081" max="14081" width="30.140625" style="1" customWidth="1"/>
    <col min="14082" max="14082" width="27.85546875" style="1" customWidth="1"/>
    <col min="14083" max="14083" width="31.28515625" style="1" customWidth="1"/>
    <col min="14084" max="14084" width="16.140625" style="1" customWidth="1"/>
    <col min="14085" max="14085" width="16.42578125" style="1" customWidth="1"/>
    <col min="14086" max="14086" width="27.7109375" style="1" customWidth="1"/>
    <col min="14087" max="14087" width="16.140625" style="1" customWidth="1"/>
    <col min="14088" max="14334" width="8.85546875" style="1"/>
    <col min="14335" max="14335" width="5.7109375" style="1" customWidth="1"/>
    <col min="14336" max="14336" width="49.7109375" style="1" customWidth="1"/>
    <col min="14337" max="14337" width="30.140625" style="1" customWidth="1"/>
    <col min="14338" max="14338" width="27.85546875" style="1" customWidth="1"/>
    <col min="14339" max="14339" width="31.28515625" style="1" customWidth="1"/>
    <col min="14340" max="14340" width="16.140625" style="1" customWidth="1"/>
    <col min="14341" max="14341" width="16.42578125" style="1" customWidth="1"/>
    <col min="14342" max="14342" width="27.7109375" style="1" customWidth="1"/>
    <col min="14343" max="14343" width="16.140625" style="1" customWidth="1"/>
    <col min="14344" max="14590" width="8.85546875" style="1"/>
    <col min="14591" max="14591" width="5.7109375" style="1" customWidth="1"/>
    <col min="14592" max="14592" width="49.7109375" style="1" customWidth="1"/>
    <col min="14593" max="14593" width="30.140625" style="1" customWidth="1"/>
    <col min="14594" max="14594" width="27.85546875" style="1" customWidth="1"/>
    <col min="14595" max="14595" width="31.28515625" style="1" customWidth="1"/>
    <col min="14596" max="14596" width="16.140625" style="1" customWidth="1"/>
    <col min="14597" max="14597" width="16.42578125" style="1" customWidth="1"/>
    <col min="14598" max="14598" width="27.7109375" style="1" customWidth="1"/>
    <col min="14599" max="14599" width="16.140625" style="1" customWidth="1"/>
    <col min="14600" max="14846" width="8.85546875" style="1"/>
    <col min="14847" max="14847" width="5.7109375" style="1" customWidth="1"/>
    <col min="14848" max="14848" width="49.7109375" style="1" customWidth="1"/>
    <col min="14849" max="14849" width="30.140625" style="1" customWidth="1"/>
    <col min="14850" max="14850" width="27.85546875" style="1" customWidth="1"/>
    <col min="14851" max="14851" width="31.28515625" style="1" customWidth="1"/>
    <col min="14852" max="14852" width="16.140625" style="1" customWidth="1"/>
    <col min="14853" max="14853" width="16.42578125" style="1" customWidth="1"/>
    <col min="14854" max="14854" width="27.7109375" style="1" customWidth="1"/>
    <col min="14855" max="14855" width="16.140625" style="1" customWidth="1"/>
    <col min="14856" max="15102" width="8.85546875" style="1"/>
    <col min="15103" max="15103" width="5.7109375" style="1" customWidth="1"/>
    <col min="15104" max="15104" width="49.7109375" style="1" customWidth="1"/>
    <col min="15105" max="15105" width="30.140625" style="1" customWidth="1"/>
    <col min="15106" max="15106" width="27.85546875" style="1" customWidth="1"/>
    <col min="15107" max="15107" width="31.28515625" style="1" customWidth="1"/>
    <col min="15108" max="15108" width="16.140625" style="1" customWidth="1"/>
    <col min="15109" max="15109" width="16.42578125" style="1" customWidth="1"/>
    <col min="15110" max="15110" width="27.7109375" style="1" customWidth="1"/>
    <col min="15111" max="15111" width="16.140625" style="1" customWidth="1"/>
    <col min="15112" max="15358" width="8.85546875" style="1"/>
    <col min="15359" max="15359" width="5.7109375" style="1" customWidth="1"/>
    <col min="15360" max="15360" width="49.7109375" style="1" customWidth="1"/>
    <col min="15361" max="15361" width="30.140625" style="1" customWidth="1"/>
    <col min="15362" max="15362" width="27.85546875" style="1" customWidth="1"/>
    <col min="15363" max="15363" width="31.28515625" style="1" customWidth="1"/>
    <col min="15364" max="15364" width="16.140625" style="1" customWidth="1"/>
    <col min="15365" max="15365" width="16.42578125" style="1" customWidth="1"/>
    <col min="15366" max="15366" width="27.7109375" style="1" customWidth="1"/>
    <col min="15367" max="15367" width="16.140625" style="1" customWidth="1"/>
    <col min="15368" max="15614" width="8.85546875" style="1"/>
    <col min="15615" max="15615" width="5.7109375" style="1" customWidth="1"/>
    <col min="15616" max="15616" width="49.7109375" style="1" customWidth="1"/>
    <col min="15617" max="15617" width="30.140625" style="1" customWidth="1"/>
    <col min="15618" max="15618" width="27.85546875" style="1" customWidth="1"/>
    <col min="15619" max="15619" width="31.28515625" style="1" customWidth="1"/>
    <col min="15620" max="15620" width="16.140625" style="1" customWidth="1"/>
    <col min="15621" max="15621" width="16.42578125" style="1" customWidth="1"/>
    <col min="15622" max="15622" width="27.7109375" style="1" customWidth="1"/>
    <col min="15623" max="15623" width="16.140625" style="1" customWidth="1"/>
    <col min="15624" max="15870" width="8.85546875" style="1"/>
    <col min="15871" max="15871" width="5.7109375" style="1" customWidth="1"/>
    <col min="15872" max="15872" width="49.7109375" style="1" customWidth="1"/>
    <col min="15873" max="15873" width="30.140625" style="1" customWidth="1"/>
    <col min="15874" max="15874" width="27.85546875" style="1" customWidth="1"/>
    <col min="15875" max="15875" width="31.28515625" style="1" customWidth="1"/>
    <col min="15876" max="15876" width="16.140625" style="1" customWidth="1"/>
    <col min="15877" max="15877" width="16.42578125" style="1" customWidth="1"/>
    <col min="15878" max="15878" width="27.7109375" style="1" customWidth="1"/>
    <col min="15879" max="15879" width="16.140625" style="1" customWidth="1"/>
    <col min="15880" max="16126" width="8.85546875" style="1"/>
    <col min="16127" max="16127" width="5.7109375" style="1" customWidth="1"/>
    <col min="16128" max="16128" width="49.7109375" style="1" customWidth="1"/>
    <col min="16129" max="16129" width="30.140625" style="1" customWidth="1"/>
    <col min="16130" max="16130" width="27.85546875" style="1" customWidth="1"/>
    <col min="16131" max="16131" width="31.28515625" style="1" customWidth="1"/>
    <col min="16132" max="16132" width="16.140625" style="1" customWidth="1"/>
    <col min="16133" max="16133" width="16.42578125" style="1" customWidth="1"/>
    <col min="16134" max="16134" width="27.7109375" style="1" customWidth="1"/>
    <col min="16135" max="16135" width="16.140625" style="1" customWidth="1"/>
    <col min="16136" max="16384" width="8.85546875" style="1"/>
  </cols>
  <sheetData>
    <row r="1" spans="1:9">
      <c r="E1" s="75"/>
      <c r="F1" s="9" t="s">
        <v>430</v>
      </c>
    </row>
    <row r="2" spans="1:9" ht="55.9" customHeight="1">
      <c r="A2" s="1452" t="s">
        <v>1045</v>
      </c>
      <c r="B2" s="1452"/>
      <c r="C2" s="1452"/>
      <c r="D2" s="1452"/>
      <c r="E2" s="1452"/>
      <c r="F2" s="1452"/>
    </row>
    <row r="3" spans="1:9" s="13" customFormat="1" ht="27" customHeight="1">
      <c r="A3" s="12" t="s">
        <v>1137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>
      <c r="A5" s="1438" t="s">
        <v>484</v>
      </c>
      <c r="B5" s="1438"/>
      <c r="C5" s="1438"/>
      <c r="D5" s="1438"/>
      <c r="E5" s="16"/>
      <c r="F5" s="16"/>
      <c r="G5" s="16"/>
      <c r="H5" s="5"/>
      <c r="I5" s="5"/>
    </row>
    <row r="6" spans="1:9" ht="17.25" customHeight="1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>
      <c r="A7" s="79"/>
    </row>
    <row r="8" spans="1:9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9"/>
    </row>
    <row r="10" spans="1:9" ht="43.5" customHeight="1">
      <c r="A10" s="440">
        <v>1</v>
      </c>
      <c r="B10" s="441" t="s">
        <v>334</v>
      </c>
      <c r="C10" s="90"/>
      <c r="D10" s="90"/>
      <c r="E10" s="90"/>
      <c r="F10" s="442"/>
      <c r="G10" s="445"/>
    </row>
    <row r="11" spans="1:9" ht="65.25" customHeight="1">
      <c r="A11" s="440" t="s">
        <v>187</v>
      </c>
      <c r="B11" s="354" t="s">
        <v>335</v>
      </c>
      <c r="C11" s="90"/>
      <c r="D11" s="90"/>
      <c r="E11" s="90"/>
      <c r="F11" s="446">
        <v>20000</v>
      </c>
    </row>
    <row r="12" spans="1:9" s="359" customFormat="1">
      <c r="A12" s="447"/>
      <c r="B12" s="1500" t="s">
        <v>336</v>
      </c>
      <c r="C12" s="1501"/>
      <c r="D12" s="1501"/>
      <c r="E12" s="1502"/>
      <c r="F12" s="448">
        <f>F11</f>
        <v>20000</v>
      </c>
      <c r="G12" s="450"/>
    </row>
    <row r="13" spans="1:9" ht="44.25" customHeight="1">
      <c r="A13" s="440" t="s">
        <v>190</v>
      </c>
      <c r="B13" s="354" t="s">
        <v>337</v>
      </c>
      <c r="C13" s="90"/>
      <c r="D13" s="90"/>
      <c r="E13" s="90"/>
      <c r="F13" s="442">
        <v>7000</v>
      </c>
    </row>
    <row r="14" spans="1:9" ht="40.5" customHeight="1">
      <c r="A14" s="440" t="s">
        <v>208</v>
      </c>
      <c r="B14" s="354" t="s">
        <v>485</v>
      </c>
      <c r="C14" s="90"/>
      <c r="D14" s="90"/>
      <c r="E14" s="90"/>
      <c r="F14" s="446">
        <v>3000</v>
      </c>
    </row>
    <row r="15" spans="1:9" s="359" customFormat="1">
      <c r="A15" s="101"/>
      <c r="B15" s="1500" t="s">
        <v>338</v>
      </c>
      <c r="C15" s="1501"/>
      <c r="D15" s="1501"/>
      <c r="E15" s="1502"/>
      <c r="F15" s="448">
        <f>SUM(F13:F14)</f>
        <v>10000</v>
      </c>
      <c r="G15" s="450"/>
    </row>
    <row r="16" spans="1:9">
      <c r="B16" s="451"/>
    </row>
    <row r="17" spans="1:7" s="63" customFormat="1" ht="23.25" customHeight="1">
      <c r="A17" s="34" t="s">
        <v>667</v>
      </c>
      <c r="B17" s="35"/>
      <c r="C17" s="115"/>
      <c r="D17" s="35"/>
      <c r="E17" s="115" t="s">
        <v>1135</v>
      </c>
      <c r="F17" s="69"/>
      <c r="G17" s="65"/>
    </row>
    <row r="18" spans="1:7" s="66" customFormat="1" ht="12.75">
      <c r="C18" s="67" t="s">
        <v>131</v>
      </c>
      <c r="E18" s="67" t="s">
        <v>132</v>
      </c>
      <c r="F18" s="68"/>
      <c r="G18" s="68"/>
    </row>
    <row r="19" spans="1:7" s="63" customFormat="1" ht="15.75">
      <c r="F19" s="69"/>
      <c r="G19" s="69"/>
    </row>
    <row r="20" spans="1:7" s="63" customFormat="1" ht="23.25" customHeight="1">
      <c r="A20" s="34" t="s">
        <v>133</v>
      </c>
      <c r="B20" s="35"/>
      <c r="C20" s="115"/>
      <c r="D20" s="35"/>
      <c r="E20" s="1024" t="s">
        <v>1217</v>
      </c>
      <c r="F20" s="69"/>
      <c r="G20" s="65"/>
    </row>
    <row r="21" spans="1:7" s="66" customFormat="1" ht="12.75">
      <c r="C21" s="67" t="s">
        <v>131</v>
      </c>
      <c r="E21" s="67" t="s">
        <v>132</v>
      </c>
      <c r="F21" s="68"/>
      <c r="G21" s="68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5" tint="-0.499984740745262"/>
    <pageSetUpPr fitToPage="1"/>
  </sheetPr>
  <dimension ref="A2:L33"/>
  <sheetViews>
    <sheetView view="pageBreakPreview" zoomScaleSheetLayoutView="100" workbookViewId="0"/>
  </sheetViews>
  <sheetFormatPr defaultColWidth="9.140625" defaultRowHeight="15"/>
  <cols>
    <col min="1" max="1" width="38.28515625" customWidth="1"/>
    <col min="2" max="2" width="15" customWidth="1"/>
    <col min="3" max="11" width="20.140625" customWidth="1"/>
  </cols>
  <sheetData>
    <row r="2" spans="1:11">
      <c r="K2" t="s">
        <v>419</v>
      </c>
    </row>
    <row r="4" spans="1:11">
      <c r="A4" t="s">
        <v>417</v>
      </c>
    </row>
    <row r="6" spans="1:11" ht="45" customHeight="1">
      <c r="A6" s="1422" t="s">
        <v>241</v>
      </c>
      <c r="B6" s="1422" t="s">
        <v>261</v>
      </c>
      <c r="C6" s="1422" t="s">
        <v>972</v>
      </c>
      <c r="D6" s="1422"/>
      <c r="E6" s="1422"/>
      <c r="F6" s="1422" t="s">
        <v>973</v>
      </c>
      <c r="G6" s="1422"/>
      <c r="H6" s="1422"/>
      <c r="I6" s="1422" t="s">
        <v>974</v>
      </c>
      <c r="J6" s="1422"/>
      <c r="K6" s="1422"/>
    </row>
    <row r="7" spans="1:11" ht="53.25" customHeight="1">
      <c r="A7" s="1422"/>
      <c r="B7" s="1422"/>
      <c r="C7" t="s">
        <v>262</v>
      </c>
      <c r="D7" t="s">
        <v>263</v>
      </c>
      <c r="E7" t="s">
        <v>254</v>
      </c>
      <c r="F7" t="s">
        <v>262</v>
      </c>
      <c r="G7" t="s">
        <v>263</v>
      </c>
      <c r="H7" t="s">
        <v>254</v>
      </c>
      <c r="I7" t="s">
        <v>262</v>
      </c>
      <c r="J7" t="s">
        <v>263</v>
      </c>
      <c r="K7" t="s">
        <v>254</v>
      </c>
    </row>
    <row r="8" spans="1:11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  <c r="K8">
        <v>11</v>
      </c>
    </row>
    <row r="13" spans="1:11">
      <c r="A13" t="s">
        <v>247</v>
      </c>
      <c r="B13" t="s">
        <v>10</v>
      </c>
      <c r="C13" t="s">
        <v>10</v>
      </c>
      <c r="D13" t="s">
        <v>10</v>
      </c>
      <c r="E13">
        <f>SUM(E9:E12)</f>
        <v>0</v>
      </c>
      <c r="F13" t="s">
        <v>10</v>
      </c>
      <c r="G13" t="s">
        <v>10</v>
      </c>
      <c r="H13">
        <f>SUM(H9:H12)</f>
        <v>0</v>
      </c>
      <c r="I13" t="s">
        <v>10</v>
      </c>
      <c r="J13" t="s">
        <v>10</v>
      </c>
      <c r="K13">
        <f>SUM(K9:K12)</f>
        <v>0</v>
      </c>
    </row>
    <row r="15" spans="1:11">
      <c r="K15" t="s">
        <v>420</v>
      </c>
    </row>
    <row r="17" spans="1:12">
      <c r="A17" t="s">
        <v>418</v>
      </c>
    </row>
    <row r="19" spans="1:12" ht="45" customHeight="1">
      <c r="A19" s="1422" t="s">
        <v>241</v>
      </c>
      <c r="B19" s="1422" t="s">
        <v>261</v>
      </c>
      <c r="C19" s="1422" t="s">
        <v>972</v>
      </c>
      <c r="D19" s="1422"/>
      <c r="E19" s="1422"/>
      <c r="F19" s="1422" t="s">
        <v>973</v>
      </c>
      <c r="G19" s="1422"/>
      <c r="H19" s="1422"/>
      <c r="I19" s="1422" t="s">
        <v>974</v>
      </c>
      <c r="J19" s="1422"/>
      <c r="K19" s="1422"/>
    </row>
    <row r="20" spans="1:12" ht="53.25" customHeight="1">
      <c r="A20" s="1422"/>
      <c r="B20" s="1422"/>
      <c r="C20" t="s">
        <v>262</v>
      </c>
      <c r="D20" t="s">
        <v>263</v>
      </c>
      <c r="E20" t="s">
        <v>254</v>
      </c>
      <c r="F20" t="s">
        <v>262</v>
      </c>
      <c r="G20" t="s">
        <v>263</v>
      </c>
      <c r="H20" t="s">
        <v>254</v>
      </c>
      <c r="I20" t="s">
        <v>262</v>
      </c>
      <c r="J20" t="s">
        <v>263</v>
      </c>
      <c r="K20" t="s">
        <v>254</v>
      </c>
    </row>
    <row r="21" spans="1:12">
      <c r="A21">
        <v>1</v>
      </c>
      <c r="B21">
        <v>2</v>
      </c>
      <c r="C21">
        <v>3</v>
      </c>
      <c r="D21">
        <v>4</v>
      </c>
      <c r="E21">
        <v>5</v>
      </c>
      <c r="F21">
        <v>6</v>
      </c>
      <c r="G21">
        <v>7</v>
      </c>
      <c r="H21">
        <v>8</v>
      </c>
      <c r="I21">
        <v>9</v>
      </c>
      <c r="J21">
        <v>10</v>
      </c>
      <c r="K21">
        <v>11</v>
      </c>
    </row>
    <row r="22" spans="1:12">
      <c r="A22" t="s">
        <v>264</v>
      </c>
    </row>
    <row r="23" spans="1:12">
      <c r="A23" t="s">
        <v>265</v>
      </c>
    </row>
    <row r="24" spans="1:12">
      <c r="A24" t="s">
        <v>266</v>
      </c>
    </row>
    <row r="26" spans="1:12">
      <c r="A26" t="s">
        <v>247</v>
      </c>
      <c r="B26" t="s">
        <v>10</v>
      </c>
      <c r="C26" t="s">
        <v>10</v>
      </c>
      <c r="D26" t="s">
        <v>10</v>
      </c>
      <c r="E26">
        <f>SUM(E22:E25)</f>
        <v>0</v>
      </c>
      <c r="F26" t="s">
        <v>10</v>
      </c>
      <c r="G26" t="s">
        <v>10</v>
      </c>
      <c r="H26">
        <f>SUM(H22:H25)</f>
        <v>0</v>
      </c>
      <c r="I26" t="s">
        <v>10</v>
      </c>
      <c r="J26" t="s">
        <v>10</v>
      </c>
      <c r="K26">
        <f>SUM(K22:K25)</f>
        <v>0</v>
      </c>
      <c r="L26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12" ht="18" customHeight="1">
      <c r="A29" t="s">
        <v>259</v>
      </c>
      <c r="C29" s="1422" t="s">
        <v>667</v>
      </c>
      <c r="D29" s="1422"/>
      <c r="E29" s="1422"/>
      <c r="G29" s="1422"/>
      <c r="H29" s="1422"/>
      <c r="J29" s="1422" t="s">
        <v>1135</v>
      </c>
      <c r="K29" s="1422"/>
    </row>
    <row r="30" spans="1:12" ht="18" customHeight="1">
      <c r="A30" t="s">
        <v>260</v>
      </c>
      <c r="C30" s="1422" t="s">
        <v>235</v>
      </c>
      <c r="D30" s="1422"/>
      <c r="E30" s="1422"/>
      <c r="G30" s="1422" t="s">
        <v>131</v>
      </c>
      <c r="H30" s="1422"/>
      <c r="J30" s="1422" t="s">
        <v>132</v>
      </c>
      <c r="K30" s="1422"/>
    </row>
    <row r="31" spans="1:12" ht="18" customHeight="1"/>
    <row r="32" spans="1:12" ht="18" customHeight="1">
      <c r="A32" t="s">
        <v>133</v>
      </c>
      <c r="C32" s="1422" t="s">
        <v>669</v>
      </c>
      <c r="D32" s="1422"/>
      <c r="E32" s="1422"/>
      <c r="G32" s="1422"/>
      <c r="H32" s="1422"/>
      <c r="J32" s="1422" t="s">
        <v>1136</v>
      </c>
      <c r="K32" s="1422"/>
    </row>
    <row r="33" spans="3:11" ht="18" customHeight="1">
      <c r="C33" s="1422" t="s">
        <v>235</v>
      </c>
      <c r="D33" s="1422"/>
      <c r="E33" s="1422"/>
      <c r="G33" s="1422" t="s">
        <v>131</v>
      </c>
      <c r="H33" s="1422"/>
      <c r="J33" s="1422" t="s">
        <v>132</v>
      </c>
      <c r="K33" s="1422"/>
    </row>
  </sheetData>
  <mergeCells count="22">
    <mergeCell ref="C32:E32"/>
    <mergeCell ref="G32:H32"/>
    <mergeCell ref="J32:K32"/>
    <mergeCell ref="C33:E33"/>
    <mergeCell ref="G33:H33"/>
    <mergeCell ref="J33:K33"/>
    <mergeCell ref="C29:E29"/>
    <mergeCell ref="G29:H29"/>
    <mergeCell ref="J29:K29"/>
    <mergeCell ref="C30:E30"/>
    <mergeCell ref="G30:H30"/>
    <mergeCell ref="J30:K30"/>
    <mergeCell ref="A6:A7"/>
    <mergeCell ref="B6:B7"/>
    <mergeCell ref="C6:E6"/>
    <mergeCell ref="F6:H6"/>
    <mergeCell ref="I6:K6"/>
    <mergeCell ref="A19:A20"/>
    <mergeCell ref="B19:B20"/>
    <mergeCell ref="C19:E19"/>
    <mergeCell ref="F19:H19"/>
    <mergeCell ref="I19:K1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Лист90">
    <tabColor rgb="FFFFFF99"/>
    <pageSetUpPr fitToPage="1"/>
  </sheetPr>
  <dimension ref="A1:K88"/>
  <sheetViews>
    <sheetView view="pageBreakPreview" zoomScale="70" zoomScaleNormal="70" zoomScaleSheetLayoutView="7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21.28515625" style="1" customWidth="1"/>
    <col min="9" max="9" width="11.28515625" style="74" customWidth="1"/>
    <col min="10" max="10" width="26.42578125" style="1" customWidth="1"/>
    <col min="11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1.28515625" style="1" customWidth="1"/>
    <col min="266" max="266" width="26.42578125" style="1" customWidth="1"/>
    <col min="267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1.28515625" style="1" customWidth="1"/>
    <col min="522" max="522" width="26.42578125" style="1" customWidth="1"/>
    <col min="523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1.28515625" style="1" customWidth="1"/>
    <col min="778" max="778" width="26.42578125" style="1" customWidth="1"/>
    <col min="779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1.28515625" style="1" customWidth="1"/>
    <col min="1034" max="1034" width="26.42578125" style="1" customWidth="1"/>
    <col min="1035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1.28515625" style="1" customWidth="1"/>
    <col min="1290" max="1290" width="26.42578125" style="1" customWidth="1"/>
    <col min="1291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1.28515625" style="1" customWidth="1"/>
    <col min="1546" max="1546" width="26.42578125" style="1" customWidth="1"/>
    <col min="1547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1.28515625" style="1" customWidth="1"/>
    <col min="1802" max="1802" width="26.42578125" style="1" customWidth="1"/>
    <col min="1803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1.28515625" style="1" customWidth="1"/>
    <col min="2058" max="2058" width="26.42578125" style="1" customWidth="1"/>
    <col min="2059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1.28515625" style="1" customWidth="1"/>
    <col min="2314" max="2314" width="26.42578125" style="1" customWidth="1"/>
    <col min="2315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1.28515625" style="1" customWidth="1"/>
    <col min="2570" max="2570" width="26.42578125" style="1" customWidth="1"/>
    <col min="2571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1.28515625" style="1" customWidth="1"/>
    <col min="2826" max="2826" width="26.42578125" style="1" customWidth="1"/>
    <col min="2827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1.28515625" style="1" customWidth="1"/>
    <col min="3082" max="3082" width="26.42578125" style="1" customWidth="1"/>
    <col min="3083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1.28515625" style="1" customWidth="1"/>
    <col min="3338" max="3338" width="26.42578125" style="1" customWidth="1"/>
    <col min="3339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1.28515625" style="1" customWidth="1"/>
    <col min="3594" max="3594" width="26.42578125" style="1" customWidth="1"/>
    <col min="3595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1.28515625" style="1" customWidth="1"/>
    <col min="3850" max="3850" width="26.42578125" style="1" customWidth="1"/>
    <col min="3851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1.28515625" style="1" customWidth="1"/>
    <col min="4106" max="4106" width="26.42578125" style="1" customWidth="1"/>
    <col min="4107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1.28515625" style="1" customWidth="1"/>
    <col min="4362" max="4362" width="26.42578125" style="1" customWidth="1"/>
    <col min="4363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1.28515625" style="1" customWidth="1"/>
    <col min="4618" max="4618" width="26.42578125" style="1" customWidth="1"/>
    <col min="4619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1.28515625" style="1" customWidth="1"/>
    <col min="4874" max="4874" width="26.42578125" style="1" customWidth="1"/>
    <col min="4875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1.28515625" style="1" customWidth="1"/>
    <col min="5130" max="5130" width="26.42578125" style="1" customWidth="1"/>
    <col min="5131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1.28515625" style="1" customWidth="1"/>
    <col min="5386" max="5386" width="26.42578125" style="1" customWidth="1"/>
    <col min="5387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1.28515625" style="1" customWidth="1"/>
    <col min="5642" max="5642" width="26.42578125" style="1" customWidth="1"/>
    <col min="5643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1.28515625" style="1" customWidth="1"/>
    <col min="5898" max="5898" width="26.42578125" style="1" customWidth="1"/>
    <col min="5899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1.28515625" style="1" customWidth="1"/>
    <col min="6154" max="6154" width="26.42578125" style="1" customWidth="1"/>
    <col min="6155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1.28515625" style="1" customWidth="1"/>
    <col min="6410" max="6410" width="26.42578125" style="1" customWidth="1"/>
    <col min="6411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1.28515625" style="1" customWidth="1"/>
    <col min="6666" max="6666" width="26.42578125" style="1" customWidth="1"/>
    <col min="6667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1.28515625" style="1" customWidth="1"/>
    <col min="6922" max="6922" width="26.42578125" style="1" customWidth="1"/>
    <col min="6923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1.28515625" style="1" customWidth="1"/>
    <col min="7178" max="7178" width="26.42578125" style="1" customWidth="1"/>
    <col min="7179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1.28515625" style="1" customWidth="1"/>
    <col min="7434" max="7434" width="26.42578125" style="1" customWidth="1"/>
    <col min="7435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1.28515625" style="1" customWidth="1"/>
    <col min="7690" max="7690" width="26.42578125" style="1" customWidth="1"/>
    <col min="7691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1.28515625" style="1" customWidth="1"/>
    <col min="7946" max="7946" width="26.42578125" style="1" customWidth="1"/>
    <col min="7947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1.28515625" style="1" customWidth="1"/>
    <col min="8202" max="8202" width="26.42578125" style="1" customWidth="1"/>
    <col min="8203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1.28515625" style="1" customWidth="1"/>
    <col min="8458" max="8458" width="26.42578125" style="1" customWidth="1"/>
    <col min="8459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1.28515625" style="1" customWidth="1"/>
    <col min="8714" max="8714" width="26.42578125" style="1" customWidth="1"/>
    <col min="8715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1.28515625" style="1" customWidth="1"/>
    <col min="8970" max="8970" width="26.42578125" style="1" customWidth="1"/>
    <col min="8971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1.28515625" style="1" customWidth="1"/>
    <col min="9226" max="9226" width="26.42578125" style="1" customWidth="1"/>
    <col min="9227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1.28515625" style="1" customWidth="1"/>
    <col min="9482" max="9482" width="26.42578125" style="1" customWidth="1"/>
    <col min="9483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1.28515625" style="1" customWidth="1"/>
    <col min="9738" max="9738" width="26.42578125" style="1" customWidth="1"/>
    <col min="9739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1.28515625" style="1" customWidth="1"/>
    <col min="9994" max="9994" width="26.42578125" style="1" customWidth="1"/>
    <col min="9995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1.28515625" style="1" customWidth="1"/>
    <col min="10250" max="10250" width="26.42578125" style="1" customWidth="1"/>
    <col min="10251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1.28515625" style="1" customWidth="1"/>
    <col min="10506" max="10506" width="26.42578125" style="1" customWidth="1"/>
    <col min="10507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1.28515625" style="1" customWidth="1"/>
    <col min="10762" max="10762" width="26.42578125" style="1" customWidth="1"/>
    <col min="10763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1.28515625" style="1" customWidth="1"/>
    <col min="11018" max="11018" width="26.42578125" style="1" customWidth="1"/>
    <col min="11019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1.28515625" style="1" customWidth="1"/>
    <col min="11274" max="11274" width="26.42578125" style="1" customWidth="1"/>
    <col min="11275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1.28515625" style="1" customWidth="1"/>
    <col min="11530" max="11530" width="26.42578125" style="1" customWidth="1"/>
    <col min="11531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1.28515625" style="1" customWidth="1"/>
    <col min="11786" max="11786" width="26.42578125" style="1" customWidth="1"/>
    <col min="11787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1.28515625" style="1" customWidth="1"/>
    <col min="12042" max="12042" width="26.42578125" style="1" customWidth="1"/>
    <col min="12043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1.28515625" style="1" customWidth="1"/>
    <col min="12298" max="12298" width="26.42578125" style="1" customWidth="1"/>
    <col min="12299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1.28515625" style="1" customWidth="1"/>
    <col min="12554" max="12554" width="26.42578125" style="1" customWidth="1"/>
    <col min="12555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1.28515625" style="1" customWidth="1"/>
    <col min="12810" max="12810" width="26.42578125" style="1" customWidth="1"/>
    <col min="12811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1.28515625" style="1" customWidth="1"/>
    <col min="13066" max="13066" width="26.42578125" style="1" customWidth="1"/>
    <col min="13067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1.28515625" style="1" customWidth="1"/>
    <col min="13322" max="13322" width="26.42578125" style="1" customWidth="1"/>
    <col min="13323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1.28515625" style="1" customWidth="1"/>
    <col min="13578" max="13578" width="26.42578125" style="1" customWidth="1"/>
    <col min="13579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1.28515625" style="1" customWidth="1"/>
    <col min="13834" max="13834" width="26.42578125" style="1" customWidth="1"/>
    <col min="13835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1.28515625" style="1" customWidth="1"/>
    <col min="14090" max="14090" width="26.42578125" style="1" customWidth="1"/>
    <col min="14091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1.28515625" style="1" customWidth="1"/>
    <col min="14346" max="14346" width="26.42578125" style="1" customWidth="1"/>
    <col min="14347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1.28515625" style="1" customWidth="1"/>
    <col min="14602" max="14602" width="26.42578125" style="1" customWidth="1"/>
    <col min="14603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1.28515625" style="1" customWidth="1"/>
    <col min="14858" max="14858" width="26.42578125" style="1" customWidth="1"/>
    <col min="14859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1.28515625" style="1" customWidth="1"/>
    <col min="15114" max="15114" width="26.42578125" style="1" customWidth="1"/>
    <col min="15115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1.28515625" style="1" customWidth="1"/>
    <col min="15370" max="15370" width="26.42578125" style="1" customWidth="1"/>
    <col min="15371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1.28515625" style="1" customWidth="1"/>
    <col min="15626" max="15626" width="26.42578125" style="1" customWidth="1"/>
    <col min="15627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1.28515625" style="1" customWidth="1"/>
    <col min="15882" max="15882" width="26.42578125" style="1" customWidth="1"/>
    <col min="15883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1.28515625" style="1" customWidth="1"/>
    <col min="16138" max="16138" width="26.42578125" style="1" customWidth="1"/>
    <col min="16139" max="16384" width="8.85546875" style="1"/>
  </cols>
  <sheetData>
    <row r="1" spans="1:11">
      <c r="E1" s="75"/>
      <c r="F1" s="72" t="s">
        <v>431</v>
      </c>
    </row>
    <row r="2" spans="1:11" ht="55.9" customHeight="1">
      <c r="A2" s="1452" t="s">
        <v>980</v>
      </c>
      <c r="B2" s="1452"/>
      <c r="C2" s="1452"/>
      <c r="D2" s="1452"/>
      <c r="E2" s="1452"/>
      <c r="F2" s="1452"/>
    </row>
    <row r="3" spans="1:11" s="13" customFormat="1" ht="27" customHeight="1">
      <c r="A3" s="12" t="s">
        <v>1137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>
      <c r="A5" s="1438" t="s">
        <v>484</v>
      </c>
      <c r="B5" s="1438"/>
      <c r="C5" s="1438"/>
      <c r="D5" s="1438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80" t="s">
        <v>282</v>
      </c>
      <c r="B8" s="80" t="s">
        <v>297</v>
      </c>
      <c r="C8" s="81" t="s">
        <v>339</v>
      </c>
      <c r="D8" s="81" t="s">
        <v>340</v>
      </c>
      <c r="E8" s="81" t="s">
        <v>341</v>
      </c>
      <c r="F8" s="82" t="s">
        <v>300</v>
      </c>
    </row>
    <row r="9" spans="1:11" s="87" customFormat="1" ht="39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8" t="s">
        <v>302</v>
      </c>
      <c r="H9" s="438" t="s">
        <v>303</v>
      </c>
      <c r="I9" s="74"/>
      <c r="J9" s="1"/>
      <c r="K9" s="1"/>
    </row>
    <row r="10" spans="1:11" ht="20.25" customHeight="1">
      <c r="A10" s="296">
        <v>1</v>
      </c>
      <c r="B10" s="89" t="s">
        <v>342</v>
      </c>
      <c r="C10" s="453" t="e">
        <f>F10/D10/E10</f>
        <v>#DIV/0!</v>
      </c>
      <c r="D10" s="351"/>
      <c r="E10" s="352"/>
      <c r="F10" s="454"/>
      <c r="G10" s="455"/>
      <c r="H10" s="456">
        <f>F10-G10</f>
        <v>0</v>
      </c>
    </row>
    <row r="11" spans="1:11" s="359" customFormat="1">
      <c r="A11" s="101"/>
      <c r="B11" s="95" t="s">
        <v>295</v>
      </c>
      <c r="C11" s="356" t="s">
        <v>305</v>
      </c>
      <c r="D11" s="356" t="s">
        <v>305</v>
      </c>
      <c r="E11" s="356" t="s">
        <v>305</v>
      </c>
      <c r="F11" s="448">
        <f>SUM(F10:F10)</f>
        <v>0</v>
      </c>
      <c r="G11" s="449">
        <f>SUM(G10:G10)</f>
        <v>0</v>
      </c>
      <c r="H11" s="449">
        <f>SUM(H10:H10)</f>
        <v>0</v>
      </c>
      <c r="I11" s="457"/>
    </row>
    <row r="12" spans="1:11">
      <c r="B12" s="451"/>
      <c r="G12" s="78"/>
      <c r="H12" s="78"/>
    </row>
    <row r="13" spans="1:11" s="35" customFormat="1" ht="23.25" customHeight="1">
      <c r="A13" s="34" t="s">
        <v>667</v>
      </c>
      <c r="C13" s="115"/>
      <c r="E13" s="115" t="s">
        <v>1135</v>
      </c>
      <c r="F13" s="64"/>
      <c r="I13" s="98"/>
    </row>
    <row r="14" spans="1:11" s="66" customFormat="1" ht="12.75">
      <c r="C14" s="67" t="s">
        <v>131</v>
      </c>
      <c r="E14" s="67" t="s">
        <v>132</v>
      </c>
      <c r="F14" s="68"/>
      <c r="I14" s="68"/>
    </row>
    <row r="15" spans="1:11" s="63" customFormat="1" ht="15.75">
      <c r="F15" s="69"/>
      <c r="I15" s="69"/>
    </row>
    <row r="16" spans="1:11" s="35" customFormat="1" ht="23.25" customHeight="1">
      <c r="A16" s="34" t="s">
        <v>133</v>
      </c>
      <c r="C16" s="115"/>
      <c r="E16" s="115" t="s">
        <v>1136</v>
      </c>
      <c r="F16" s="64"/>
      <c r="I16" s="98"/>
    </row>
    <row r="17" spans="3:9" s="66" customFormat="1" ht="12.75">
      <c r="C17" s="67" t="s">
        <v>131</v>
      </c>
      <c r="E17" s="67" t="s">
        <v>132</v>
      </c>
      <c r="F17" s="68"/>
      <c r="I17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 codeName="Лист91">
    <tabColor rgb="FFFFFF99"/>
    <pageSetUpPr fitToPage="1"/>
  </sheetPr>
  <dimension ref="A1:K39"/>
  <sheetViews>
    <sheetView view="pageBreakPreview" zoomScale="80" zoomScaleNormal="70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452" t="s">
        <v>602</v>
      </c>
      <c r="B2" s="1452"/>
      <c r="C2" s="1452"/>
      <c r="D2" s="1452"/>
      <c r="E2" s="1452"/>
      <c r="F2" s="1452"/>
    </row>
    <row r="3" spans="1:11" s="13" customFormat="1" ht="27" customHeight="1">
      <c r="A3" s="12" t="s">
        <v>666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>
      <c r="A4" s="14" t="s">
        <v>757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>
      <c r="A5" s="1438" t="s">
        <v>484</v>
      </c>
      <c r="B5" s="1438"/>
      <c r="C5" s="1438"/>
      <c r="D5" s="1438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436" t="s">
        <v>1026</v>
      </c>
    </row>
    <row r="9" spans="1:11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8" t="s">
        <v>302</v>
      </c>
      <c r="H9" s="438" t="s">
        <v>303</v>
      </c>
      <c r="I9" s="439"/>
    </row>
    <row r="10" spans="1:11" ht="43.5" customHeight="1">
      <c r="A10" s="440">
        <v>1</v>
      </c>
      <c r="B10" s="441" t="s">
        <v>334</v>
      </c>
      <c r="C10" s="90"/>
      <c r="D10" s="90"/>
      <c r="E10" s="90"/>
      <c r="F10" s="442"/>
      <c r="G10" s="443"/>
      <c r="H10" s="444"/>
      <c r="I10" s="445"/>
    </row>
    <row r="11" spans="1:11" ht="65.25" customHeight="1">
      <c r="A11" s="440" t="s">
        <v>187</v>
      </c>
      <c r="B11" s="354" t="s">
        <v>335</v>
      </c>
      <c r="C11" s="90"/>
      <c r="D11" s="90"/>
      <c r="E11" s="90"/>
      <c r="F11" s="446">
        <f>C11*D11*E11</f>
        <v>0</v>
      </c>
      <c r="G11" s="198"/>
      <c r="H11" s="198">
        <f>F11-G11</f>
        <v>0</v>
      </c>
    </row>
    <row r="12" spans="1:11" s="359" customFormat="1">
      <c r="A12" s="447"/>
      <c r="B12" s="1500" t="s">
        <v>336</v>
      </c>
      <c r="C12" s="1501"/>
      <c r="D12" s="1501"/>
      <c r="E12" s="1502"/>
      <c r="F12" s="448">
        <f>F11</f>
        <v>0</v>
      </c>
      <c r="G12" s="449" t="s">
        <v>386</v>
      </c>
      <c r="H12" s="449">
        <f>SUM(H10:H11)</f>
        <v>0</v>
      </c>
      <c r="I12" s="450"/>
    </row>
    <row r="13" spans="1:11" ht="44.25" customHeight="1">
      <c r="A13" s="440" t="s">
        <v>190</v>
      </c>
      <c r="B13" s="354" t="s">
        <v>337</v>
      </c>
      <c r="C13" s="90"/>
      <c r="D13" s="90"/>
      <c r="E13" s="90"/>
      <c r="F13" s="442">
        <f>C13*D13*E13</f>
        <v>0</v>
      </c>
      <c r="G13" s="443"/>
      <c r="H13" s="198">
        <f t="shared" ref="H13:H14" si="0">F13-G13</f>
        <v>0</v>
      </c>
    </row>
    <row r="14" spans="1:11" ht="40.5" customHeight="1">
      <c r="A14" s="440" t="s">
        <v>208</v>
      </c>
      <c r="B14" s="354" t="s">
        <v>485</v>
      </c>
      <c r="C14" s="90"/>
      <c r="D14" s="90"/>
      <c r="E14" s="90"/>
      <c r="F14" s="446">
        <f>C14*D14*E14</f>
        <v>0</v>
      </c>
      <c r="G14" s="198"/>
      <c r="H14" s="198">
        <f t="shared" si="0"/>
        <v>0</v>
      </c>
    </row>
    <row r="15" spans="1:11" s="359" customFormat="1">
      <c r="A15" s="101"/>
      <c r="B15" s="1500" t="s">
        <v>338</v>
      </c>
      <c r="C15" s="1501"/>
      <c r="D15" s="1501"/>
      <c r="E15" s="1502"/>
      <c r="F15" s="448">
        <f>SUM(F13:F14)</f>
        <v>0</v>
      </c>
      <c r="G15" s="449" t="s">
        <v>386</v>
      </c>
      <c r="H15" s="449">
        <f>SUM(H13:H14)</f>
        <v>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667</v>
      </c>
      <c r="B17" s="35"/>
      <c r="C17" s="115"/>
      <c r="D17" s="35"/>
      <c r="E17" s="115" t="s">
        <v>1135</v>
      </c>
      <c r="F17" s="69"/>
      <c r="I17" s="65"/>
    </row>
    <row r="18" spans="1:9" s="66" customFormat="1" ht="12.75">
      <c r="C18" s="67" t="s">
        <v>131</v>
      </c>
      <c r="E18" s="67" t="s">
        <v>132</v>
      </c>
      <c r="F18" s="68"/>
      <c r="I18" s="68"/>
    </row>
    <row r="19" spans="1:9" s="63" customFormat="1" ht="15.75">
      <c r="F19" s="69"/>
      <c r="I19" s="69"/>
    </row>
    <row r="20" spans="1:9" s="63" customFormat="1" ht="23.25" customHeight="1">
      <c r="A20" s="34" t="s">
        <v>133</v>
      </c>
      <c r="B20" s="35"/>
      <c r="C20" s="115"/>
      <c r="D20" s="35"/>
      <c r="E20" s="115" t="s">
        <v>1136</v>
      </c>
      <c r="F20" s="69"/>
      <c r="I20" s="65"/>
    </row>
    <row r="21" spans="1:9" s="66" customFormat="1" ht="12.75">
      <c r="C21" s="67" t="s">
        <v>131</v>
      </c>
      <c r="E21" s="67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 t="s">
        <v>1048</v>
      </c>
    </row>
    <row r="34" spans="2:2">
      <c r="B34" s="227" t="s">
        <v>1027</v>
      </c>
    </row>
    <row r="37" spans="2:2" hidden="1"/>
    <row r="38" spans="2:2" hidden="1"/>
    <row r="39" spans="2:2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Лист92">
    <tabColor rgb="FFFFFF99"/>
    <pageSetUpPr fitToPage="1"/>
  </sheetPr>
  <dimension ref="A1:K92"/>
  <sheetViews>
    <sheetView view="pageBreakPreview" topLeftCell="A10" zoomScale="70" zoomScaleNormal="60" zoomScaleSheetLayoutView="70" workbookViewId="0">
      <selection activeCell="B24" sqref="B24:B25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454" t="s">
        <v>306</v>
      </c>
      <c r="B2" s="1454"/>
      <c r="C2" s="1454"/>
      <c r="D2" s="1454"/>
      <c r="E2" s="1454"/>
      <c r="F2" s="1454"/>
      <c r="G2" s="1454"/>
      <c r="H2" s="1454"/>
    </row>
    <row r="3" spans="1:11" ht="71.25" customHeight="1">
      <c r="A3" s="1454"/>
      <c r="B3" s="1454"/>
      <c r="C3" s="1454"/>
      <c r="D3" s="1454"/>
      <c r="E3" s="1454"/>
      <c r="F3" s="1454"/>
      <c r="G3" s="1454"/>
      <c r="H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455" t="s">
        <v>282</v>
      </c>
      <c r="B9" s="1455" t="s">
        <v>308</v>
      </c>
      <c r="C9" s="1456" t="s">
        <v>309</v>
      </c>
      <c r="D9" s="1456"/>
      <c r="E9" s="1456"/>
      <c r="F9" s="1456" t="s">
        <v>310</v>
      </c>
      <c r="G9" s="1456"/>
      <c r="H9" s="1456"/>
    </row>
    <row r="10" spans="1:11" ht="75">
      <c r="A10" s="1455"/>
      <c r="B10" s="1455"/>
      <c r="C10" s="46" t="s">
        <v>981</v>
      </c>
      <c r="D10" s="46" t="s">
        <v>982</v>
      </c>
      <c r="E10" s="46" t="s">
        <v>983</v>
      </c>
      <c r="F10" s="46" t="s">
        <v>981</v>
      </c>
      <c r="G10" s="46" t="s">
        <v>982</v>
      </c>
      <c r="H10" s="46" t="s">
        <v>983</v>
      </c>
    </row>
    <row r="11" spans="1:11" s="49" customFormat="1" ht="31.5" customHeight="1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>
      <c r="A12" s="112" t="s">
        <v>57</v>
      </c>
      <c r="B12" s="51" t="s">
        <v>311</v>
      </c>
      <c r="C12" s="55">
        <f>'211квр 111 (2022)КРАЙ'!I33</f>
        <v>12427642.779999999</v>
      </c>
      <c r="D12" s="55">
        <f>'211квр 111 (2023)КРАЙ'!I33</f>
        <v>12390400.000000002</v>
      </c>
      <c r="E12" s="55">
        <f>'211квр 111 (2024)КРАЙ'!I33</f>
        <v>12390400.000000002</v>
      </c>
      <c r="F12" s="55">
        <f>F13+F14+F15</f>
        <v>2734081.4115999998</v>
      </c>
      <c r="G12" s="55">
        <f>F12</f>
        <v>2734081.4115999998</v>
      </c>
      <c r="H12" s="55">
        <f>G12</f>
        <v>2734081.4115999998</v>
      </c>
    </row>
    <row r="13" spans="1:11" ht="24" customHeight="1">
      <c r="A13" s="112" t="s">
        <v>312</v>
      </c>
      <c r="B13" s="54" t="s">
        <v>313</v>
      </c>
      <c r="C13" s="55">
        <f>C12</f>
        <v>12427642.779999999</v>
      </c>
      <c r="D13" s="55">
        <f>D12</f>
        <v>12390400.000000002</v>
      </c>
      <c r="E13" s="55">
        <f>E12</f>
        <v>12390400.000000002</v>
      </c>
      <c r="F13" s="55">
        <f>C13*0.22</f>
        <v>2734081.4115999998</v>
      </c>
      <c r="G13" s="55">
        <f t="shared" ref="G13:H13" si="0">D13*0.22</f>
        <v>2725888.0000000005</v>
      </c>
      <c r="H13" s="55">
        <f t="shared" si="0"/>
        <v>2725888.0000000005</v>
      </c>
    </row>
    <row r="14" spans="1:11">
      <c r="A14" s="112" t="s">
        <v>314</v>
      </c>
      <c r="B14" s="51" t="s">
        <v>315</v>
      </c>
      <c r="C14" s="55"/>
      <c r="D14" s="55"/>
      <c r="E14" s="55"/>
      <c r="F14" s="55"/>
      <c r="G14" s="55"/>
      <c r="H14" s="55"/>
    </row>
    <row r="15" spans="1:11" ht="37.5">
      <c r="A15" s="112" t="s">
        <v>316</v>
      </c>
      <c r="B15" s="56" t="s">
        <v>317</v>
      </c>
      <c r="C15" s="55"/>
      <c r="D15" s="55"/>
      <c r="E15" s="55"/>
      <c r="F15" s="55"/>
      <c r="G15" s="55"/>
      <c r="H15" s="55"/>
    </row>
    <row r="16" spans="1:11" s="53" customFormat="1" ht="39" customHeight="1">
      <c r="A16" s="112">
        <v>2</v>
      </c>
      <c r="B16" s="51" t="s">
        <v>318</v>
      </c>
      <c r="C16" s="55">
        <f>C17</f>
        <v>12427642.779999999</v>
      </c>
      <c r="D16" s="55">
        <f>C16</f>
        <v>12427642.779999999</v>
      </c>
      <c r="E16" s="55">
        <f>D16</f>
        <v>12427642.779999999</v>
      </c>
      <c r="F16" s="55">
        <f>SUM(F17:F21)</f>
        <v>385256.92618000001</v>
      </c>
      <c r="G16" s="55">
        <f>G17+G19</f>
        <v>384102.40000000008</v>
      </c>
      <c r="H16" s="55">
        <f>H17+H19</f>
        <v>384102.40000000008</v>
      </c>
    </row>
    <row r="17" spans="1:9" ht="40.5" customHeight="1">
      <c r="A17" s="112" t="s">
        <v>319</v>
      </c>
      <c r="B17" s="54" t="s">
        <v>320</v>
      </c>
      <c r="C17" s="55">
        <f>C13</f>
        <v>12427642.779999999</v>
      </c>
      <c r="D17" s="55">
        <f t="shared" ref="D17:E17" si="1">D13</f>
        <v>12390400.000000002</v>
      </c>
      <c r="E17" s="55">
        <f t="shared" si="1"/>
        <v>12390400.000000002</v>
      </c>
      <c r="F17" s="55">
        <f>C17*0.029</f>
        <v>360401.64062000002</v>
      </c>
      <c r="G17" s="55">
        <f>D17*0.029</f>
        <v>359321.60000000009</v>
      </c>
      <c r="H17" s="55">
        <f t="shared" ref="H17" si="2">E17*0.029</f>
        <v>359321.60000000009</v>
      </c>
    </row>
    <row r="18" spans="1:9" ht="37.5" customHeight="1">
      <c r="A18" s="112" t="s">
        <v>321</v>
      </c>
      <c r="B18" s="51" t="s">
        <v>322</v>
      </c>
      <c r="C18" s="55"/>
      <c r="D18" s="55"/>
      <c r="E18" s="55"/>
      <c r="F18" s="55"/>
      <c r="G18" s="55"/>
      <c r="H18" s="55"/>
    </row>
    <row r="19" spans="1:9" s="53" customFormat="1" ht="37.5" customHeight="1">
      <c r="A19" s="112" t="s">
        <v>323</v>
      </c>
      <c r="B19" s="54" t="s">
        <v>324</v>
      </c>
      <c r="C19" s="55">
        <f>C13</f>
        <v>12427642.779999999</v>
      </c>
      <c r="D19" s="55">
        <f t="shared" ref="D19:E19" si="3">D13</f>
        <v>12390400.000000002</v>
      </c>
      <c r="E19" s="55">
        <f t="shared" si="3"/>
        <v>12390400.000000002</v>
      </c>
      <c r="F19" s="55">
        <f>C19*0.002</f>
        <v>24855.28556</v>
      </c>
      <c r="G19" s="55">
        <f t="shared" ref="G19:H19" si="4">D19*0.002</f>
        <v>24780.800000000003</v>
      </c>
      <c r="H19" s="55">
        <f t="shared" si="4"/>
        <v>24780.800000000003</v>
      </c>
    </row>
    <row r="20" spans="1:9" ht="57" customHeight="1">
      <c r="A20" s="112" t="s">
        <v>325</v>
      </c>
      <c r="B20" s="51" t="s">
        <v>326</v>
      </c>
      <c r="C20" s="55"/>
      <c r="D20" s="55"/>
      <c r="E20" s="55"/>
      <c r="F20" s="55"/>
      <c r="G20" s="55"/>
      <c r="H20" s="55"/>
    </row>
    <row r="21" spans="1:9" ht="37.5">
      <c r="A21" s="112" t="s">
        <v>327</v>
      </c>
      <c r="B21" s="51" t="s">
        <v>326</v>
      </c>
      <c r="C21" s="55"/>
      <c r="D21" s="55"/>
      <c r="E21" s="55"/>
      <c r="F21" s="55"/>
      <c r="G21" s="55"/>
      <c r="H21" s="55"/>
    </row>
    <row r="22" spans="1:9" s="53" customFormat="1" ht="37.5">
      <c r="A22" s="112" t="s">
        <v>9</v>
      </c>
      <c r="B22" s="54" t="s">
        <v>328</v>
      </c>
      <c r="C22" s="55">
        <f>C13</f>
        <v>12427642.779999999</v>
      </c>
      <c r="D22" s="55">
        <f t="shared" ref="D22:E22" si="5">D13</f>
        <v>12390400.000000002</v>
      </c>
      <c r="E22" s="55">
        <f t="shared" si="5"/>
        <v>12390400.000000002</v>
      </c>
      <c r="F22" s="55">
        <f>C22*0.051</f>
        <v>633809.78177999996</v>
      </c>
      <c r="G22" s="55">
        <f t="shared" ref="G22:H22" si="6">D22*0.051</f>
        <v>631910.40000000002</v>
      </c>
      <c r="H22" s="55">
        <f t="shared" si="6"/>
        <v>631910.40000000002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3753148.12</v>
      </c>
      <c r="G23" s="59">
        <f>ROUND(G13+G16+G22,2)-0.8</f>
        <v>3741900</v>
      </c>
      <c r="H23" s="59">
        <f>ROUND(H13+H16+H22,2)-0.8</f>
        <v>3741900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1227" t="s">
        <v>1287</v>
      </c>
      <c r="B26" s="35"/>
      <c r="D26" s="36"/>
      <c r="F26" s="64"/>
      <c r="G26" s="1226" t="s">
        <v>1288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1028" t="s">
        <v>1227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Лист93">
    <tabColor theme="9" tint="0.79998168889431442"/>
    <pageSetUpPr fitToPage="1"/>
  </sheetPr>
  <dimension ref="A1:K92"/>
  <sheetViews>
    <sheetView view="pageBreakPreview" zoomScale="60" zoomScaleNormal="55" workbookViewId="0"/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454" t="s">
        <v>306</v>
      </c>
      <c r="B2" s="1454"/>
      <c r="C2" s="1454"/>
      <c r="D2" s="1454"/>
      <c r="E2" s="1454"/>
      <c r="F2" s="1454"/>
      <c r="G2" s="1454"/>
      <c r="H2" s="1454"/>
    </row>
    <row r="3" spans="1:11" ht="71.25" customHeight="1">
      <c r="A3" s="1454"/>
      <c r="B3" s="1454"/>
      <c r="C3" s="1454"/>
      <c r="D3" s="1454"/>
      <c r="E3" s="1454"/>
      <c r="F3" s="1454"/>
      <c r="G3" s="1454"/>
      <c r="H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455" t="s">
        <v>282</v>
      </c>
      <c r="B9" s="1455" t="s">
        <v>308</v>
      </c>
      <c r="C9" s="1456" t="s">
        <v>309</v>
      </c>
      <c r="D9" s="1456"/>
      <c r="E9" s="1456"/>
      <c r="F9" s="1456" t="s">
        <v>310</v>
      </c>
      <c r="G9" s="1456"/>
      <c r="H9" s="1456"/>
    </row>
    <row r="10" spans="1:11" ht="75">
      <c r="A10" s="1455"/>
      <c r="B10" s="1455"/>
      <c r="C10" s="46" t="s">
        <v>981</v>
      </c>
      <c r="D10" s="46" t="s">
        <v>982</v>
      </c>
      <c r="E10" s="46" t="s">
        <v>983</v>
      </c>
      <c r="F10" s="46" t="s">
        <v>981</v>
      </c>
      <c r="G10" s="46" t="s">
        <v>982</v>
      </c>
      <c r="H10" s="46" t="s">
        <v>983</v>
      </c>
    </row>
    <row r="11" spans="1:11" s="49" customFormat="1" ht="31.5" customHeight="1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>
      <c r="A12" s="112" t="s">
        <v>57</v>
      </c>
      <c r="B12" s="51" t="s">
        <v>311</v>
      </c>
      <c r="C12" s="52"/>
      <c r="D12" s="52"/>
      <c r="E12" s="52"/>
      <c r="F12" s="52">
        <f>F13+F14+F15</f>
        <v>0</v>
      </c>
      <c r="G12" s="52">
        <f t="shared" ref="G12:H12" si="0">G13+G14+G15</f>
        <v>0</v>
      </c>
      <c r="H12" s="52">
        <f t="shared" si="0"/>
        <v>0</v>
      </c>
    </row>
    <row r="13" spans="1:11" ht="24" customHeight="1">
      <c r="A13" s="112" t="s">
        <v>312</v>
      </c>
      <c r="B13" s="54" t="s">
        <v>313</v>
      </c>
      <c r="C13" s="55"/>
      <c r="D13" s="55"/>
      <c r="E13" s="55"/>
      <c r="F13" s="55"/>
      <c r="G13" s="52">
        <f>D13*0.22</f>
        <v>0</v>
      </c>
      <c r="H13" s="55">
        <f>E13*0.22</f>
        <v>0</v>
      </c>
    </row>
    <row r="14" spans="1:11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112">
        <v>2</v>
      </c>
      <c r="B16" s="51" t="s">
        <v>318</v>
      </c>
      <c r="C16" s="52"/>
      <c r="D16" s="52"/>
      <c r="E16" s="52"/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>
      <c r="A17" s="112" t="s">
        <v>319</v>
      </c>
      <c r="B17" s="54" t="s">
        <v>320</v>
      </c>
      <c r="C17" s="55"/>
      <c r="D17" s="55"/>
      <c r="E17" s="55"/>
      <c r="F17" s="55">
        <f>C17*0.029</f>
        <v>0</v>
      </c>
      <c r="G17" s="52">
        <f>D17*0.029</f>
        <v>0</v>
      </c>
      <c r="H17" s="55">
        <f>E17*0.029</f>
        <v>0</v>
      </c>
    </row>
    <row r="18" spans="1:9" ht="37.5" customHeight="1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112" t="s">
        <v>323</v>
      </c>
      <c r="B19" s="54" t="s">
        <v>324</v>
      </c>
      <c r="C19" s="55"/>
      <c r="D19" s="55"/>
      <c r="E19" s="55"/>
      <c r="F19" s="55">
        <f>C19*0.002</f>
        <v>0</v>
      </c>
      <c r="G19" s="52">
        <f>D19*0.002</f>
        <v>0</v>
      </c>
      <c r="H19" s="55">
        <f>E19*0.002</f>
        <v>0</v>
      </c>
    </row>
    <row r="20" spans="1:9" ht="57" customHeight="1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112" t="s">
        <v>9</v>
      </c>
      <c r="B22" s="54" t="s">
        <v>328</v>
      </c>
      <c r="C22" s="55"/>
      <c r="D22" s="55"/>
      <c r="E22" s="55"/>
      <c r="F22" s="55">
        <f>C22*0.051</f>
        <v>0</v>
      </c>
      <c r="G22" s="52">
        <f>D22*0.051</f>
        <v>0</v>
      </c>
      <c r="H22" s="55">
        <f>E22*0.051</f>
        <v>0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667</v>
      </c>
      <c r="B26" s="35"/>
      <c r="D26" s="36"/>
      <c r="F26" s="64"/>
      <c r="G26" s="36" t="s">
        <v>1135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36" t="s">
        <v>1136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Лист94">
    <tabColor theme="5" tint="0.39997558519241921"/>
    <pageSetUpPr fitToPage="1"/>
  </sheetPr>
  <dimension ref="A1:K92"/>
  <sheetViews>
    <sheetView view="pageBreakPreview" zoomScale="70" zoomScaleNormal="60" zoomScaleSheetLayoutView="70" workbookViewId="0">
      <selection activeCell="F12" sqref="F12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454" t="s">
        <v>306</v>
      </c>
      <c r="B2" s="1454"/>
      <c r="C2" s="1454"/>
      <c r="D2" s="1454"/>
      <c r="E2" s="1454"/>
      <c r="F2" s="1454"/>
      <c r="G2" s="1454"/>
      <c r="H2" s="1454"/>
    </row>
    <row r="3" spans="1:11" ht="71.25" customHeight="1">
      <c r="A3" s="1454"/>
      <c r="B3" s="1454"/>
      <c r="C3" s="1454"/>
      <c r="D3" s="1454"/>
      <c r="E3" s="1454"/>
      <c r="F3" s="1454"/>
      <c r="G3" s="1454"/>
      <c r="H3" s="1454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455" t="s">
        <v>282</v>
      </c>
      <c r="B9" s="1455" t="s">
        <v>308</v>
      </c>
      <c r="C9" s="1456" t="s">
        <v>309</v>
      </c>
      <c r="D9" s="1456"/>
      <c r="E9" s="1456"/>
      <c r="F9" s="1456" t="s">
        <v>310</v>
      </c>
      <c r="G9" s="1456"/>
      <c r="H9" s="1456"/>
    </row>
    <row r="10" spans="1:11" ht="75">
      <c r="A10" s="1455"/>
      <c r="B10" s="1455"/>
      <c r="C10" s="46" t="s">
        <v>981</v>
      </c>
      <c r="D10" s="46" t="s">
        <v>982</v>
      </c>
      <c r="E10" s="46" t="s">
        <v>983</v>
      </c>
      <c r="F10" s="46" t="s">
        <v>981</v>
      </c>
      <c r="G10" s="46" t="s">
        <v>982</v>
      </c>
      <c r="H10" s="46" t="s">
        <v>983</v>
      </c>
    </row>
    <row r="11" spans="1:11" s="49" customFormat="1" ht="31.5" customHeight="1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>
      <c r="A12" s="112" t="s">
        <v>57</v>
      </c>
      <c r="B12" s="51" t="s">
        <v>311</v>
      </c>
      <c r="C12" s="52">
        <f>C13+C14+C15</f>
        <v>162251.92052980134</v>
      </c>
      <c r="D12" s="52">
        <f t="shared" ref="D12:E12" si="0">D13+D14+D15</f>
        <v>163403.97350993377</v>
      </c>
      <c r="E12" s="52">
        <f t="shared" si="0"/>
        <v>163403.97350993377</v>
      </c>
      <c r="F12" s="52">
        <f>F13+F14+F15</f>
        <v>35948.874172185431</v>
      </c>
      <c r="G12" s="52">
        <f>F12</f>
        <v>35948.874172185431</v>
      </c>
      <c r="H12" s="52">
        <f>G12</f>
        <v>35948.874172185431</v>
      </c>
    </row>
    <row r="13" spans="1:11" ht="24" customHeight="1">
      <c r="A13" s="112" t="s">
        <v>312</v>
      </c>
      <c r="B13" s="54" t="s">
        <v>313</v>
      </c>
      <c r="C13" s="55">
        <f>F23/0.302</f>
        <v>162251.92052980134</v>
      </c>
      <c r="D13" s="55">
        <f t="shared" ref="D13:E13" si="1">G23/0.302</f>
        <v>163403.97350993377</v>
      </c>
      <c r="E13" s="55">
        <f t="shared" si="1"/>
        <v>163403.97350993377</v>
      </c>
      <c r="F13" s="55">
        <f>E13*0.22</f>
        <v>35948.874172185431</v>
      </c>
      <c r="G13" s="52">
        <f t="shared" ref="G13:H22" si="2">F13</f>
        <v>35948.874172185431</v>
      </c>
      <c r="H13" s="55">
        <f t="shared" si="2"/>
        <v>35948.874172185431</v>
      </c>
    </row>
    <row r="14" spans="1:11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112">
        <v>2</v>
      </c>
      <c r="B16" s="51" t="s">
        <v>318</v>
      </c>
      <c r="C16" s="52">
        <f>C17</f>
        <v>162251.92052980134</v>
      </c>
      <c r="D16" s="52">
        <f t="shared" ref="D16:E16" si="3">D17</f>
        <v>163403.97350993377</v>
      </c>
      <c r="E16" s="52">
        <f t="shared" si="3"/>
        <v>163403.97350993377</v>
      </c>
      <c r="F16" s="52">
        <f>SUM(F17:F21)</f>
        <v>5029.8095364238416</v>
      </c>
      <c r="G16" s="52">
        <f t="shared" si="2"/>
        <v>5029.8095364238416</v>
      </c>
      <c r="H16" s="52">
        <f t="shared" si="2"/>
        <v>5029.8095364238416</v>
      </c>
    </row>
    <row r="17" spans="1:9" ht="40.5" customHeight="1">
      <c r="A17" s="112" t="s">
        <v>319</v>
      </c>
      <c r="B17" s="54" t="s">
        <v>320</v>
      </c>
      <c r="C17" s="55">
        <f>C13</f>
        <v>162251.92052980134</v>
      </c>
      <c r="D17" s="55">
        <f t="shared" ref="D17:E17" si="4">D13</f>
        <v>163403.97350993377</v>
      </c>
      <c r="E17" s="55">
        <f t="shared" si="4"/>
        <v>163403.97350993377</v>
      </c>
      <c r="F17" s="55">
        <f>C17*0.029</f>
        <v>4705.305695364239</v>
      </c>
      <c r="G17" s="52">
        <f t="shared" si="2"/>
        <v>4705.305695364239</v>
      </c>
      <c r="H17" s="55">
        <f t="shared" si="2"/>
        <v>4705.305695364239</v>
      </c>
    </row>
    <row r="18" spans="1:9" ht="37.5" customHeight="1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112" t="s">
        <v>323</v>
      </c>
      <c r="B19" s="54" t="s">
        <v>324</v>
      </c>
      <c r="C19" s="55">
        <f>C13</f>
        <v>162251.92052980134</v>
      </c>
      <c r="D19" s="55">
        <f t="shared" ref="D19:E19" si="5">D13</f>
        <v>163403.97350993377</v>
      </c>
      <c r="E19" s="55">
        <f t="shared" si="5"/>
        <v>163403.97350993377</v>
      </c>
      <c r="F19" s="55">
        <f>C19*0.002</f>
        <v>324.50384105960268</v>
      </c>
      <c r="G19" s="52">
        <f t="shared" si="2"/>
        <v>324.50384105960268</v>
      </c>
      <c r="H19" s="55">
        <f t="shared" si="2"/>
        <v>324.50384105960268</v>
      </c>
    </row>
    <row r="20" spans="1:9" ht="57" customHeight="1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112" t="s">
        <v>9</v>
      </c>
      <c r="B22" s="54" t="s">
        <v>328</v>
      </c>
      <c r="C22" s="55">
        <f>C13</f>
        <v>162251.92052980134</v>
      </c>
      <c r="D22" s="55">
        <f t="shared" ref="D22:E22" si="6">D13</f>
        <v>163403.97350993377</v>
      </c>
      <c r="E22" s="55">
        <f t="shared" si="6"/>
        <v>163403.97350993377</v>
      </c>
      <c r="F22" s="55">
        <f>C22*0.051</f>
        <v>8274.8479470198672</v>
      </c>
      <c r="G22" s="52">
        <f t="shared" si="2"/>
        <v>8274.8479470198672</v>
      </c>
      <c r="H22" s="55">
        <f t="shared" si="2"/>
        <v>8274.8479470198672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49348-347.92</f>
        <v>49000.08</v>
      </c>
      <c r="G23" s="59">
        <v>49348</v>
      </c>
      <c r="H23" s="59">
        <v>49348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667</v>
      </c>
      <c r="B26" s="35"/>
      <c r="D26" s="36"/>
      <c r="F26" s="64"/>
      <c r="G26" s="36" t="s">
        <v>1135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1028" t="s">
        <v>1227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Лист95">
    <tabColor rgb="FFFFFF99"/>
    <pageSetUpPr fitToPage="1"/>
  </sheetPr>
  <dimension ref="A1:K18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7" style="5" customWidth="1"/>
    <col min="8" max="8" width="17" style="341" customWidth="1"/>
    <col min="9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452" t="s">
        <v>613</v>
      </c>
      <c r="B3" s="1452"/>
      <c r="C3" s="1452"/>
      <c r="D3" s="1452"/>
      <c r="E3" s="1452"/>
    </row>
    <row r="4" spans="1:11" s="13" customFormat="1" ht="47.25" customHeight="1">
      <c r="A4" s="1503" t="s">
        <v>1137</v>
      </c>
      <c r="B4" s="1503"/>
      <c r="C4" s="1503"/>
      <c r="D4" s="1503"/>
      <c r="E4" s="1503"/>
      <c r="F4" s="1503"/>
      <c r="G4" s="458"/>
      <c r="H4" s="338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459"/>
      <c r="H5" s="339"/>
      <c r="I5" s="15"/>
      <c r="J5" s="10"/>
      <c r="K5" s="10"/>
    </row>
    <row r="6" spans="1:11" ht="18" customHeight="1">
      <c r="A6" s="1504" t="s">
        <v>484</v>
      </c>
      <c r="B6" s="1504"/>
      <c r="C6" s="1504"/>
      <c r="D6" s="1504"/>
      <c r="E6" s="1504"/>
      <c r="F6" s="1504"/>
      <c r="G6" s="461"/>
      <c r="H6" s="231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461"/>
      <c r="H7" s="231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340</v>
      </c>
      <c r="E9" s="81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  <c r="G10" s="463" t="s">
        <v>302</v>
      </c>
      <c r="H10" s="93" t="s">
        <v>303</v>
      </c>
    </row>
    <row r="11" spans="1:11" ht="37.5">
      <c r="A11" s="88">
        <v>1</v>
      </c>
      <c r="B11" s="89" t="s">
        <v>988</v>
      </c>
      <c r="C11" s="351"/>
      <c r="D11" s="351"/>
      <c r="E11" s="352"/>
      <c r="F11" s="353">
        <f>C11*D11*E11</f>
        <v>0</v>
      </c>
      <c r="G11" s="380"/>
      <c r="H11" s="93">
        <f>F11-G11</f>
        <v>0</v>
      </c>
    </row>
    <row r="12" spans="1:11" s="359" customFormat="1">
      <c r="A12" s="101"/>
      <c r="B12" s="95" t="s">
        <v>295</v>
      </c>
      <c r="C12" s="356" t="s">
        <v>305</v>
      </c>
      <c r="D12" s="356" t="s">
        <v>305</v>
      </c>
      <c r="E12" s="356" t="s">
        <v>305</v>
      </c>
      <c r="F12" s="357">
        <f>F11</f>
        <v>0</v>
      </c>
      <c r="G12" s="463">
        <f>SUM(G11:G11)</f>
        <v>0</v>
      </c>
      <c r="H12" s="93">
        <f>SUM(H11:H11)</f>
        <v>0</v>
      </c>
    </row>
    <row r="14" spans="1:11" s="35" customFormat="1" ht="23.25" customHeight="1">
      <c r="A14" s="34" t="s">
        <v>667</v>
      </c>
      <c r="C14" s="115"/>
      <c r="E14" s="115" t="s">
        <v>1135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115"/>
      <c r="E17" s="115" t="s">
        <v>1136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Лист96">
    <tabColor rgb="FFFFFF99"/>
    <pageSetUpPr fitToPage="1"/>
  </sheetPr>
  <dimension ref="A1:K88"/>
  <sheetViews>
    <sheetView view="pageBreakPreview" zoomScale="80" zoomScaleNormal="75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989</v>
      </c>
    </row>
    <row r="2" spans="1:11">
      <c r="D2" s="75"/>
    </row>
    <row r="3" spans="1:11" ht="55.9" customHeight="1">
      <c r="A3" s="1452" t="s">
        <v>990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484</v>
      </c>
      <c r="B6" s="1438"/>
      <c r="C6" s="1438"/>
      <c r="D6" s="1438"/>
      <c r="E6" s="1438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42.75" customHeight="1">
      <c r="A11" s="88">
        <v>1</v>
      </c>
      <c r="B11" s="89" t="s">
        <v>991</v>
      </c>
      <c r="C11" s="90"/>
      <c r="D11" s="90"/>
      <c r="E11" s="91">
        <f>C11*D11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667</v>
      </c>
      <c r="C15" s="115"/>
      <c r="E15" s="115" t="s">
        <v>1135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115"/>
      <c r="E18" s="115" t="s">
        <v>1136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Лист97">
    <tabColor rgb="FFFFFF99"/>
    <pageSetUpPr fitToPage="1"/>
  </sheetPr>
  <dimension ref="A1:K87"/>
  <sheetViews>
    <sheetView view="pageBreakPreview" zoomScale="80" zoomScaleNormal="75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72" t="s">
        <v>428</v>
      </c>
    </row>
    <row r="2" spans="1:11">
      <c r="D2" s="75"/>
    </row>
    <row r="3" spans="1:11" ht="55.9" customHeight="1">
      <c r="A3" s="1452" t="s">
        <v>455</v>
      </c>
      <c r="B3" s="1452"/>
      <c r="C3" s="1452"/>
      <c r="D3" s="1452"/>
      <c r="E3" s="1452"/>
      <c r="F3" s="76"/>
      <c r="G3" s="76"/>
      <c r="H3" s="77"/>
      <c r="I3" s="78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438" t="s">
        <v>484</v>
      </c>
      <c r="B6" s="1438"/>
      <c r="C6" s="1438"/>
      <c r="D6" s="1438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>
      <c r="A14" s="34" t="s">
        <v>667</v>
      </c>
      <c r="C14" s="115"/>
      <c r="E14" s="115" t="s">
        <v>1135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115"/>
      <c r="E17" s="115" t="s">
        <v>1136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Лист98">
    <tabColor rgb="FFFFFF99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4" width="21.42578125" style="1" customWidth="1"/>
    <col min="5" max="5" width="20.28515625" style="1" customWidth="1"/>
    <col min="6" max="6" width="26.140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9" t="s">
        <v>596</v>
      </c>
    </row>
    <row r="2" spans="1:11">
      <c r="E2" s="75"/>
    </row>
    <row r="3" spans="1:11" ht="55.9" customHeight="1">
      <c r="A3" s="1452" t="s">
        <v>1019</v>
      </c>
      <c r="B3" s="1452"/>
      <c r="C3" s="1452"/>
      <c r="D3" s="1452"/>
      <c r="E3" s="1452"/>
      <c r="F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597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484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598</v>
      </c>
      <c r="E9" s="81" t="s">
        <v>599</v>
      </c>
      <c r="F9" s="82" t="s">
        <v>300</v>
      </c>
    </row>
    <row r="10" spans="1:11" s="350" customFormat="1" ht="24.7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9" t="s">
        <v>333</v>
      </c>
    </row>
    <row r="11" spans="1:11">
      <c r="A11" s="88">
        <v>1</v>
      </c>
      <c r="B11" s="89"/>
      <c r="C11" s="351"/>
      <c r="D11" s="351"/>
      <c r="E11" s="352"/>
      <c r="F11" s="353">
        <f>C11*D11*E11</f>
        <v>0</v>
      </c>
    </row>
    <row r="12" spans="1:1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0</v>
      </c>
      <c r="G14" s="358"/>
    </row>
    <row r="16" spans="1:11" s="69" customFormat="1">
      <c r="A16" s="360"/>
      <c r="B16" s="64"/>
      <c r="C16" s="361"/>
      <c r="D16" s="64"/>
      <c r="E16" s="361"/>
      <c r="F16" s="64"/>
      <c r="G16" s="64"/>
      <c r="H16" s="361"/>
    </row>
    <row r="17" spans="1:8" s="69" customFormat="1" ht="15.75">
      <c r="A17" s="362"/>
      <c r="B17" s="285"/>
      <c r="C17" s="361"/>
      <c r="D17" s="285"/>
      <c r="E17" s="361"/>
      <c r="F17" s="285"/>
      <c r="G17" s="285"/>
      <c r="H17" s="361"/>
    </row>
    <row r="18" spans="1:8" s="317" customFormat="1">
      <c r="A18" s="34" t="s">
        <v>667</v>
      </c>
      <c r="B18" s="35"/>
      <c r="D18" s="115"/>
      <c r="F18" s="115" t="s">
        <v>1135</v>
      </c>
      <c r="G18" s="35"/>
      <c r="H18" s="35"/>
    </row>
    <row r="19" spans="1:8" s="317" customFormat="1" ht="15.75">
      <c r="A19" s="178"/>
      <c r="B19" s="66"/>
      <c r="D19" s="67" t="s">
        <v>131</v>
      </c>
      <c r="F19" s="67" t="s">
        <v>132</v>
      </c>
      <c r="G19" s="66"/>
      <c r="H19" s="66"/>
    </row>
    <row r="20" spans="1:8" s="317" customFormat="1" ht="15.75">
      <c r="A20" s="66"/>
      <c r="B20" s="63"/>
      <c r="D20" s="63"/>
      <c r="F20" s="63"/>
      <c r="G20" s="63"/>
      <c r="H20" s="63"/>
    </row>
    <row r="21" spans="1:8" s="317" customFormat="1">
      <c r="A21" s="34" t="s">
        <v>133</v>
      </c>
      <c r="B21" s="35"/>
      <c r="D21" s="115"/>
      <c r="F21" s="115" t="s">
        <v>1136</v>
      </c>
      <c r="G21" s="35"/>
      <c r="H21" s="35"/>
    </row>
    <row r="22" spans="1:8" s="317" customFormat="1" ht="15.75">
      <c r="A22" s="178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Лист99">
    <tabColor theme="5" tint="0.39997558519241921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4" width="21.42578125" style="1" customWidth="1"/>
    <col min="5" max="5" width="20.28515625" style="1" customWidth="1"/>
    <col min="6" max="6" width="26.140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9" t="s">
        <v>596</v>
      </c>
    </row>
    <row r="2" spans="1:11">
      <c r="E2" s="75"/>
    </row>
    <row r="3" spans="1:11" ht="55.9" customHeight="1">
      <c r="A3" s="1452" t="s">
        <v>1019</v>
      </c>
      <c r="B3" s="1452"/>
      <c r="C3" s="1452"/>
      <c r="D3" s="1452"/>
      <c r="E3" s="1452"/>
      <c r="F3" s="1452"/>
    </row>
    <row r="4" spans="1:11" s="13" customFormat="1" ht="27" customHeight="1">
      <c r="A4" s="12" t="s">
        <v>1137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597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438" t="s">
        <v>484</v>
      </c>
      <c r="B6" s="1438"/>
      <c r="C6" s="1438"/>
      <c r="D6" s="1438"/>
      <c r="E6" s="15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598</v>
      </c>
      <c r="E9" s="81" t="s">
        <v>599</v>
      </c>
      <c r="F9" s="82" t="s">
        <v>300</v>
      </c>
    </row>
    <row r="10" spans="1:11" s="350" customFormat="1" ht="24.7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9" t="s">
        <v>333</v>
      </c>
    </row>
    <row r="11" spans="1:11">
      <c r="A11" s="88">
        <v>1</v>
      </c>
      <c r="B11" s="89"/>
      <c r="C11" s="351"/>
      <c r="D11" s="351"/>
      <c r="E11" s="352"/>
      <c r="F11" s="353">
        <f>C11*D11*E11</f>
        <v>0</v>
      </c>
    </row>
    <row r="12" spans="1:1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0</v>
      </c>
      <c r="G14" s="358"/>
    </row>
    <row r="16" spans="1:11" s="69" customFormat="1">
      <c r="A16" s="360"/>
      <c r="B16" s="64"/>
      <c r="C16" s="361"/>
      <c r="D16" s="64"/>
      <c r="E16" s="361"/>
      <c r="F16" s="64"/>
      <c r="G16" s="64"/>
      <c r="H16" s="361"/>
    </row>
    <row r="17" spans="1:8" s="69" customFormat="1" ht="15.75">
      <c r="A17" s="362"/>
      <c r="B17" s="285"/>
      <c r="C17" s="361"/>
      <c r="D17" s="285"/>
      <c r="E17" s="361"/>
      <c r="F17" s="285"/>
      <c r="G17" s="285"/>
      <c r="H17" s="361"/>
    </row>
    <row r="18" spans="1:8" s="317" customFormat="1">
      <c r="A18" s="34" t="s">
        <v>667</v>
      </c>
      <c r="B18" s="35"/>
      <c r="D18" s="115"/>
      <c r="F18" s="115" t="s">
        <v>1135</v>
      </c>
      <c r="G18" s="35"/>
      <c r="H18" s="35"/>
    </row>
    <row r="19" spans="1:8" s="317" customFormat="1" ht="15.75">
      <c r="A19" s="178"/>
      <c r="B19" s="66"/>
      <c r="D19" s="67" t="s">
        <v>131</v>
      </c>
      <c r="F19" s="67" t="s">
        <v>132</v>
      </c>
      <c r="G19" s="66"/>
      <c r="H19" s="66"/>
    </row>
    <row r="20" spans="1:8" s="317" customFormat="1" ht="15.75">
      <c r="A20" s="66"/>
      <c r="B20" s="63"/>
      <c r="D20" s="63"/>
      <c r="F20" s="63"/>
      <c r="G20" s="63"/>
      <c r="H20" s="63"/>
    </row>
    <row r="21" spans="1:8" s="317" customFormat="1">
      <c r="A21" s="34" t="s">
        <v>133</v>
      </c>
      <c r="B21" s="35"/>
      <c r="D21" s="115"/>
      <c r="F21" s="115" t="s">
        <v>1136</v>
      </c>
      <c r="G21" s="35"/>
      <c r="H21" s="35"/>
    </row>
    <row r="22" spans="1:8" s="317" customFormat="1" ht="15.75">
      <c r="A22" s="178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238</vt:i4>
      </vt:variant>
      <vt:variant>
        <vt:lpstr>Именованные диапазоны</vt:lpstr>
      </vt:variant>
      <vt:variant>
        <vt:i4>1006</vt:i4>
      </vt:variant>
    </vt:vector>
  </HeadingPairs>
  <TitlesOfParts>
    <vt:vector size="1244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222 (2022)Р-Н ПОДВОЗ</vt:lpstr>
      <vt:lpstr>222 (2023)Р-Н ПОДВОЗ</vt:lpstr>
      <vt:lpstr>222 (2024)Р-Н ПОДВОЗ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 (001.12.0000)</vt:lpstr>
      <vt:lpstr>225 (2023)Р-Н (001.12.0000)</vt:lpstr>
      <vt:lpstr>225 (2024)Р-Н (001.12.0000)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228 (2024)Р-Н (2)</vt:lpstr>
      <vt:lpstr>310 (2022)Р-Н (001.04.0001)</vt:lpstr>
      <vt:lpstr>320 (2022)Р-Н</vt:lpstr>
      <vt:lpstr>341 (2022)Р-Н</vt:lpstr>
      <vt:lpstr>343 (2022)Р-Н</vt:lpstr>
      <vt:lpstr>344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(2022)КРАЙ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221 (2022)КРАЙ</vt:lpstr>
      <vt:lpstr>221 (2023)КРАЙ</vt:lpstr>
      <vt:lpstr>221 (2024)КРАЙ</vt:lpstr>
      <vt:lpstr>222 (2022)КРАЙ</vt:lpstr>
      <vt:lpstr>222 (2023)КРАЙ</vt:lpstr>
      <vt:lpstr>222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344 (2021)ВНЕБ, 120Д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226 (2022) 003.01.0060</vt:lpstr>
      <vt:lpstr>226 (2022)003.01.0037</vt:lpstr>
      <vt:lpstr>226 (2022)020.00.0035</vt:lpstr>
      <vt:lpstr>228 (2022)020.00.0036</vt:lpstr>
      <vt:lpstr>228 (2022)020.00.0019</vt:lpstr>
      <vt:lpstr>226 (2022)020.00.0019</vt:lpstr>
      <vt:lpstr>345 (2022)020.00.0019</vt:lpstr>
      <vt:lpstr>346 (2022)020.00.0019</vt:lpstr>
      <vt:lpstr>225 (2022)020.00.0019</vt:lpstr>
      <vt:lpstr>310 (2022)020.00.0019</vt:lpstr>
      <vt:lpstr>225 (2022)003.01.0072</vt:lpstr>
      <vt:lpstr>ДЛЯ ТАЛИСМАНА</vt:lpstr>
      <vt:lpstr>'211квр 111 (2022)КРАЙ'!Z_01375089_AE65_4DC1_9513_2C30632EA250_.wvu.FilterData</vt:lpstr>
      <vt:lpstr>'211квр 111 (2022)КРАЙ (0703)'!Z_01375089_AE65_4DC1_9513_2C30632EA250_.wvu.FilterData</vt:lpstr>
      <vt:lpstr>'211квр 111 (2022)РАЙОН'!Z_01375089_AE65_4DC1_9513_2C30632EA250_.wvu.FilterData</vt:lpstr>
      <vt:lpstr>'211квр 111 (2022)РАЙОН ИФ001'!Z_01375089_AE65_4DC1_9513_2C30632EA250_.wvu.FilterData</vt:lpstr>
      <vt:lpstr>'211квр 111 (2023)КРАЙ'!Z_01375089_AE65_4DC1_9513_2C30632EA250_.wvu.FilterData</vt:lpstr>
      <vt:lpstr>'211квр 111 (2023)КРАЙ (0703)'!Z_01375089_AE65_4DC1_9513_2C30632EA250_.wvu.FilterData</vt:lpstr>
      <vt:lpstr>'211квр 111 (2023)РАЙОН'!Z_01375089_AE65_4DC1_9513_2C30632EA250_.wvu.FilterData</vt:lpstr>
      <vt:lpstr>'211квр 111 (2024)КРАЙ'!Z_01375089_AE65_4DC1_9513_2C30632EA250_.wvu.FilterData</vt:lpstr>
      <vt:lpstr>'211квр 111 (2024)КРАЙ (0703)'!Z_01375089_AE65_4DC1_9513_2C30632EA250_.wvu.FilterData</vt:lpstr>
      <vt:lpstr>'211квр 111 (2024)РАЙОН'!Z_01375089_AE65_4DC1_9513_2C30632EA250_.wvu.FilterData</vt:lpstr>
      <vt:lpstr>'225 (2022)003.01.0072'!Z_07D5C584_A975_48AB_93E9_9C972ECB91CE_.wvu.Rows</vt:lpstr>
      <vt:lpstr>'225 (2022)005.00.0000 ЗСК'!Z_07D5C584_A975_48AB_93E9_9C972ECB91CE_.wvu.Rows</vt:lpstr>
      <vt:lpstr>'225 (2022)020.00.0019'!Z_07D5C584_A975_48AB_93E9_9C972ECB91CE_.wvu.Rows</vt:lpstr>
      <vt:lpstr>'225 (2022)060.00.0004'!Z_07D5C584_A975_48AB_93E9_9C972ECB91CE_.wvu.Rows</vt:lpstr>
      <vt:lpstr>'225 (2022)500.03.0002'!Z_07D5C584_A975_48AB_93E9_9C972ECB91CE_.wvu.Rows</vt:lpstr>
      <vt:lpstr>'225 (2022)ВНЕБ, 140Д'!Z_07D5C584_A975_48AB_93E9_9C972ECB91CE_.wvu.Rows</vt:lpstr>
      <vt:lpstr>'225 (2022)ВНЕБ, 150Д'!Z_07D5C584_A975_48AB_93E9_9C972ECB91CE_.wvu.Rows</vt:lpstr>
      <vt:lpstr>'225 (2022)ВНЕБ, 400Д'!Z_07D5C584_A975_48AB_93E9_9C972ECB91CE_.wvu.Rows</vt:lpstr>
      <vt:lpstr>'225 (2022)КРАЙ'!Z_07D5C584_A975_48AB_93E9_9C972ECB91CE_.wvu.Rows</vt:lpstr>
      <vt:lpstr>'225 (2022)Р-Н'!Z_07D5C584_A975_48AB_93E9_9C972ECB91CE_.wvu.Rows</vt:lpstr>
      <vt:lpstr>'225 (2022)Р-Н (001.10.0000)'!Z_07D5C584_A975_48AB_93E9_9C972ECB91CE_.wvu.Rows</vt:lpstr>
      <vt:lpstr>'225 (2022)Р-Н (001.11.0000)'!Z_07D5C584_A975_48AB_93E9_9C972ECB91CE_.wvu.Rows</vt:lpstr>
      <vt:lpstr>'225 (2022)Р-Н (001.12.0000)'!Z_07D5C584_A975_48AB_93E9_9C972ECB91CE_.wvu.Rows</vt:lpstr>
      <vt:lpstr>'225 (2023)Р-Н'!Z_07D5C584_A975_48AB_93E9_9C972ECB91CE_.wvu.Rows</vt:lpstr>
      <vt:lpstr>'225 (2023)Р-Н (001.10.0000)'!Z_07D5C584_A975_48AB_93E9_9C972ECB91CE_.wvu.Rows</vt:lpstr>
      <vt:lpstr>'225 (2023)Р-Н (001.11.0000)'!Z_07D5C584_A975_48AB_93E9_9C972ECB91CE_.wvu.Rows</vt:lpstr>
      <vt:lpstr>'225 (2023)Р-Н (001.12.0000)'!Z_07D5C584_A975_48AB_93E9_9C972ECB91CE_.wvu.Rows</vt:lpstr>
      <vt:lpstr>'225 (2024)Р-Н'!Z_07D5C584_A975_48AB_93E9_9C972ECB91CE_.wvu.Rows</vt:lpstr>
      <vt:lpstr>'225 (2024)Р-Н (001.10.0000)'!Z_07D5C584_A975_48AB_93E9_9C972ECB91CE_.wvu.Rows</vt:lpstr>
      <vt:lpstr>'225 (2024)Р-Н (001.11.0000)'!Z_07D5C584_A975_48AB_93E9_9C972ECB91CE_.wvu.Rows</vt:lpstr>
      <vt:lpstr>'225 (2024)Р-Н (001.12.0000)'!Z_07D5C584_A975_48AB_93E9_9C972ECB91CE_.wvu.Rows</vt:lpstr>
      <vt:lpstr>'225 (2022)003.01.0072'!Z_09C91D7D_E985_436D_B32E_19D975B6EF73_.wvu.PrintArea</vt:lpstr>
      <vt:lpstr>'225 (2022)005.00.0000 ЗСК'!Z_09C91D7D_E985_436D_B32E_19D975B6EF73_.wvu.PrintArea</vt:lpstr>
      <vt:lpstr>'225 (2022)020.00.0019'!Z_09C91D7D_E985_436D_B32E_19D975B6EF73_.wvu.PrintArea</vt:lpstr>
      <vt:lpstr>'225 (2022)060.00.0004'!Z_09C91D7D_E985_436D_B32E_19D975B6EF73_.wvu.PrintArea</vt:lpstr>
      <vt:lpstr>'225 (2022)500.03.0002'!Z_09C91D7D_E985_436D_B32E_19D975B6EF73_.wvu.PrintArea</vt:lpstr>
      <vt:lpstr>'225 (2022)ВНЕБ, 140Д'!Z_09C91D7D_E985_436D_B32E_19D975B6EF73_.wvu.PrintArea</vt:lpstr>
      <vt:lpstr>'225 (2022)ВНЕБ, 150Д'!Z_09C91D7D_E985_436D_B32E_19D975B6EF73_.wvu.PrintArea</vt:lpstr>
      <vt:lpstr>'225 (2022)ВНЕБ, 400Д'!Z_09C91D7D_E985_436D_B32E_19D975B6EF73_.wvu.PrintArea</vt:lpstr>
      <vt:lpstr>'225 (2022)КРАЙ'!Z_09C91D7D_E985_436D_B32E_19D975B6EF73_.wvu.PrintArea</vt:lpstr>
      <vt:lpstr>'225 (2022)Р-Н'!Z_09C91D7D_E985_436D_B32E_19D975B6EF73_.wvu.PrintArea</vt:lpstr>
      <vt:lpstr>'225 (2022)Р-Н (001.10.0000)'!Z_09C91D7D_E985_436D_B32E_19D975B6EF73_.wvu.PrintArea</vt:lpstr>
      <vt:lpstr>'225 (2022)Р-Н (001.11.0000)'!Z_09C91D7D_E985_436D_B32E_19D975B6EF73_.wvu.PrintArea</vt:lpstr>
      <vt:lpstr>'225 (2022)Р-Н (001.12.0000)'!Z_09C91D7D_E985_436D_B32E_19D975B6EF73_.wvu.PrintArea</vt:lpstr>
      <vt:lpstr>'225 (2023)КРАЙ'!Z_09C91D7D_E985_436D_B32E_19D975B6EF73_.wvu.PrintArea</vt:lpstr>
      <vt:lpstr>'225 (2023)Р-Н'!Z_09C91D7D_E985_436D_B32E_19D975B6EF73_.wvu.PrintArea</vt:lpstr>
      <vt:lpstr>'225 (2023)Р-Н (001.10.0000)'!Z_09C91D7D_E985_436D_B32E_19D975B6EF73_.wvu.PrintArea</vt:lpstr>
      <vt:lpstr>'225 (2023)Р-Н (001.11.0000)'!Z_09C91D7D_E985_436D_B32E_19D975B6EF73_.wvu.PrintArea</vt:lpstr>
      <vt:lpstr>'225 (2023)Р-Н (001.12.0000)'!Z_09C91D7D_E985_436D_B32E_19D975B6EF73_.wvu.PrintArea</vt:lpstr>
      <vt:lpstr>'225 (2024)КРАЙ'!Z_09C91D7D_E985_436D_B32E_19D975B6EF73_.wvu.PrintArea</vt:lpstr>
      <vt:lpstr>'225 (2024)Р-Н'!Z_09C91D7D_E985_436D_B32E_19D975B6EF73_.wvu.PrintArea</vt:lpstr>
      <vt:lpstr>'225 (2024)Р-Н (001.10.0000)'!Z_09C91D7D_E985_436D_B32E_19D975B6EF73_.wvu.PrintArea</vt:lpstr>
      <vt:lpstr>'225 (2024)Р-Н (001.11.0000)'!Z_09C91D7D_E985_436D_B32E_19D975B6EF73_.wvu.PrintArea</vt:lpstr>
      <vt:lpstr>'225 (2024)Р-Н (001.12.0000)'!Z_09C91D7D_E985_436D_B32E_19D975B6EF73_.wvu.PrintArea</vt:lpstr>
      <vt:lpstr>'225 (2022)003.01.0072'!Z_09C91D7D_E985_436D_B32E_19D975B6EF73_.wvu.Rows</vt:lpstr>
      <vt:lpstr>'225 (2022)005.00.0000 ЗСК'!Z_09C91D7D_E985_436D_B32E_19D975B6EF73_.wvu.Rows</vt:lpstr>
      <vt:lpstr>'225 (2022)020.00.0019'!Z_09C91D7D_E985_436D_B32E_19D975B6EF73_.wvu.Rows</vt:lpstr>
      <vt:lpstr>'225 (2022)060.00.0004'!Z_09C91D7D_E985_436D_B32E_19D975B6EF73_.wvu.Rows</vt:lpstr>
      <vt:lpstr>'225 (2022)500.03.0002'!Z_09C91D7D_E985_436D_B32E_19D975B6EF73_.wvu.Rows</vt:lpstr>
      <vt:lpstr>'225 (2022)ВНЕБ, 140Д'!Z_09C91D7D_E985_436D_B32E_19D975B6EF73_.wvu.Rows</vt:lpstr>
      <vt:lpstr>'225 (2022)ВНЕБ, 150Д'!Z_09C91D7D_E985_436D_B32E_19D975B6EF73_.wvu.Rows</vt:lpstr>
      <vt:lpstr>'225 (2022)ВНЕБ, 400Д'!Z_09C91D7D_E985_436D_B32E_19D975B6EF73_.wvu.Rows</vt:lpstr>
      <vt:lpstr>'225 (2022)КРАЙ'!Z_09C91D7D_E985_436D_B32E_19D975B6EF73_.wvu.Rows</vt:lpstr>
      <vt:lpstr>'225 (2022)Р-Н'!Z_09C91D7D_E985_436D_B32E_19D975B6EF73_.wvu.Rows</vt:lpstr>
      <vt:lpstr>'225 (2022)Р-Н (001.10.0000)'!Z_09C91D7D_E985_436D_B32E_19D975B6EF73_.wvu.Rows</vt:lpstr>
      <vt:lpstr>'225 (2022)Р-Н (001.11.0000)'!Z_09C91D7D_E985_436D_B32E_19D975B6EF73_.wvu.Rows</vt:lpstr>
      <vt:lpstr>'225 (2022)Р-Н (001.12.0000)'!Z_09C91D7D_E985_436D_B32E_19D975B6EF73_.wvu.Rows</vt:lpstr>
      <vt:lpstr>'225 (2023)Р-Н'!Z_09C91D7D_E985_436D_B32E_19D975B6EF73_.wvu.Rows</vt:lpstr>
      <vt:lpstr>'225 (2023)Р-Н (001.10.0000)'!Z_09C91D7D_E985_436D_B32E_19D975B6EF73_.wvu.Rows</vt:lpstr>
      <vt:lpstr>'225 (2023)Р-Н (001.11.0000)'!Z_09C91D7D_E985_436D_B32E_19D975B6EF73_.wvu.Rows</vt:lpstr>
      <vt:lpstr>'225 (2023)Р-Н (001.12.0000)'!Z_09C91D7D_E985_436D_B32E_19D975B6EF73_.wvu.Rows</vt:lpstr>
      <vt:lpstr>'225 (2024)Р-Н'!Z_09C91D7D_E985_436D_B32E_19D975B6EF73_.wvu.Rows</vt:lpstr>
      <vt:lpstr>'225 (2024)Р-Н (001.10.0000)'!Z_09C91D7D_E985_436D_B32E_19D975B6EF73_.wvu.Rows</vt:lpstr>
      <vt:lpstr>'225 (2024)Р-Н (001.11.0000)'!Z_09C91D7D_E985_436D_B32E_19D975B6EF73_.wvu.Rows</vt:lpstr>
      <vt:lpstr>'225 (2024)Р-Н (001.12.0000)'!Z_09C91D7D_E985_436D_B32E_19D975B6EF73_.wvu.Rows</vt:lpstr>
      <vt:lpstr>'223 КВР 244 (2022)ВНЕБ, 130Д'!Z_25A9E3CF_25BD_40A8_8E4C_817A1045A4D2_.wvu.PrintArea</vt:lpstr>
      <vt:lpstr>'223 КВР 244 (2022)ВНЕБ, 150Д'!Z_25A9E3CF_25BD_40A8_8E4C_817A1045A4D2_.wvu.PrintArea</vt:lpstr>
      <vt:lpstr>'223 КВР 244 (2022)Р-Н'!Z_25A9E3CF_25BD_40A8_8E4C_817A1045A4D2_.wvu.PrintArea</vt:lpstr>
      <vt:lpstr>'223 КВР 244 (2023)ВНЕБ, 130Д'!Z_25A9E3CF_25BD_40A8_8E4C_817A1045A4D2_.wvu.PrintArea</vt:lpstr>
      <vt:lpstr>'223 КВР 244 (2023)Р-Н'!Z_25A9E3CF_25BD_40A8_8E4C_817A1045A4D2_.wvu.PrintArea</vt:lpstr>
      <vt:lpstr>'223 КВР 244 (2024)ВНЕБ, 130Д'!Z_25A9E3CF_25BD_40A8_8E4C_817A1045A4D2_.wvu.PrintArea</vt:lpstr>
      <vt:lpstr>'223 КВР 244 (2024)Р-Н'!Z_25A9E3CF_25BD_40A8_8E4C_817A1045A4D2_.wvu.PrintArea</vt:lpstr>
      <vt:lpstr>'223 КВР 247 (2022)ВНЕБ, 130Д'!Z_25A9E3CF_25BD_40A8_8E4C_817A1045A4D2_.wvu.PrintArea</vt:lpstr>
      <vt:lpstr>'223 КВР 247 (2022)ВНЕБ, 150Д'!Z_25A9E3CF_25BD_40A8_8E4C_817A1045A4D2_.wvu.PrintArea</vt:lpstr>
      <vt:lpstr>'223 КВР 247 (2022)Р-Н'!Z_25A9E3CF_25BD_40A8_8E4C_817A1045A4D2_.wvu.PrintArea</vt:lpstr>
      <vt:lpstr>'223 КВР 247 (2023)ВНЕБ, 130Д'!Z_25A9E3CF_25BD_40A8_8E4C_817A1045A4D2_.wvu.PrintArea</vt:lpstr>
      <vt:lpstr>'223 КВР 247 (2023)Р-Н'!Z_25A9E3CF_25BD_40A8_8E4C_817A1045A4D2_.wvu.PrintArea</vt:lpstr>
      <vt:lpstr>'223 КВР 247 (2024)ВНЕБ, 130Д'!Z_25A9E3CF_25BD_40A8_8E4C_817A1045A4D2_.wvu.PrintArea</vt:lpstr>
      <vt:lpstr>'223 КВР 247 (2024)Р-Н'!Z_25A9E3CF_25BD_40A8_8E4C_817A1045A4D2_.wvu.PrintArea</vt:lpstr>
      <vt:lpstr>'223 КВР 244 (2022)ВНЕБ, 130Д'!Z_376E69AB_38C9_4A1D_BD85_A2B41DD174DF_.wvu.PrintArea</vt:lpstr>
      <vt:lpstr>'223 КВР 244 (2022)ВНЕБ, 150Д'!Z_376E69AB_38C9_4A1D_BD85_A2B41DD174DF_.wvu.PrintArea</vt:lpstr>
      <vt:lpstr>'223 КВР 244 (2022)Р-Н'!Z_376E69AB_38C9_4A1D_BD85_A2B41DD174DF_.wvu.PrintArea</vt:lpstr>
      <vt:lpstr>'223 КВР 244 (2023)ВНЕБ, 130Д'!Z_376E69AB_38C9_4A1D_BD85_A2B41DD174DF_.wvu.PrintArea</vt:lpstr>
      <vt:lpstr>'223 КВР 244 (2023)Р-Н'!Z_376E69AB_38C9_4A1D_BD85_A2B41DD174DF_.wvu.PrintArea</vt:lpstr>
      <vt:lpstr>'223 КВР 244 (2024)ВНЕБ, 130Д'!Z_376E69AB_38C9_4A1D_BD85_A2B41DD174DF_.wvu.PrintArea</vt:lpstr>
      <vt:lpstr>'223 КВР 244 (2024)Р-Н'!Z_376E69AB_38C9_4A1D_BD85_A2B41DD174DF_.wvu.PrintArea</vt:lpstr>
      <vt:lpstr>'223 КВР 247 (2022)ВНЕБ, 130Д'!Z_376E69AB_38C9_4A1D_BD85_A2B41DD174DF_.wvu.PrintArea</vt:lpstr>
      <vt:lpstr>'223 КВР 247 (2022)ВНЕБ, 150Д'!Z_376E69AB_38C9_4A1D_BD85_A2B41DD174DF_.wvu.PrintArea</vt:lpstr>
      <vt:lpstr>'223 КВР 247 (2022)Р-Н'!Z_376E69AB_38C9_4A1D_BD85_A2B41DD174DF_.wvu.PrintArea</vt:lpstr>
      <vt:lpstr>'223 КВР 247 (2023)ВНЕБ, 130Д'!Z_376E69AB_38C9_4A1D_BD85_A2B41DD174DF_.wvu.PrintArea</vt:lpstr>
      <vt:lpstr>'223 КВР 247 (2023)Р-Н'!Z_376E69AB_38C9_4A1D_BD85_A2B41DD174DF_.wvu.PrintArea</vt:lpstr>
      <vt:lpstr>'223 КВР 247 (2024)ВНЕБ, 130Д'!Z_376E69AB_38C9_4A1D_BD85_A2B41DD174DF_.wvu.PrintArea</vt:lpstr>
      <vt:lpstr>'223 КВР 247 (2024)Р-Н'!Z_376E69AB_38C9_4A1D_BD85_A2B41DD174DF_.wvu.PrintArea</vt:lpstr>
      <vt:lpstr>'211квр 111 (2022)КРАЙ'!Z_5395C1D8_9C85_4994_BA42_E33CF4F3ED36_.wvu.PrintTitles</vt:lpstr>
      <vt:lpstr>'211квр 111 (2022)КРАЙ (0703)'!Z_5395C1D8_9C85_4994_BA42_E33CF4F3ED36_.wvu.PrintTitles</vt:lpstr>
      <vt:lpstr>'211квр 111 (2022)РАЙОН'!Z_5395C1D8_9C85_4994_BA42_E33CF4F3ED36_.wvu.PrintTitles</vt:lpstr>
      <vt:lpstr>'211квр 111 (2022)РАЙОН ИФ001'!Z_5395C1D8_9C85_4994_BA42_E33CF4F3ED36_.wvu.PrintTitles</vt:lpstr>
      <vt:lpstr>'211квр 111 (2023)КРАЙ'!Z_5395C1D8_9C85_4994_BA42_E33CF4F3ED36_.wvu.PrintTitles</vt:lpstr>
      <vt:lpstr>'211квр 111 (2023)КРАЙ (0703)'!Z_5395C1D8_9C85_4994_BA42_E33CF4F3ED36_.wvu.PrintTitles</vt:lpstr>
      <vt:lpstr>'211квр 111 (2023)РАЙОН'!Z_5395C1D8_9C85_4994_BA42_E33CF4F3ED36_.wvu.PrintTitles</vt:lpstr>
      <vt:lpstr>'211квр 111 (2024)КРАЙ'!Z_5395C1D8_9C85_4994_BA42_E33CF4F3ED36_.wvu.PrintTitles</vt:lpstr>
      <vt:lpstr>'211квр 111 (2024)КРАЙ (0703)'!Z_5395C1D8_9C85_4994_BA42_E33CF4F3ED36_.wvu.PrintTitles</vt:lpstr>
      <vt:lpstr>'211квр 111 (2024)РАЙОН'!Z_5395C1D8_9C85_4994_BA42_E33CF4F3ED36_.wvu.PrintTitles</vt:lpstr>
      <vt:lpstr>'211квр 111 (2022)КРАЙ'!Z_5785C92F_2F41_4821_A36D_BB64D7276F63_.wvu.FilterData</vt:lpstr>
      <vt:lpstr>'211квр 111 (2022)КРАЙ (0703)'!Z_5785C92F_2F41_4821_A36D_BB64D7276F63_.wvu.FilterData</vt:lpstr>
      <vt:lpstr>'211квр 111 (2022)РАЙОН'!Z_5785C92F_2F41_4821_A36D_BB64D7276F63_.wvu.FilterData</vt:lpstr>
      <vt:lpstr>'211квр 111 (2022)РАЙОН ИФ001'!Z_5785C92F_2F41_4821_A36D_BB64D7276F63_.wvu.FilterData</vt:lpstr>
      <vt:lpstr>'211квр 111 (2023)КРАЙ'!Z_5785C92F_2F41_4821_A36D_BB64D7276F63_.wvu.FilterData</vt:lpstr>
      <vt:lpstr>'211квр 111 (2023)КРАЙ (0703)'!Z_5785C92F_2F41_4821_A36D_BB64D7276F63_.wvu.FilterData</vt:lpstr>
      <vt:lpstr>'211квр 111 (2023)РАЙОН'!Z_5785C92F_2F41_4821_A36D_BB64D7276F63_.wvu.FilterData</vt:lpstr>
      <vt:lpstr>'211квр 111 (2024)КРАЙ'!Z_5785C92F_2F41_4821_A36D_BB64D7276F63_.wvu.FilterData</vt:lpstr>
      <vt:lpstr>'211квр 111 (2024)КРАЙ (0703)'!Z_5785C92F_2F41_4821_A36D_BB64D7276F63_.wvu.FilterData</vt:lpstr>
      <vt:lpstr>'211квр 111 (2024)РАЙОН'!Z_5785C92F_2F41_4821_A36D_BB64D7276F63_.wvu.FilterData</vt:lpstr>
      <vt:lpstr>'ДЛЯ ТАЛИСМАНА'!Z_5785C92F_2F41_4821_A36D_BB64D7276F63_.wvu.FilterData</vt:lpstr>
      <vt:lpstr>'Раздел 1'!Z_5785C92F_2F41_4821_A36D_BB64D7276F63_.wvu.FilterData</vt:lpstr>
      <vt:lpstr>'211квр 111 (2022)КРАЙ'!Z_5785C92F_2F41_4821_A36D_BB64D7276F63_.wvu.PrintArea</vt:lpstr>
      <vt:lpstr>'211квр 111 (2022)КРАЙ (0703)'!Z_5785C92F_2F41_4821_A36D_BB64D7276F63_.wvu.PrintArea</vt:lpstr>
      <vt:lpstr>'211квр 111 (2022)РАЙОН'!Z_5785C92F_2F41_4821_A36D_BB64D7276F63_.wvu.PrintArea</vt:lpstr>
      <vt:lpstr>'211квр 111 (2022)РАЙОН ИФ001'!Z_5785C92F_2F41_4821_A36D_BB64D7276F63_.wvu.PrintArea</vt:lpstr>
      <vt:lpstr>'211квр 111 (2023)КРАЙ'!Z_5785C92F_2F41_4821_A36D_BB64D7276F63_.wvu.PrintArea</vt:lpstr>
      <vt:lpstr>'211квр 111 (2023)КРАЙ (0703)'!Z_5785C92F_2F41_4821_A36D_BB64D7276F63_.wvu.PrintArea</vt:lpstr>
      <vt:lpstr>'211квр 111 (2023)РАЙОН'!Z_5785C92F_2F41_4821_A36D_BB64D7276F63_.wvu.PrintArea</vt:lpstr>
      <vt:lpstr>'211квр 111 (2024)КРАЙ'!Z_5785C92F_2F41_4821_A36D_BB64D7276F63_.wvu.PrintArea</vt:lpstr>
      <vt:lpstr>'211квр 111 (2024)КРАЙ (0703)'!Z_5785C92F_2F41_4821_A36D_BB64D7276F63_.wvu.PrintArea</vt:lpstr>
      <vt:lpstr>'211квр 111 (2024)РАЙОН'!Z_5785C92F_2F41_4821_A36D_BB64D7276F63_.wvu.PrintArea</vt:lpstr>
      <vt:lpstr>'212, 226 КВР 112 (2022)КРАЙ'!Z_5785C92F_2F41_4821_A36D_BB64D7276F63_.wvu.PrintArea</vt:lpstr>
      <vt:lpstr>'212, 226 КВР 112 (2022)Р-Н'!Z_5785C92F_2F41_4821_A36D_BB64D7276F63_.wvu.PrintArea</vt:lpstr>
      <vt:lpstr>'212, 226 КВР 112 (2023)КРАЙ'!Z_5785C92F_2F41_4821_A36D_BB64D7276F63_.wvu.PrintArea</vt:lpstr>
      <vt:lpstr>'212, 226 КВР 112 (2024)КРАЙ'!Z_5785C92F_2F41_4821_A36D_BB64D7276F63_.wvu.PrintArea</vt:lpstr>
      <vt:lpstr>'213 КВР 119 (2022)Р-Н ИФ001'!Z_5785C92F_2F41_4821_A36D_BB64D7276F63_.wvu.PrintArea</vt:lpstr>
      <vt:lpstr>'213 КВР 119 (2022-2024)Р-Н'!Z_5785C92F_2F41_4821_A36D_BB64D7276F63_.wvu.PrintArea</vt:lpstr>
      <vt:lpstr>'213 КВР 119(2022-2024)КРАЙ'!Z_5785C92F_2F41_4821_A36D_BB64D7276F63_.wvu.PrintArea</vt:lpstr>
      <vt:lpstr>'213 КВР119(2022-2024)КРАЙ(0703)'!Z_5785C92F_2F41_4821_A36D_BB64D7276F63_.wvu.PrintArea</vt:lpstr>
      <vt:lpstr>'221 (2022)КРАЙ'!Z_5785C92F_2F41_4821_A36D_BB64D7276F63_.wvu.PrintArea</vt:lpstr>
      <vt:lpstr>'221 (2022)Р-Н'!Z_5785C92F_2F41_4821_A36D_BB64D7276F63_.wvu.PrintArea</vt:lpstr>
      <vt:lpstr>'221 (2023)КРАЙ'!Z_5785C92F_2F41_4821_A36D_BB64D7276F63_.wvu.PrintArea</vt:lpstr>
      <vt:lpstr>'221 (2024)КРАЙ'!Z_5785C92F_2F41_4821_A36D_BB64D7276F63_.wvu.PrintArea</vt:lpstr>
      <vt:lpstr>'222 (2022)КРАЙ'!Z_5785C92F_2F41_4821_A36D_BB64D7276F63_.wvu.PrintArea</vt:lpstr>
      <vt:lpstr>'222 (2022)Р-Н ПОДВОЗ'!Z_5785C92F_2F41_4821_A36D_BB64D7276F63_.wvu.PrintArea</vt:lpstr>
      <vt:lpstr>'222 (2023)КРАЙ'!Z_5785C92F_2F41_4821_A36D_BB64D7276F63_.wvu.PrintArea</vt:lpstr>
      <vt:lpstr>'222 (2023)Р-Н ПОДВОЗ'!Z_5785C92F_2F41_4821_A36D_BB64D7276F63_.wvu.PrintArea</vt:lpstr>
      <vt:lpstr>'222 (2024)КРАЙ'!Z_5785C92F_2F41_4821_A36D_BB64D7276F63_.wvu.PrintArea</vt:lpstr>
      <vt:lpstr>'222 (2024)Р-Н ПОДВОЗ'!Z_5785C92F_2F41_4821_A36D_BB64D7276F63_.wvu.PrintArea</vt:lpstr>
      <vt:lpstr>'225 (2022)003.01.0072'!Z_5785C92F_2F41_4821_A36D_BB64D7276F63_.wvu.PrintArea</vt:lpstr>
      <vt:lpstr>'225 (2022)005.00.0000 ЗСК'!Z_5785C92F_2F41_4821_A36D_BB64D7276F63_.wvu.PrintArea</vt:lpstr>
      <vt:lpstr>'225 (2022)020.00.0019'!Z_5785C92F_2F41_4821_A36D_BB64D7276F63_.wvu.PrintArea</vt:lpstr>
      <vt:lpstr>'225 (2022)060.00.0004'!Z_5785C92F_2F41_4821_A36D_BB64D7276F63_.wvu.PrintArea</vt:lpstr>
      <vt:lpstr>'225 (2022)500.03.0002'!Z_5785C92F_2F41_4821_A36D_BB64D7276F63_.wvu.PrintArea</vt:lpstr>
      <vt:lpstr>'225 (2022)ВНЕБ, 140Д'!Z_5785C92F_2F41_4821_A36D_BB64D7276F63_.wvu.PrintArea</vt:lpstr>
      <vt:lpstr>'225 (2022)ВНЕБ, 150Д'!Z_5785C92F_2F41_4821_A36D_BB64D7276F63_.wvu.PrintArea</vt:lpstr>
      <vt:lpstr>'225 (2022)ВНЕБ, 400Д'!Z_5785C92F_2F41_4821_A36D_BB64D7276F63_.wvu.PrintArea</vt:lpstr>
      <vt:lpstr>'225 (2022)КРАЙ'!Z_5785C92F_2F41_4821_A36D_BB64D7276F63_.wvu.PrintArea</vt:lpstr>
      <vt:lpstr>'225 (2022)Р-Н'!Z_5785C92F_2F41_4821_A36D_BB64D7276F63_.wvu.PrintArea</vt:lpstr>
      <vt:lpstr>'225 (2022)Р-Н (001.10.0000)'!Z_5785C92F_2F41_4821_A36D_BB64D7276F63_.wvu.PrintArea</vt:lpstr>
      <vt:lpstr>'225 (2022)Р-Н (001.11.0000)'!Z_5785C92F_2F41_4821_A36D_BB64D7276F63_.wvu.PrintArea</vt:lpstr>
      <vt:lpstr>'225 (2022)Р-Н (001.12.0000)'!Z_5785C92F_2F41_4821_A36D_BB64D7276F63_.wvu.PrintArea</vt:lpstr>
      <vt:lpstr>'225 (2023)КРАЙ'!Z_5785C92F_2F41_4821_A36D_BB64D7276F63_.wvu.PrintArea</vt:lpstr>
      <vt:lpstr>'225 (2023)Р-Н'!Z_5785C92F_2F41_4821_A36D_BB64D7276F63_.wvu.PrintArea</vt:lpstr>
      <vt:lpstr>'225 (2023)Р-Н (001.10.0000)'!Z_5785C92F_2F41_4821_A36D_BB64D7276F63_.wvu.PrintArea</vt:lpstr>
      <vt:lpstr>'225 (2023)Р-Н (001.11.0000)'!Z_5785C92F_2F41_4821_A36D_BB64D7276F63_.wvu.PrintArea</vt:lpstr>
      <vt:lpstr>'225 (2023)Р-Н (001.12.0000)'!Z_5785C92F_2F41_4821_A36D_BB64D7276F63_.wvu.PrintArea</vt:lpstr>
      <vt:lpstr>'225 (2024)КРАЙ'!Z_5785C92F_2F41_4821_A36D_BB64D7276F63_.wvu.PrintArea</vt:lpstr>
      <vt:lpstr>'225 (2024)Р-Н'!Z_5785C92F_2F41_4821_A36D_BB64D7276F63_.wvu.PrintArea</vt:lpstr>
      <vt:lpstr>'225 (2024)Р-Н (001.10.0000)'!Z_5785C92F_2F41_4821_A36D_BB64D7276F63_.wvu.PrintArea</vt:lpstr>
      <vt:lpstr>'225 (2024)Р-Н (001.11.0000)'!Z_5785C92F_2F41_4821_A36D_BB64D7276F63_.wvu.PrintArea</vt:lpstr>
      <vt:lpstr>'225 (2024)Р-Н (001.12.0000)'!Z_5785C92F_2F41_4821_A36D_BB64D7276F63_.wvu.PrintArea</vt:lpstr>
      <vt:lpstr>'226 (2022) 003.01.0060'!Z_5785C92F_2F41_4821_A36D_BB64D7276F63_.wvu.PrintArea</vt:lpstr>
      <vt:lpstr>'226 (2022)003.01.0037'!Z_5785C92F_2F41_4821_A36D_BB64D7276F63_.wvu.PrintArea</vt:lpstr>
      <vt:lpstr>'226 (2022)005.00.0000 ЗСК'!Z_5785C92F_2F41_4821_A36D_BB64D7276F63_.wvu.PrintArea</vt:lpstr>
      <vt:lpstr>'226 (2022)020.00.0001 5руб'!Z_5785C92F_2F41_4821_A36D_BB64D7276F63_.wvu.PrintArea</vt:lpstr>
      <vt:lpstr>'226 (2022)020.00.0003 ЛагерьЛТО'!Z_5785C92F_2F41_4821_A36D_BB64D7276F63_.wvu.PrintArea</vt:lpstr>
      <vt:lpstr>'226 (2022)020.00.0007 КРУГЛОСУТ'!Z_5785C92F_2F41_4821_A36D_BB64D7276F63_.wvu.PrintArea</vt:lpstr>
      <vt:lpstr>'226 (2022)020.00.0015 ГП(10210)'!Z_5785C92F_2F41_4821_A36D_BB64D7276F63_.wvu.PrintArea</vt:lpstr>
      <vt:lpstr>'226 (2022)020.00.0019'!Z_5785C92F_2F41_4821_A36D_BB64D7276F63_.wvu.PrintArea</vt:lpstr>
      <vt:lpstr>'226 (2022)020.00.0023Инв(10210)'!Z_5785C92F_2F41_4821_A36D_BB64D7276F63_.wvu.PrintArea</vt:lpstr>
      <vt:lpstr>'226 (2022)020.00.0035'!Z_5785C92F_2F41_4821_A36D_BB64D7276F63_.wvu.PrintArea</vt:lpstr>
      <vt:lpstr>'226 (2022)060.00.0005'!Z_5785C92F_2F41_4821_A36D_BB64D7276F63_.wvu.PrintArea</vt:lpstr>
      <vt:lpstr>'226 (2022)500.02.0001 10 руб.'!Z_5785C92F_2F41_4821_A36D_BB64D7276F63_.wvu.PrintArea</vt:lpstr>
      <vt:lpstr>'226 (2022)500.03.0002'!Z_5785C92F_2F41_4821_A36D_BB64D7276F63_.wvu.PrintArea</vt:lpstr>
      <vt:lpstr>'226 (2022)500.05.0002 ЛагерьЛДП'!Z_5785C92F_2F41_4821_A36D_BB64D7276F63_.wvu.PrintArea</vt:lpstr>
      <vt:lpstr>'226 (2022)ВНЕБ, 140Д'!Z_5785C92F_2F41_4821_A36D_BB64D7276F63_.wvu.PrintArea</vt:lpstr>
      <vt:lpstr>'226 (2022)ВНЕБ, 150Д'!Z_5785C92F_2F41_4821_A36D_BB64D7276F63_.wvu.PrintArea</vt:lpstr>
      <vt:lpstr>'226 (2022)ВНЕБ, 400Д'!Z_5785C92F_2F41_4821_A36D_BB64D7276F63_.wvu.PrintArea</vt:lpstr>
      <vt:lpstr>'226 (2022)КРАЙ'!Z_5785C92F_2F41_4821_A36D_BB64D7276F63_.wvu.PrintArea</vt:lpstr>
      <vt:lpstr>'226 (2022)Р-Н'!Z_5785C92F_2F41_4821_A36D_BB64D7276F63_.wvu.PrintArea</vt:lpstr>
      <vt:lpstr>'226 (2023)020.00.0001 5руб'!Z_5785C92F_2F41_4821_A36D_BB64D7276F63_.wvu.PrintArea</vt:lpstr>
      <vt:lpstr>'226 (2023)020.00.0003 ЛагерьЛТО'!Z_5785C92F_2F41_4821_A36D_BB64D7276F63_.wvu.PrintArea</vt:lpstr>
      <vt:lpstr>'226 (2023)020.00.0007 КРУГЛ'!Z_5785C92F_2F41_4821_A36D_BB64D7276F63_.wvu.PrintArea</vt:lpstr>
      <vt:lpstr>'226 (2023)500.02.0001 10 руб.'!Z_5785C92F_2F41_4821_A36D_BB64D7276F63_.wvu.PrintArea</vt:lpstr>
      <vt:lpstr>'226 (2023)500.05.0002 ЛагерьЛДП'!Z_5785C92F_2F41_4821_A36D_BB64D7276F63_.wvu.PrintArea</vt:lpstr>
      <vt:lpstr>'226 (2023)ВНЕБ, 150Д'!Z_5785C92F_2F41_4821_A36D_BB64D7276F63_.wvu.PrintArea</vt:lpstr>
      <vt:lpstr>'226 (2023)КРАЙ'!Z_5785C92F_2F41_4821_A36D_BB64D7276F63_.wvu.PrintArea</vt:lpstr>
      <vt:lpstr>'226 (2023)Р-Н'!Z_5785C92F_2F41_4821_A36D_BB64D7276F63_.wvu.PrintArea</vt:lpstr>
      <vt:lpstr>'226 (2024)020.00.0001 5руб'!Z_5785C92F_2F41_4821_A36D_BB64D7276F63_.wvu.PrintArea</vt:lpstr>
      <vt:lpstr>'226 (2024)020.00.0003 ЛагерьЛТО'!Z_5785C92F_2F41_4821_A36D_BB64D7276F63_.wvu.PrintArea</vt:lpstr>
      <vt:lpstr>'226 (2024)020.00.0007 КРУГЛ'!Z_5785C92F_2F41_4821_A36D_BB64D7276F63_.wvu.PrintArea</vt:lpstr>
      <vt:lpstr>'226 (2024)500.02.0001 10 руб.'!Z_5785C92F_2F41_4821_A36D_BB64D7276F63_.wvu.PrintArea</vt:lpstr>
      <vt:lpstr>'226 (2024)500.05.0002 ЛагерьЛДП'!Z_5785C92F_2F41_4821_A36D_BB64D7276F63_.wvu.PrintArea</vt:lpstr>
      <vt:lpstr>'226 (2024)ВНЕБ, 150Д'!Z_5785C92F_2F41_4821_A36D_BB64D7276F63_.wvu.PrintArea</vt:lpstr>
      <vt:lpstr>'226 (2024)КРАЙ'!Z_5785C92F_2F41_4821_A36D_BB64D7276F63_.wvu.PrintArea</vt:lpstr>
      <vt:lpstr>'226 (2024)Р-Н'!Z_5785C92F_2F41_4821_A36D_BB64D7276F63_.wvu.PrintArea</vt:lpstr>
      <vt:lpstr>'226 КВР 113 (2022)500.02.000ЕГЭ'!Z_5785C92F_2F41_4821_A36D_BB64D7276F63_.wvu.PrintArea</vt:lpstr>
      <vt:lpstr>'226 КВР 113 (2022)КРАЙ'!Z_5785C92F_2F41_4821_A36D_BB64D7276F63_.wvu.PrintArea</vt:lpstr>
      <vt:lpstr>'226 КВР 113 (2022)Р-Н'!Z_5785C92F_2F41_4821_A36D_BB64D7276F63_.wvu.PrintArea</vt:lpstr>
      <vt:lpstr>'226 КВР 113 (2023)500.02.00ЕГЭ'!Z_5785C92F_2F41_4821_A36D_BB64D7276F63_.wvu.PrintArea</vt:lpstr>
      <vt:lpstr>'226 КВР 113 (2024)500.02.00ЕГЭ'!Z_5785C92F_2F41_4821_A36D_BB64D7276F63_.wvu.PrintArea</vt:lpstr>
      <vt:lpstr>'226 КВР 119 (2022)ЕГЭ'!Z_5785C92F_2F41_4821_A36D_BB64D7276F63_.wvu.PrintArea</vt:lpstr>
      <vt:lpstr>'226 КВР 119 (2023)ЕГЭ'!Z_5785C92F_2F41_4821_A36D_BB64D7276F63_.wvu.PrintArea</vt:lpstr>
      <vt:lpstr>'226 КВР 119 (2024)ЕГЭ'!Z_5785C92F_2F41_4821_A36D_BB64D7276F63_.wvu.PrintArea</vt:lpstr>
      <vt:lpstr>'226(2022)020.00.0022 ОВЗ (РБ)'!Z_5785C92F_2F41_4821_A36D_BB64D7276F63_.wvu.PrintArea</vt:lpstr>
      <vt:lpstr>'226(2022)020.00.0028Гор.пит(РБ)'!Z_5785C92F_2F41_4821_A36D_BB64D7276F63_.wvu.PrintArea</vt:lpstr>
      <vt:lpstr>'226(2022)020.00.0034Лагерь(мед)'!Z_5785C92F_2F41_4821_A36D_BB64D7276F63_.wvu.PrintArea</vt:lpstr>
      <vt:lpstr>'226(2022)500.02.0004 ОВЗ (КБ)'!Z_5785C92F_2F41_4821_A36D_BB64D7276F63_.wvu.PrintArea</vt:lpstr>
      <vt:lpstr>'226(2022)500.02.0005Гор.пит(КБ)'!Z_5785C92F_2F41_4821_A36D_BB64D7276F63_.wvu.PrintArea</vt:lpstr>
      <vt:lpstr>'226(2022)500.02.0005Гор.пит(ФБ)'!Z_5785C92F_2F41_4821_A36D_BB64D7276F63_.wvu.PrintArea</vt:lpstr>
      <vt:lpstr>'226(2022)500.02.0007 Инвал (КБ)'!Z_5785C92F_2F41_4821_A36D_BB64D7276F63_.wvu.PrintArea</vt:lpstr>
      <vt:lpstr>'226(2023)020.00.0022 ОВЗ (РБ)'!Z_5785C92F_2F41_4821_A36D_BB64D7276F63_.wvu.PrintArea</vt:lpstr>
      <vt:lpstr>'226(2023)020.00.0028Гор.пит(РБ)'!Z_5785C92F_2F41_4821_A36D_BB64D7276F63_.wvu.PrintArea</vt:lpstr>
      <vt:lpstr>'226(2023)020.00.0034Лагерь(мед)'!Z_5785C92F_2F41_4821_A36D_BB64D7276F63_.wvu.PrintArea</vt:lpstr>
      <vt:lpstr>'226(2023)500.02.0004 ОВЗ (КБ)'!Z_5785C92F_2F41_4821_A36D_BB64D7276F63_.wvu.PrintArea</vt:lpstr>
      <vt:lpstr>'226(2023)500.02.0005Гор.пит(КБ)'!Z_5785C92F_2F41_4821_A36D_BB64D7276F63_.wvu.PrintArea</vt:lpstr>
      <vt:lpstr>'226(2023)500.02.0005Гор.пит(ФБ)'!Z_5785C92F_2F41_4821_A36D_BB64D7276F63_.wvu.PrintArea</vt:lpstr>
      <vt:lpstr>'226(2023)500.02.0007 Инвал (КБ)'!Z_5785C92F_2F41_4821_A36D_BB64D7276F63_.wvu.PrintArea</vt:lpstr>
      <vt:lpstr>'226(2024)020.00.0022 ОВЗ(РБ)'!Z_5785C92F_2F41_4821_A36D_BB64D7276F63_.wvu.PrintArea</vt:lpstr>
      <vt:lpstr>'226(2024)020.00.0028Гор.пит(РБ)'!Z_5785C92F_2F41_4821_A36D_BB64D7276F63_.wvu.PrintArea</vt:lpstr>
      <vt:lpstr>'226(2024)020.00.0034Лагерь(мед)'!Z_5785C92F_2F41_4821_A36D_BB64D7276F63_.wvu.PrintArea</vt:lpstr>
      <vt:lpstr>'226(2024)500.02.0004 ОВЗ (КБ)'!Z_5785C92F_2F41_4821_A36D_BB64D7276F63_.wvu.PrintArea</vt:lpstr>
      <vt:lpstr>'226(2024)500.02.0005Гор.пит(КБ)'!Z_5785C92F_2F41_4821_A36D_BB64D7276F63_.wvu.PrintArea</vt:lpstr>
      <vt:lpstr>'226(2024)500.02.0005Гор.пит(ФБ)'!Z_5785C92F_2F41_4821_A36D_BB64D7276F63_.wvu.PrintArea</vt:lpstr>
      <vt:lpstr>'226(2024)500.02.0007 Инвал (КБ)'!Z_5785C92F_2F41_4821_A36D_BB64D7276F63_.wvu.PrintArea</vt:lpstr>
      <vt:lpstr>'227 (2022)Р-Н'!Z_5785C92F_2F41_4821_A36D_BB64D7276F63_.wvu.PrintArea</vt:lpstr>
      <vt:lpstr>'262 (2022)020.00.0022 ОВЗ (РБ) '!Z_5785C92F_2F41_4821_A36D_BB64D7276F63_.wvu.PrintArea</vt:lpstr>
      <vt:lpstr>'262 (2022)500.02.0004 ОВЗ (КБ)'!Z_5785C92F_2F41_4821_A36D_BB64D7276F63_.wvu.PrintArea</vt:lpstr>
      <vt:lpstr>'262 (2023)020.00.0022 ОВЗ(РБ)'!Z_5785C92F_2F41_4821_A36D_BB64D7276F63_.wvu.PrintArea</vt:lpstr>
      <vt:lpstr>'262 (2023)500.02.0004 ОВЗ (КБ)'!Z_5785C92F_2F41_4821_A36D_BB64D7276F63_.wvu.PrintArea</vt:lpstr>
      <vt:lpstr>'262 (2024)020.00.0022 ОВЗ (РБ )'!Z_5785C92F_2F41_4821_A36D_BB64D7276F63_.wvu.PrintArea</vt:lpstr>
      <vt:lpstr>'262 (2024)500.02.0004 ОВЗ (КБ)'!Z_5785C92F_2F41_4821_A36D_BB64D7276F63_.wvu.PrintArea</vt:lpstr>
      <vt:lpstr>'266 КВР 112 (2022)КРАЙ'!Z_5785C92F_2F41_4821_A36D_BB64D7276F63_.wvu.PrintArea</vt:lpstr>
      <vt:lpstr>'266 КВР 112 (2022)Р-Н'!Z_5785C92F_2F41_4821_A36D_BB64D7276F63_.wvu.PrintArea</vt:lpstr>
      <vt:lpstr>'310 (2022)005.00.0000 ЗСК'!Z_5785C92F_2F41_4821_A36D_BB64D7276F63_.wvu.PrintArea</vt:lpstr>
      <vt:lpstr>'310 (2022)020.00.0010 НАРКОНЕТ'!Z_5785C92F_2F41_4821_A36D_BB64D7276F63_.wvu.PrintArea</vt:lpstr>
      <vt:lpstr>'310 (2022)020.00.0013 АВТОГОРОД'!Z_5785C92F_2F41_4821_A36D_BB64D7276F63_.wvu.PrintArea</vt:lpstr>
      <vt:lpstr>'310 (2022)020.00.0019'!Z_5785C92F_2F41_4821_A36D_BB64D7276F63_.wvu.PrintArea</vt:lpstr>
      <vt:lpstr>'310 (2022)500.03.0001 АВТОГОРОД'!Z_5785C92F_2F41_4821_A36D_BB64D7276F63_.wvu.PrintArea</vt:lpstr>
      <vt:lpstr>'310 (2022)ВНЕБ, 140Д'!Z_5785C92F_2F41_4821_A36D_BB64D7276F63_.wvu.PrintArea</vt:lpstr>
      <vt:lpstr>'310 (2022)ВНЕБ, 150Д'!Z_5785C92F_2F41_4821_A36D_BB64D7276F63_.wvu.PrintArea</vt:lpstr>
      <vt:lpstr>'310 (2022)ВНЕБ, 400Д'!Z_5785C92F_2F41_4821_A36D_BB64D7276F63_.wvu.PrintArea</vt:lpstr>
      <vt:lpstr>'310 (2022)КРАЙ'!Z_5785C92F_2F41_4821_A36D_BB64D7276F63_.wvu.PrintArea</vt:lpstr>
      <vt:lpstr>'310 (2022)Р-Н (001.04.0001)'!Z_5785C92F_2F41_4821_A36D_BB64D7276F63_.wvu.PrintArea</vt:lpstr>
      <vt:lpstr>'310 (2023)КРАЙ'!Z_5785C92F_2F41_4821_A36D_BB64D7276F63_.wvu.PrintArea</vt:lpstr>
      <vt:lpstr>'310 (2024)КРАЙ'!Z_5785C92F_2F41_4821_A36D_BB64D7276F63_.wvu.PrintArea</vt:lpstr>
      <vt:lpstr>'ДЛЯ ТАЛИСМАНА'!Z_5785C92F_2F41_4821_A36D_BB64D7276F63_.wvu.PrintArea</vt:lpstr>
      <vt:lpstr>'Раздел 1'!Z_5785C92F_2F41_4821_A36D_BB64D7276F63_.wvu.PrintArea</vt:lpstr>
      <vt:lpstr>'211квр 111 (2022)КРАЙ'!Z_5785C92F_2F41_4821_A36D_BB64D7276F63_.wvu.PrintTitles</vt:lpstr>
      <vt:lpstr>'211квр 111 (2022)КРАЙ (0703)'!Z_5785C92F_2F41_4821_A36D_BB64D7276F63_.wvu.PrintTitles</vt:lpstr>
      <vt:lpstr>'211квр 111 (2022)РАЙОН'!Z_5785C92F_2F41_4821_A36D_BB64D7276F63_.wvu.PrintTitles</vt:lpstr>
      <vt:lpstr>'211квр 111 (2022)РАЙОН ИФ001'!Z_5785C92F_2F41_4821_A36D_BB64D7276F63_.wvu.PrintTitles</vt:lpstr>
      <vt:lpstr>'211квр 111 (2023)КРАЙ'!Z_5785C92F_2F41_4821_A36D_BB64D7276F63_.wvu.PrintTitles</vt:lpstr>
      <vt:lpstr>'211квр 111 (2023)КРАЙ (0703)'!Z_5785C92F_2F41_4821_A36D_BB64D7276F63_.wvu.PrintTitles</vt:lpstr>
      <vt:lpstr>'211квр 111 (2023)РАЙОН'!Z_5785C92F_2F41_4821_A36D_BB64D7276F63_.wvu.PrintTitles</vt:lpstr>
      <vt:lpstr>'211квр 111 (2024)КРАЙ'!Z_5785C92F_2F41_4821_A36D_BB64D7276F63_.wvu.PrintTitles</vt:lpstr>
      <vt:lpstr>'211квр 111 (2024)КРАЙ (0703)'!Z_5785C92F_2F41_4821_A36D_BB64D7276F63_.wvu.PrintTitles</vt:lpstr>
      <vt:lpstr>'211квр 111 (2024)РАЙОН'!Z_5785C92F_2F41_4821_A36D_BB64D7276F63_.wvu.PrintTitles</vt:lpstr>
      <vt:lpstr>'ДЛЯ ТАЛИСМАНА'!Z_5785C92F_2F41_4821_A36D_BB64D7276F63_.wvu.PrintTitles</vt:lpstr>
      <vt:lpstr>'Раздел 1'!Z_5785C92F_2F41_4821_A36D_BB64D7276F63_.wvu.PrintTitles</vt:lpstr>
      <vt:lpstr>'211квр 111 (2022)РАЙОН'!Z_5785C92F_2F41_4821_A36D_BB64D7276F63_.wvu.Rows</vt:lpstr>
      <vt:lpstr>'211квр 111 (2022)РАЙОН ИФ001'!Z_5785C92F_2F41_4821_A36D_BB64D7276F63_.wvu.Rows</vt:lpstr>
      <vt:lpstr>'211квр 111 (2023)РАЙОН'!Z_5785C92F_2F41_4821_A36D_BB64D7276F63_.wvu.Rows</vt:lpstr>
      <vt:lpstr>'211квр 111 (2024)РАЙОН'!Z_5785C92F_2F41_4821_A36D_BB64D7276F63_.wvu.Rows</vt:lpstr>
      <vt:lpstr>'225 (2022)003.01.0072'!Z_5785C92F_2F41_4821_A36D_BB64D7276F63_.wvu.Rows</vt:lpstr>
      <vt:lpstr>'225 (2022)005.00.0000 ЗСК'!Z_5785C92F_2F41_4821_A36D_BB64D7276F63_.wvu.Rows</vt:lpstr>
      <vt:lpstr>'225 (2022)020.00.0019'!Z_5785C92F_2F41_4821_A36D_BB64D7276F63_.wvu.Rows</vt:lpstr>
      <vt:lpstr>'225 (2022)060.00.0004'!Z_5785C92F_2F41_4821_A36D_BB64D7276F63_.wvu.Rows</vt:lpstr>
      <vt:lpstr>'225 (2022)500.03.0002'!Z_5785C92F_2F41_4821_A36D_BB64D7276F63_.wvu.Rows</vt:lpstr>
      <vt:lpstr>'225 (2022)ВНЕБ, 140Д'!Z_5785C92F_2F41_4821_A36D_BB64D7276F63_.wvu.Rows</vt:lpstr>
      <vt:lpstr>'225 (2022)ВНЕБ, 150Д'!Z_5785C92F_2F41_4821_A36D_BB64D7276F63_.wvu.Rows</vt:lpstr>
      <vt:lpstr>'225 (2022)ВНЕБ, 400Д'!Z_5785C92F_2F41_4821_A36D_BB64D7276F63_.wvu.Rows</vt:lpstr>
      <vt:lpstr>'225 (2022)КРАЙ'!Z_5785C92F_2F41_4821_A36D_BB64D7276F63_.wvu.Rows</vt:lpstr>
      <vt:lpstr>'225 (2022)Р-Н'!Z_5785C92F_2F41_4821_A36D_BB64D7276F63_.wvu.Rows</vt:lpstr>
      <vt:lpstr>'225 (2022)Р-Н (001.10.0000)'!Z_5785C92F_2F41_4821_A36D_BB64D7276F63_.wvu.Rows</vt:lpstr>
      <vt:lpstr>'225 (2022)Р-Н (001.11.0000)'!Z_5785C92F_2F41_4821_A36D_BB64D7276F63_.wvu.Rows</vt:lpstr>
      <vt:lpstr>'225 (2022)Р-Н (001.12.0000)'!Z_5785C92F_2F41_4821_A36D_BB64D7276F63_.wvu.Rows</vt:lpstr>
      <vt:lpstr>'225 (2023)Р-Н'!Z_5785C92F_2F41_4821_A36D_BB64D7276F63_.wvu.Rows</vt:lpstr>
      <vt:lpstr>'225 (2023)Р-Н (001.10.0000)'!Z_5785C92F_2F41_4821_A36D_BB64D7276F63_.wvu.Rows</vt:lpstr>
      <vt:lpstr>'225 (2023)Р-Н (001.11.0000)'!Z_5785C92F_2F41_4821_A36D_BB64D7276F63_.wvu.Rows</vt:lpstr>
      <vt:lpstr>'225 (2023)Р-Н (001.12.0000)'!Z_5785C92F_2F41_4821_A36D_BB64D7276F63_.wvu.Rows</vt:lpstr>
      <vt:lpstr>'225 (2024)Р-Н'!Z_5785C92F_2F41_4821_A36D_BB64D7276F63_.wvu.Rows</vt:lpstr>
      <vt:lpstr>'225 (2024)Р-Н (001.10.0000)'!Z_5785C92F_2F41_4821_A36D_BB64D7276F63_.wvu.Rows</vt:lpstr>
      <vt:lpstr>'225 (2024)Р-Н (001.11.0000)'!Z_5785C92F_2F41_4821_A36D_BB64D7276F63_.wvu.Rows</vt:lpstr>
      <vt:lpstr>'225 (2024)Р-Н (001.12.0000)'!Z_5785C92F_2F41_4821_A36D_BB64D7276F63_.wvu.Rows</vt:lpstr>
      <vt:lpstr>'ДЛЯ ТАЛИСМАНА'!Z_77E11E51_4B47_49A8_8125_703F017DF3D0_.wvu.FilterData</vt:lpstr>
      <vt:lpstr>'Раздел 1'!Z_77E11E51_4B47_49A8_8125_703F017DF3D0_.wvu.FilterData</vt:lpstr>
      <vt:lpstr>'ДЛЯ ТАЛИСМАНА'!Z_77E11E51_4B47_49A8_8125_703F017DF3D0_.wvu.PrintTitles</vt:lpstr>
      <vt:lpstr>'Раздел 1'!Z_77E11E51_4B47_49A8_8125_703F017DF3D0_.wvu.PrintTitles</vt:lpstr>
      <vt:lpstr>'225 (2022)003.01.0072'!Z_9DA4E381_0177_43B6_8467_43579A31403D_.wvu.Rows</vt:lpstr>
      <vt:lpstr>'225 (2022)005.00.0000 ЗСК'!Z_9DA4E381_0177_43B6_8467_43579A31403D_.wvu.Rows</vt:lpstr>
      <vt:lpstr>'225 (2022)020.00.0019'!Z_9DA4E381_0177_43B6_8467_43579A31403D_.wvu.Rows</vt:lpstr>
      <vt:lpstr>'225 (2022)060.00.0004'!Z_9DA4E381_0177_43B6_8467_43579A31403D_.wvu.Rows</vt:lpstr>
      <vt:lpstr>'225 (2022)500.03.0002'!Z_9DA4E381_0177_43B6_8467_43579A31403D_.wvu.Rows</vt:lpstr>
      <vt:lpstr>'225 (2022)ВНЕБ, 140Д'!Z_9DA4E381_0177_43B6_8467_43579A31403D_.wvu.Rows</vt:lpstr>
      <vt:lpstr>'225 (2022)ВНЕБ, 150Д'!Z_9DA4E381_0177_43B6_8467_43579A31403D_.wvu.Rows</vt:lpstr>
      <vt:lpstr>'225 (2022)ВНЕБ, 400Д'!Z_9DA4E381_0177_43B6_8467_43579A31403D_.wvu.Rows</vt:lpstr>
      <vt:lpstr>'225 (2022)КРАЙ'!Z_9DA4E381_0177_43B6_8467_43579A31403D_.wvu.Rows</vt:lpstr>
      <vt:lpstr>'225 (2022)Р-Н'!Z_9DA4E381_0177_43B6_8467_43579A31403D_.wvu.Rows</vt:lpstr>
      <vt:lpstr>'225 (2022)Р-Н (001.10.0000)'!Z_9DA4E381_0177_43B6_8467_43579A31403D_.wvu.Rows</vt:lpstr>
      <vt:lpstr>'225 (2022)Р-Н (001.11.0000)'!Z_9DA4E381_0177_43B6_8467_43579A31403D_.wvu.Rows</vt:lpstr>
      <vt:lpstr>'225 (2022)Р-Н (001.12.0000)'!Z_9DA4E381_0177_43B6_8467_43579A31403D_.wvu.Rows</vt:lpstr>
      <vt:lpstr>'225 (2023)Р-Н'!Z_9DA4E381_0177_43B6_8467_43579A31403D_.wvu.Rows</vt:lpstr>
      <vt:lpstr>'225 (2023)Р-Н (001.10.0000)'!Z_9DA4E381_0177_43B6_8467_43579A31403D_.wvu.Rows</vt:lpstr>
      <vt:lpstr>'225 (2023)Р-Н (001.11.0000)'!Z_9DA4E381_0177_43B6_8467_43579A31403D_.wvu.Rows</vt:lpstr>
      <vt:lpstr>'225 (2023)Р-Н (001.12.0000)'!Z_9DA4E381_0177_43B6_8467_43579A31403D_.wvu.Rows</vt:lpstr>
      <vt:lpstr>'225 (2024)Р-Н'!Z_9DA4E381_0177_43B6_8467_43579A31403D_.wvu.Rows</vt:lpstr>
      <vt:lpstr>'225 (2024)Р-Н (001.10.0000)'!Z_9DA4E381_0177_43B6_8467_43579A31403D_.wvu.Rows</vt:lpstr>
      <vt:lpstr>'225 (2024)Р-Н (001.11.0000)'!Z_9DA4E381_0177_43B6_8467_43579A31403D_.wvu.Rows</vt:lpstr>
      <vt:lpstr>'225 (2024)Р-Н (001.12.0000)'!Z_9DA4E381_0177_43B6_8467_43579A31403D_.wvu.Rows</vt:lpstr>
      <vt:lpstr>'211квр 111 (2022)КРАЙ'!Z_B1F055BA_EE0B_476B_93E6_E21AE4E83CD2_.wvu.FilterData</vt:lpstr>
      <vt:lpstr>'211квр 111 (2022)КРАЙ (0703)'!Z_B1F055BA_EE0B_476B_93E6_E21AE4E83CD2_.wvu.FilterData</vt:lpstr>
      <vt:lpstr>'211квр 111 (2022)РАЙОН'!Z_B1F055BA_EE0B_476B_93E6_E21AE4E83CD2_.wvu.FilterData</vt:lpstr>
      <vt:lpstr>'211квр 111 (2022)РАЙОН ИФ001'!Z_B1F055BA_EE0B_476B_93E6_E21AE4E83CD2_.wvu.FilterData</vt:lpstr>
      <vt:lpstr>'211квр 111 (2023)КРАЙ'!Z_B1F055BA_EE0B_476B_93E6_E21AE4E83CD2_.wvu.FilterData</vt:lpstr>
      <vt:lpstr>'211квр 111 (2023)КРАЙ (0703)'!Z_B1F055BA_EE0B_476B_93E6_E21AE4E83CD2_.wvu.FilterData</vt:lpstr>
      <vt:lpstr>'211квр 111 (2023)РАЙОН'!Z_B1F055BA_EE0B_476B_93E6_E21AE4E83CD2_.wvu.FilterData</vt:lpstr>
      <vt:lpstr>'211квр 111 (2024)КРАЙ'!Z_B1F055BA_EE0B_476B_93E6_E21AE4E83CD2_.wvu.FilterData</vt:lpstr>
      <vt:lpstr>'211квр 111 (2024)КРАЙ (0703)'!Z_B1F055BA_EE0B_476B_93E6_E21AE4E83CD2_.wvu.FilterData</vt:lpstr>
      <vt:lpstr>'211квр 111 (2024)РАЙОН'!Z_B1F055BA_EE0B_476B_93E6_E21AE4E83CD2_.wvu.FilterData</vt:lpstr>
      <vt:lpstr>'ДЛЯ ТАЛИСМАНА'!Z_B1F055BA_EE0B_476B_93E6_E21AE4E83CD2_.wvu.FilterData</vt:lpstr>
      <vt:lpstr>'Раздел 1'!Z_B1F055BA_EE0B_476B_93E6_E21AE4E83CD2_.wvu.FilterData</vt:lpstr>
      <vt:lpstr>'211квр 111 (2022)КРАЙ'!Z_B1F055BA_EE0B_476B_93E6_E21AE4E83CD2_.wvu.PrintArea</vt:lpstr>
      <vt:lpstr>'211квр 111 (2022)КРАЙ (0703)'!Z_B1F055BA_EE0B_476B_93E6_E21AE4E83CD2_.wvu.PrintArea</vt:lpstr>
      <vt:lpstr>'211квр 111 (2022)РАЙОН'!Z_B1F055BA_EE0B_476B_93E6_E21AE4E83CD2_.wvu.PrintArea</vt:lpstr>
      <vt:lpstr>'211квр 111 (2022)РАЙОН ИФ001'!Z_B1F055BA_EE0B_476B_93E6_E21AE4E83CD2_.wvu.PrintArea</vt:lpstr>
      <vt:lpstr>'211квр 111 (2023)КРАЙ'!Z_B1F055BA_EE0B_476B_93E6_E21AE4E83CD2_.wvu.PrintArea</vt:lpstr>
      <vt:lpstr>'211квр 111 (2023)КРАЙ (0703)'!Z_B1F055BA_EE0B_476B_93E6_E21AE4E83CD2_.wvu.PrintArea</vt:lpstr>
      <vt:lpstr>'211квр 111 (2023)РАЙОН'!Z_B1F055BA_EE0B_476B_93E6_E21AE4E83CD2_.wvu.PrintArea</vt:lpstr>
      <vt:lpstr>'211квр 111 (2024)КРАЙ'!Z_B1F055BA_EE0B_476B_93E6_E21AE4E83CD2_.wvu.PrintArea</vt:lpstr>
      <vt:lpstr>'211квр 111 (2024)КРАЙ (0703)'!Z_B1F055BA_EE0B_476B_93E6_E21AE4E83CD2_.wvu.PrintArea</vt:lpstr>
      <vt:lpstr>'211квр 111 (2024)РАЙОН'!Z_B1F055BA_EE0B_476B_93E6_E21AE4E83CD2_.wvu.PrintArea</vt:lpstr>
      <vt:lpstr>'212, 226 КВР 112 (2022)КРАЙ'!Z_B1F055BA_EE0B_476B_93E6_E21AE4E83CD2_.wvu.PrintArea</vt:lpstr>
      <vt:lpstr>'212, 226 КВР 112 (2022)Р-Н'!Z_B1F055BA_EE0B_476B_93E6_E21AE4E83CD2_.wvu.PrintArea</vt:lpstr>
      <vt:lpstr>'212, 226 КВР 112 (2023)КРАЙ'!Z_B1F055BA_EE0B_476B_93E6_E21AE4E83CD2_.wvu.PrintArea</vt:lpstr>
      <vt:lpstr>'212, 226 КВР 112 (2024)КРАЙ'!Z_B1F055BA_EE0B_476B_93E6_E21AE4E83CD2_.wvu.PrintArea</vt:lpstr>
      <vt:lpstr>'213 КВР 119 (2022)Р-Н ИФ001'!Z_B1F055BA_EE0B_476B_93E6_E21AE4E83CD2_.wvu.PrintArea</vt:lpstr>
      <vt:lpstr>'213 КВР 119 (2022-2024)Р-Н'!Z_B1F055BA_EE0B_476B_93E6_E21AE4E83CD2_.wvu.PrintArea</vt:lpstr>
      <vt:lpstr>'213 КВР 119(2022-2024)КРАЙ'!Z_B1F055BA_EE0B_476B_93E6_E21AE4E83CD2_.wvu.PrintArea</vt:lpstr>
      <vt:lpstr>'213 КВР119(2022-2024)КРАЙ(0703)'!Z_B1F055BA_EE0B_476B_93E6_E21AE4E83CD2_.wvu.PrintArea</vt:lpstr>
      <vt:lpstr>'221 (2022)КРАЙ'!Z_B1F055BA_EE0B_476B_93E6_E21AE4E83CD2_.wvu.PrintArea</vt:lpstr>
      <vt:lpstr>'221 (2022)Р-Н'!Z_B1F055BA_EE0B_476B_93E6_E21AE4E83CD2_.wvu.PrintArea</vt:lpstr>
      <vt:lpstr>'221 (2023)КРАЙ'!Z_B1F055BA_EE0B_476B_93E6_E21AE4E83CD2_.wvu.PrintArea</vt:lpstr>
      <vt:lpstr>'221 (2024)КРАЙ'!Z_B1F055BA_EE0B_476B_93E6_E21AE4E83CD2_.wvu.PrintArea</vt:lpstr>
      <vt:lpstr>'222 (2022)КРАЙ'!Z_B1F055BA_EE0B_476B_93E6_E21AE4E83CD2_.wvu.PrintArea</vt:lpstr>
      <vt:lpstr>'222 (2022)Р-Н ПОДВОЗ'!Z_B1F055BA_EE0B_476B_93E6_E21AE4E83CD2_.wvu.PrintArea</vt:lpstr>
      <vt:lpstr>'222 (2023)КРАЙ'!Z_B1F055BA_EE0B_476B_93E6_E21AE4E83CD2_.wvu.PrintArea</vt:lpstr>
      <vt:lpstr>'222 (2023)Р-Н ПОДВОЗ'!Z_B1F055BA_EE0B_476B_93E6_E21AE4E83CD2_.wvu.PrintArea</vt:lpstr>
      <vt:lpstr>'222 (2024)КРАЙ'!Z_B1F055BA_EE0B_476B_93E6_E21AE4E83CD2_.wvu.PrintArea</vt:lpstr>
      <vt:lpstr>'222 (2024)Р-Н ПОДВОЗ'!Z_B1F055BA_EE0B_476B_93E6_E21AE4E83CD2_.wvu.PrintArea</vt:lpstr>
      <vt:lpstr>'225 (2022)003.01.0072'!Z_B1F055BA_EE0B_476B_93E6_E21AE4E83CD2_.wvu.PrintArea</vt:lpstr>
      <vt:lpstr>'225 (2022)005.00.0000 ЗСК'!Z_B1F055BA_EE0B_476B_93E6_E21AE4E83CD2_.wvu.PrintArea</vt:lpstr>
      <vt:lpstr>'225 (2022)020.00.0019'!Z_B1F055BA_EE0B_476B_93E6_E21AE4E83CD2_.wvu.PrintArea</vt:lpstr>
      <vt:lpstr>'225 (2022)060.00.0004'!Z_B1F055BA_EE0B_476B_93E6_E21AE4E83CD2_.wvu.PrintArea</vt:lpstr>
      <vt:lpstr>'225 (2022)500.03.0002'!Z_B1F055BA_EE0B_476B_93E6_E21AE4E83CD2_.wvu.PrintArea</vt:lpstr>
      <vt:lpstr>'225 (2022)ВНЕБ, 140Д'!Z_B1F055BA_EE0B_476B_93E6_E21AE4E83CD2_.wvu.PrintArea</vt:lpstr>
      <vt:lpstr>'225 (2022)ВНЕБ, 150Д'!Z_B1F055BA_EE0B_476B_93E6_E21AE4E83CD2_.wvu.PrintArea</vt:lpstr>
      <vt:lpstr>'225 (2022)ВНЕБ, 400Д'!Z_B1F055BA_EE0B_476B_93E6_E21AE4E83CD2_.wvu.PrintArea</vt:lpstr>
      <vt:lpstr>'225 (2022)КРАЙ'!Z_B1F055BA_EE0B_476B_93E6_E21AE4E83CD2_.wvu.PrintArea</vt:lpstr>
      <vt:lpstr>'225 (2022)Р-Н'!Z_B1F055BA_EE0B_476B_93E6_E21AE4E83CD2_.wvu.PrintArea</vt:lpstr>
      <vt:lpstr>'225 (2022)Р-Н (001.10.0000)'!Z_B1F055BA_EE0B_476B_93E6_E21AE4E83CD2_.wvu.PrintArea</vt:lpstr>
      <vt:lpstr>'225 (2022)Р-Н (001.11.0000)'!Z_B1F055BA_EE0B_476B_93E6_E21AE4E83CD2_.wvu.PrintArea</vt:lpstr>
      <vt:lpstr>'225 (2022)Р-Н (001.12.0000)'!Z_B1F055BA_EE0B_476B_93E6_E21AE4E83CD2_.wvu.PrintArea</vt:lpstr>
      <vt:lpstr>'225 (2023)КРАЙ'!Z_B1F055BA_EE0B_476B_93E6_E21AE4E83CD2_.wvu.PrintArea</vt:lpstr>
      <vt:lpstr>'225 (2023)Р-Н'!Z_B1F055BA_EE0B_476B_93E6_E21AE4E83CD2_.wvu.PrintArea</vt:lpstr>
      <vt:lpstr>'225 (2023)Р-Н (001.10.0000)'!Z_B1F055BA_EE0B_476B_93E6_E21AE4E83CD2_.wvu.PrintArea</vt:lpstr>
      <vt:lpstr>'225 (2023)Р-Н (001.11.0000)'!Z_B1F055BA_EE0B_476B_93E6_E21AE4E83CD2_.wvu.PrintArea</vt:lpstr>
      <vt:lpstr>'225 (2023)Р-Н (001.12.0000)'!Z_B1F055BA_EE0B_476B_93E6_E21AE4E83CD2_.wvu.PrintArea</vt:lpstr>
      <vt:lpstr>'225 (2024)КРАЙ'!Z_B1F055BA_EE0B_476B_93E6_E21AE4E83CD2_.wvu.PrintArea</vt:lpstr>
      <vt:lpstr>'225 (2024)Р-Н'!Z_B1F055BA_EE0B_476B_93E6_E21AE4E83CD2_.wvu.PrintArea</vt:lpstr>
      <vt:lpstr>'225 (2024)Р-Н (001.10.0000)'!Z_B1F055BA_EE0B_476B_93E6_E21AE4E83CD2_.wvu.PrintArea</vt:lpstr>
      <vt:lpstr>'225 (2024)Р-Н (001.11.0000)'!Z_B1F055BA_EE0B_476B_93E6_E21AE4E83CD2_.wvu.PrintArea</vt:lpstr>
      <vt:lpstr>'225 (2024)Р-Н (001.12.0000)'!Z_B1F055BA_EE0B_476B_93E6_E21AE4E83CD2_.wvu.PrintArea</vt:lpstr>
      <vt:lpstr>'226 (2022) 003.01.0060'!Z_B1F055BA_EE0B_476B_93E6_E21AE4E83CD2_.wvu.PrintArea</vt:lpstr>
      <vt:lpstr>'226 (2022)003.01.0037'!Z_B1F055BA_EE0B_476B_93E6_E21AE4E83CD2_.wvu.PrintArea</vt:lpstr>
      <vt:lpstr>'226 (2022)005.00.0000 ЗСК'!Z_B1F055BA_EE0B_476B_93E6_E21AE4E83CD2_.wvu.PrintArea</vt:lpstr>
      <vt:lpstr>'226 (2022)020.00.0001 5руб'!Z_B1F055BA_EE0B_476B_93E6_E21AE4E83CD2_.wvu.PrintArea</vt:lpstr>
      <vt:lpstr>'226 (2022)020.00.0003 ЛагерьЛТО'!Z_B1F055BA_EE0B_476B_93E6_E21AE4E83CD2_.wvu.PrintArea</vt:lpstr>
      <vt:lpstr>'226 (2022)020.00.0007 КРУГЛОСУТ'!Z_B1F055BA_EE0B_476B_93E6_E21AE4E83CD2_.wvu.PrintArea</vt:lpstr>
      <vt:lpstr>'226 (2022)020.00.0015 ГП(10210)'!Z_B1F055BA_EE0B_476B_93E6_E21AE4E83CD2_.wvu.PrintArea</vt:lpstr>
      <vt:lpstr>'226 (2022)020.00.0019'!Z_B1F055BA_EE0B_476B_93E6_E21AE4E83CD2_.wvu.PrintArea</vt:lpstr>
      <vt:lpstr>'226 (2022)020.00.0023Инв(10210)'!Z_B1F055BA_EE0B_476B_93E6_E21AE4E83CD2_.wvu.PrintArea</vt:lpstr>
      <vt:lpstr>'226 (2022)020.00.0035'!Z_B1F055BA_EE0B_476B_93E6_E21AE4E83CD2_.wvu.PrintArea</vt:lpstr>
      <vt:lpstr>'226 (2022)060.00.0005'!Z_B1F055BA_EE0B_476B_93E6_E21AE4E83CD2_.wvu.PrintArea</vt:lpstr>
      <vt:lpstr>'226 (2022)500.02.0001 10 руб.'!Z_B1F055BA_EE0B_476B_93E6_E21AE4E83CD2_.wvu.PrintArea</vt:lpstr>
      <vt:lpstr>'226 (2022)500.03.0002'!Z_B1F055BA_EE0B_476B_93E6_E21AE4E83CD2_.wvu.PrintArea</vt:lpstr>
      <vt:lpstr>'226 (2022)500.05.0002 ЛагерьЛДП'!Z_B1F055BA_EE0B_476B_93E6_E21AE4E83CD2_.wvu.PrintArea</vt:lpstr>
      <vt:lpstr>'226 (2022)ВНЕБ, 140Д'!Z_B1F055BA_EE0B_476B_93E6_E21AE4E83CD2_.wvu.PrintArea</vt:lpstr>
      <vt:lpstr>'226 (2022)ВНЕБ, 150Д'!Z_B1F055BA_EE0B_476B_93E6_E21AE4E83CD2_.wvu.PrintArea</vt:lpstr>
      <vt:lpstr>'226 (2022)ВНЕБ, 400Д'!Z_B1F055BA_EE0B_476B_93E6_E21AE4E83CD2_.wvu.PrintArea</vt:lpstr>
      <vt:lpstr>'226 (2022)КРАЙ'!Z_B1F055BA_EE0B_476B_93E6_E21AE4E83CD2_.wvu.PrintArea</vt:lpstr>
      <vt:lpstr>'226 (2022)Р-Н'!Z_B1F055BA_EE0B_476B_93E6_E21AE4E83CD2_.wvu.PrintArea</vt:lpstr>
      <vt:lpstr>'226 (2023)020.00.0001 5руб'!Z_B1F055BA_EE0B_476B_93E6_E21AE4E83CD2_.wvu.PrintArea</vt:lpstr>
      <vt:lpstr>'226 (2023)020.00.0003 ЛагерьЛТО'!Z_B1F055BA_EE0B_476B_93E6_E21AE4E83CD2_.wvu.PrintArea</vt:lpstr>
      <vt:lpstr>'226 (2023)020.00.0007 КРУГЛ'!Z_B1F055BA_EE0B_476B_93E6_E21AE4E83CD2_.wvu.PrintArea</vt:lpstr>
      <vt:lpstr>'226 (2023)500.02.0001 10 руб.'!Z_B1F055BA_EE0B_476B_93E6_E21AE4E83CD2_.wvu.PrintArea</vt:lpstr>
      <vt:lpstr>'226 (2023)500.05.0002 ЛагерьЛДП'!Z_B1F055BA_EE0B_476B_93E6_E21AE4E83CD2_.wvu.PrintArea</vt:lpstr>
      <vt:lpstr>'226 (2023)ВНЕБ, 150Д'!Z_B1F055BA_EE0B_476B_93E6_E21AE4E83CD2_.wvu.PrintArea</vt:lpstr>
      <vt:lpstr>'226 (2023)КРАЙ'!Z_B1F055BA_EE0B_476B_93E6_E21AE4E83CD2_.wvu.PrintArea</vt:lpstr>
      <vt:lpstr>'226 (2023)Р-Н'!Z_B1F055BA_EE0B_476B_93E6_E21AE4E83CD2_.wvu.PrintArea</vt:lpstr>
      <vt:lpstr>'226 (2024)020.00.0001 5руб'!Z_B1F055BA_EE0B_476B_93E6_E21AE4E83CD2_.wvu.PrintArea</vt:lpstr>
      <vt:lpstr>'226 (2024)020.00.0003 ЛагерьЛТО'!Z_B1F055BA_EE0B_476B_93E6_E21AE4E83CD2_.wvu.PrintArea</vt:lpstr>
      <vt:lpstr>'226 (2024)020.00.0007 КРУГЛ'!Z_B1F055BA_EE0B_476B_93E6_E21AE4E83CD2_.wvu.PrintArea</vt:lpstr>
      <vt:lpstr>'226 (2024)500.02.0001 10 руб.'!Z_B1F055BA_EE0B_476B_93E6_E21AE4E83CD2_.wvu.PrintArea</vt:lpstr>
      <vt:lpstr>'226 (2024)500.05.0002 ЛагерьЛДП'!Z_B1F055BA_EE0B_476B_93E6_E21AE4E83CD2_.wvu.PrintArea</vt:lpstr>
      <vt:lpstr>'226 (2024)ВНЕБ, 150Д'!Z_B1F055BA_EE0B_476B_93E6_E21AE4E83CD2_.wvu.PrintArea</vt:lpstr>
      <vt:lpstr>'226 (2024)КРАЙ'!Z_B1F055BA_EE0B_476B_93E6_E21AE4E83CD2_.wvu.PrintArea</vt:lpstr>
      <vt:lpstr>'226 (2024)Р-Н'!Z_B1F055BA_EE0B_476B_93E6_E21AE4E83CD2_.wvu.PrintArea</vt:lpstr>
      <vt:lpstr>'226 КВР 113 (2022)500.02.000ЕГЭ'!Z_B1F055BA_EE0B_476B_93E6_E21AE4E83CD2_.wvu.PrintArea</vt:lpstr>
      <vt:lpstr>'226 КВР 113 (2022)КРАЙ'!Z_B1F055BA_EE0B_476B_93E6_E21AE4E83CD2_.wvu.PrintArea</vt:lpstr>
      <vt:lpstr>'226 КВР 113 (2022)Р-Н'!Z_B1F055BA_EE0B_476B_93E6_E21AE4E83CD2_.wvu.PrintArea</vt:lpstr>
      <vt:lpstr>'226 КВР 113 (2023)500.02.00ЕГЭ'!Z_B1F055BA_EE0B_476B_93E6_E21AE4E83CD2_.wvu.PrintArea</vt:lpstr>
      <vt:lpstr>'226 КВР 113 (2024)500.02.00ЕГЭ'!Z_B1F055BA_EE0B_476B_93E6_E21AE4E83CD2_.wvu.PrintArea</vt:lpstr>
      <vt:lpstr>'226 КВР 119 (2022)ЕГЭ'!Z_B1F055BA_EE0B_476B_93E6_E21AE4E83CD2_.wvu.PrintArea</vt:lpstr>
      <vt:lpstr>'226 КВР 119 (2023)ЕГЭ'!Z_B1F055BA_EE0B_476B_93E6_E21AE4E83CD2_.wvu.PrintArea</vt:lpstr>
      <vt:lpstr>'226 КВР 119 (2024)ЕГЭ'!Z_B1F055BA_EE0B_476B_93E6_E21AE4E83CD2_.wvu.PrintArea</vt:lpstr>
      <vt:lpstr>'226(2022)020.00.0022 ОВЗ (РБ)'!Z_B1F055BA_EE0B_476B_93E6_E21AE4E83CD2_.wvu.PrintArea</vt:lpstr>
      <vt:lpstr>'226(2022)020.00.0028Гор.пит(РБ)'!Z_B1F055BA_EE0B_476B_93E6_E21AE4E83CD2_.wvu.PrintArea</vt:lpstr>
      <vt:lpstr>'226(2022)020.00.0034Лагерь(мед)'!Z_B1F055BA_EE0B_476B_93E6_E21AE4E83CD2_.wvu.PrintArea</vt:lpstr>
      <vt:lpstr>'226(2022)500.02.0004 ОВЗ (КБ)'!Z_B1F055BA_EE0B_476B_93E6_E21AE4E83CD2_.wvu.PrintArea</vt:lpstr>
      <vt:lpstr>'226(2022)500.02.0005Гор.пит(КБ)'!Z_B1F055BA_EE0B_476B_93E6_E21AE4E83CD2_.wvu.PrintArea</vt:lpstr>
      <vt:lpstr>'226(2022)500.02.0005Гор.пит(ФБ)'!Z_B1F055BA_EE0B_476B_93E6_E21AE4E83CD2_.wvu.PrintArea</vt:lpstr>
      <vt:lpstr>'226(2022)500.02.0007 Инвал (КБ)'!Z_B1F055BA_EE0B_476B_93E6_E21AE4E83CD2_.wvu.PrintArea</vt:lpstr>
      <vt:lpstr>'226(2023)020.00.0022 ОВЗ (РБ)'!Z_B1F055BA_EE0B_476B_93E6_E21AE4E83CD2_.wvu.PrintArea</vt:lpstr>
      <vt:lpstr>'226(2023)020.00.0028Гор.пит(РБ)'!Z_B1F055BA_EE0B_476B_93E6_E21AE4E83CD2_.wvu.PrintArea</vt:lpstr>
      <vt:lpstr>'226(2023)020.00.0034Лагерь(мед)'!Z_B1F055BA_EE0B_476B_93E6_E21AE4E83CD2_.wvu.PrintArea</vt:lpstr>
      <vt:lpstr>'226(2023)500.02.0004 ОВЗ (КБ)'!Z_B1F055BA_EE0B_476B_93E6_E21AE4E83CD2_.wvu.PrintArea</vt:lpstr>
      <vt:lpstr>'226(2023)500.02.0005Гор.пит(КБ)'!Z_B1F055BA_EE0B_476B_93E6_E21AE4E83CD2_.wvu.PrintArea</vt:lpstr>
      <vt:lpstr>'226(2023)500.02.0005Гор.пит(ФБ)'!Z_B1F055BA_EE0B_476B_93E6_E21AE4E83CD2_.wvu.PrintArea</vt:lpstr>
      <vt:lpstr>'226(2023)500.02.0007 Инвал (КБ)'!Z_B1F055BA_EE0B_476B_93E6_E21AE4E83CD2_.wvu.PrintArea</vt:lpstr>
      <vt:lpstr>'226(2024)020.00.0022 ОВЗ(РБ)'!Z_B1F055BA_EE0B_476B_93E6_E21AE4E83CD2_.wvu.PrintArea</vt:lpstr>
      <vt:lpstr>'226(2024)020.00.0028Гор.пит(РБ)'!Z_B1F055BA_EE0B_476B_93E6_E21AE4E83CD2_.wvu.PrintArea</vt:lpstr>
      <vt:lpstr>'226(2024)020.00.0034Лагерь(мед)'!Z_B1F055BA_EE0B_476B_93E6_E21AE4E83CD2_.wvu.PrintArea</vt:lpstr>
      <vt:lpstr>'226(2024)500.02.0004 ОВЗ (КБ)'!Z_B1F055BA_EE0B_476B_93E6_E21AE4E83CD2_.wvu.PrintArea</vt:lpstr>
      <vt:lpstr>'226(2024)500.02.0005Гор.пит(КБ)'!Z_B1F055BA_EE0B_476B_93E6_E21AE4E83CD2_.wvu.PrintArea</vt:lpstr>
      <vt:lpstr>'226(2024)500.02.0005Гор.пит(ФБ)'!Z_B1F055BA_EE0B_476B_93E6_E21AE4E83CD2_.wvu.PrintArea</vt:lpstr>
      <vt:lpstr>'226(2024)500.02.0007 Инвал (КБ)'!Z_B1F055BA_EE0B_476B_93E6_E21AE4E83CD2_.wvu.PrintArea</vt:lpstr>
      <vt:lpstr>'227 (2022)Р-Н'!Z_B1F055BA_EE0B_476B_93E6_E21AE4E83CD2_.wvu.PrintArea</vt:lpstr>
      <vt:lpstr>'262 (2022)020.00.0022 ОВЗ (РБ) '!Z_B1F055BA_EE0B_476B_93E6_E21AE4E83CD2_.wvu.PrintArea</vt:lpstr>
      <vt:lpstr>'262 (2022)500.02.0004 ОВЗ (КБ)'!Z_B1F055BA_EE0B_476B_93E6_E21AE4E83CD2_.wvu.PrintArea</vt:lpstr>
      <vt:lpstr>'262 (2023)020.00.0022 ОВЗ(РБ)'!Z_B1F055BA_EE0B_476B_93E6_E21AE4E83CD2_.wvu.PrintArea</vt:lpstr>
      <vt:lpstr>'262 (2023)500.02.0004 ОВЗ (КБ)'!Z_B1F055BA_EE0B_476B_93E6_E21AE4E83CD2_.wvu.PrintArea</vt:lpstr>
      <vt:lpstr>'262 (2024)020.00.0022 ОВЗ (РБ )'!Z_B1F055BA_EE0B_476B_93E6_E21AE4E83CD2_.wvu.PrintArea</vt:lpstr>
      <vt:lpstr>'262 (2024)500.02.0004 ОВЗ (КБ)'!Z_B1F055BA_EE0B_476B_93E6_E21AE4E83CD2_.wvu.PrintArea</vt:lpstr>
      <vt:lpstr>'266 КВР 112 (2022)КРАЙ'!Z_B1F055BA_EE0B_476B_93E6_E21AE4E83CD2_.wvu.PrintArea</vt:lpstr>
      <vt:lpstr>'266 КВР 112 (2022)Р-Н'!Z_B1F055BA_EE0B_476B_93E6_E21AE4E83CD2_.wvu.PrintArea</vt:lpstr>
      <vt:lpstr>'310 (2022)005.00.0000 ЗСК'!Z_B1F055BA_EE0B_476B_93E6_E21AE4E83CD2_.wvu.PrintArea</vt:lpstr>
      <vt:lpstr>'310 (2022)020.00.0010 НАРКОНЕТ'!Z_B1F055BA_EE0B_476B_93E6_E21AE4E83CD2_.wvu.PrintArea</vt:lpstr>
      <vt:lpstr>'310 (2022)020.00.0013 АВТОГОРОД'!Z_B1F055BA_EE0B_476B_93E6_E21AE4E83CD2_.wvu.PrintArea</vt:lpstr>
      <vt:lpstr>'310 (2022)020.00.0019'!Z_B1F055BA_EE0B_476B_93E6_E21AE4E83CD2_.wvu.PrintArea</vt:lpstr>
      <vt:lpstr>'310 (2022)500.03.0001 АВТОГОРОД'!Z_B1F055BA_EE0B_476B_93E6_E21AE4E83CD2_.wvu.PrintArea</vt:lpstr>
      <vt:lpstr>'310 (2022)ВНЕБ, 140Д'!Z_B1F055BA_EE0B_476B_93E6_E21AE4E83CD2_.wvu.PrintArea</vt:lpstr>
      <vt:lpstr>'310 (2022)ВНЕБ, 150Д'!Z_B1F055BA_EE0B_476B_93E6_E21AE4E83CD2_.wvu.PrintArea</vt:lpstr>
      <vt:lpstr>'310 (2022)ВНЕБ, 400Д'!Z_B1F055BA_EE0B_476B_93E6_E21AE4E83CD2_.wvu.PrintArea</vt:lpstr>
      <vt:lpstr>'310 (2022)КРАЙ'!Z_B1F055BA_EE0B_476B_93E6_E21AE4E83CD2_.wvu.PrintArea</vt:lpstr>
      <vt:lpstr>'310 (2022)Р-Н (001.04.0001)'!Z_B1F055BA_EE0B_476B_93E6_E21AE4E83CD2_.wvu.PrintArea</vt:lpstr>
      <vt:lpstr>'310 (2023)КРАЙ'!Z_B1F055BA_EE0B_476B_93E6_E21AE4E83CD2_.wvu.PrintArea</vt:lpstr>
      <vt:lpstr>'310 (2024)КРАЙ'!Z_B1F055BA_EE0B_476B_93E6_E21AE4E83CD2_.wvu.PrintArea</vt:lpstr>
      <vt:lpstr>'ДЛЯ ТАЛИСМАНА'!Z_B1F055BA_EE0B_476B_93E6_E21AE4E83CD2_.wvu.PrintArea</vt:lpstr>
      <vt:lpstr>'Раздел 1'!Z_B1F055BA_EE0B_476B_93E6_E21AE4E83CD2_.wvu.PrintArea</vt:lpstr>
      <vt:lpstr>'211квр 111 (2022)КРАЙ'!Z_B1F055BA_EE0B_476B_93E6_E21AE4E83CD2_.wvu.PrintTitles</vt:lpstr>
      <vt:lpstr>'211квр 111 (2022)КРАЙ (0703)'!Z_B1F055BA_EE0B_476B_93E6_E21AE4E83CD2_.wvu.PrintTitles</vt:lpstr>
      <vt:lpstr>'211квр 111 (2022)РАЙОН'!Z_B1F055BA_EE0B_476B_93E6_E21AE4E83CD2_.wvu.PrintTitles</vt:lpstr>
      <vt:lpstr>'211квр 111 (2022)РАЙОН ИФ001'!Z_B1F055BA_EE0B_476B_93E6_E21AE4E83CD2_.wvu.PrintTitles</vt:lpstr>
      <vt:lpstr>'211квр 111 (2023)КРАЙ'!Z_B1F055BA_EE0B_476B_93E6_E21AE4E83CD2_.wvu.PrintTitles</vt:lpstr>
      <vt:lpstr>'211квр 111 (2023)КРАЙ (0703)'!Z_B1F055BA_EE0B_476B_93E6_E21AE4E83CD2_.wvu.PrintTitles</vt:lpstr>
      <vt:lpstr>'211квр 111 (2023)РАЙОН'!Z_B1F055BA_EE0B_476B_93E6_E21AE4E83CD2_.wvu.PrintTitles</vt:lpstr>
      <vt:lpstr>'211квр 111 (2024)КРАЙ'!Z_B1F055BA_EE0B_476B_93E6_E21AE4E83CD2_.wvu.PrintTitles</vt:lpstr>
      <vt:lpstr>'211квр 111 (2024)КРАЙ (0703)'!Z_B1F055BA_EE0B_476B_93E6_E21AE4E83CD2_.wvu.PrintTitles</vt:lpstr>
      <vt:lpstr>'211квр 111 (2024)РАЙОН'!Z_B1F055BA_EE0B_476B_93E6_E21AE4E83CD2_.wvu.PrintTitles</vt:lpstr>
      <vt:lpstr>'ДЛЯ ТАЛИСМАНА'!Z_B1F055BA_EE0B_476B_93E6_E21AE4E83CD2_.wvu.PrintTitles</vt:lpstr>
      <vt:lpstr>'Раздел 1'!Z_B1F055BA_EE0B_476B_93E6_E21AE4E83CD2_.wvu.PrintTitles</vt:lpstr>
      <vt:lpstr>'225 (2022)003.01.0072'!Z_B1F055BA_EE0B_476B_93E6_E21AE4E83CD2_.wvu.Rows</vt:lpstr>
      <vt:lpstr>'225 (2022)005.00.0000 ЗСК'!Z_B1F055BA_EE0B_476B_93E6_E21AE4E83CD2_.wvu.Rows</vt:lpstr>
      <vt:lpstr>'225 (2022)020.00.0019'!Z_B1F055BA_EE0B_476B_93E6_E21AE4E83CD2_.wvu.Rows</vt:lpstr>
      <vt:lpstr>'225 (2022)060.00.0004'!Z_B1F055BA_EE0B_476B_93E6_E21AE4E83CD2_.wvu.Rows</vt:lpstr>
      <vt:lpstr>'225 (2022)500.03.0002'!Z_B1F055BA_EE0B_476B_93E6_E21AE4E83CD2_.wvu.Rows</vt:lpstr>
      <vt:lpstr>'225 (2022)ВНЕБ, 140Д'!Z_B1F055BA_EE0B_476B_93E6_E21AE4E83CD2_.wvu.Rows</vt:lpstr>
      <vt:lpstr>'225 (2022)ВНЕБ, 150Д'!Z_B1F055BA_EE0B_476B_93E6_E21AE4E83CD2_.wvu.Rows</vt:lpstr>
      <vt:lpstr>'225 (2022)ВНЕБ, 400Д'!Z_B1F055BA_EE0B_476B_93E6_E21AE4E83CD2_.wvu.Rows</vt:lpstr>
      <vt:lpstr>'225 (2022)КРАЙ'!Z_B1F055BA_EE0B_476B_93E6_E21AE4E83CD2_.wvu.Rows</vt:lpstr>
      <vt:lpstr>'225 (2022)Р-Н'!Z_B1F055BA_EE0B_476B_93E6_E21AE4E83CD2_.wvu.Rows</vt:lpstr>
      <vt:lpstr>'225 (2022)Р-Н (001.10.0000)'!Z_B1F055BA_EE0B_476B_93E6_E21AE4E83CD2_.wvu.Rows</vt:lpstr>
      <vt:lpstr>'225 (2022)Р-Н (001.11.0000)'!Z_B1F055BA_EE0B_476B_93E6_E21AE4E83CD2_.wvu.Rows</vt:lpstr>
      <vt:lpstr>'225 (2022)Р-Н (001.12.0000)'!Z_B1F055BA_EE0B_476B_93E6_E21AE4E83CD2_.wvu.Rows</vt:lpstr>
      <vt:lpstr>'225 (2023)Р-Н'!Z_B1F055BA_EE0B_476B_93E6_E21AE4E83CD2_.wvu.Rows</vt:lpstr>
      <vt:lpstr>'225 (2023)Р-Н (001.10.0000)'!Z_B1F055BA_EE0B_476B_93E6_E21AE4E83CD2_.wvu.Rows</vt:lpstr>
      <vt:lpstr>'225 (2023)Р-Н (001.11.0000)'!Z_B1F055BA_EE0B_476B_93E6_E21AE4E83CD2_.wvu.Rows</vt:lpstr>
      <vt:lpstr>'225 (2023)Р-Н (001.12.0000)'!Z_B1F055BA_EE0B_476B_93E6_E21AE4E83CD2_.wvu.Rows</vt:lpstr>
      <vt:lpstr>'225 (2024)Р-Н'!Z_B1F055BA_EE0B_476B_93E6_E21AE4E83CD2_.wvu.Rows</vt:lpstr>
      <vt:lpstr>'225 (2024)Р-Н (001.10.0000)'!Z_B1F055BA_EE0B_476B_93E6_E21AE4E83CD2_.wvu.Rows</vt:lpstr>
      <vt:lpstr>'225 (2024)Р-Н (001.11.0000)'!Z_B1F055BA_EE0B_476B_93E6_E21AE4E83CD2_.wvu.Rows</vt:lpstr>
      <vt:lpstr>'225 (2024)Р-Н (001.12.0000)'!Z_B1F055BA_EE0B_476B_93E6_E21AE4E83CD2_.wvu.Rows</vt:lpstr>
      <vt:lpstr>'225 (2022)003.01.0072'!Z_C0515F41_DD4E_4994_995C_1504F01D338A_.wvu.Rows</vt:lpstr>
      <vt:lpstr>'225 (2022)005.00.0000 ЗСК'!Z_C0515F41_DD4E_4994_995C_1504F01D338A_.wvu.Rows</vt:lpstr>
      <vt:lpstr>'225 (2022)020.00.0019'!Z_C0515F41_DD4E_4994_995C_1504F01D338A_.wvu.Rows</vt:lpstr>
      <vt:lpstr>'225 (2022)060.00.0004'!Z_C0515F41_DD4E_4994_995C_1504F01D338A_.wvu.Rows</vt:lpstr>
      <vt:lpstr>'225 (2022)500.03.0002'!Z_C0515F41_DD4E_4994_995C_1504F01D338A_.wvu.Rows</vt:lpstr>
      <vt:lpstr>'225 (2022)ВНЕБ, 140Д'!Z_C0515F41_DD4E_4994_995C_1504F01D338A_.wvu.Rows</vt:lpstr>
      <vt:lpstr>'225 (2022)ВНЕБ, 150Д'!Z_C0515F41_DD4E_4994_995C_1504F01D338A_.wvu.Rows</vt:lpstr>
      <vt:lpstr>'225 (2022)ВНЕБ, 400Д'!Z_C0515F41_DD4E_4994_995C_1504F01D338A_.wvu.Rows</vt:lpstr>
      <vt:lpstr>'225 (2022)КРАЙ'!Z_C0515F41_DD4E_4994_995C_1504F01D338A_.wvu.Rows</vt:lpstr>
      <vt:lpstr>'225 (2022)Р-Н'!Z_C0515F41_DD4E_4994_995C_1504F01D338A_.wvu.Rows</vt:lpstr>
      <vt:lpstr>'225 (2022)Р-Н (001.10.0000)'!Z_C0515F41_DD4E_4994_995C_1504F01D338A_.wvu.Rows</vt:lpstr>
      <vt:lpstr>'225 (2022)Р-Н (001.11.0000)'!Z_C0515F41_DD4E_4994_995C_1504F01D338A_.wvu.Rows</vt:lpstr>
      <vt:lpstr>'225 (2022)Р-Н (001.12.0000)'!Z_C0515F41_DD4E_4994_995C_1504F01D338A_.wvu.Rows</vt:lpstr>
      <vt:lpstr>'225 (2023)Р-Н'!Z_C0515F41_DD4E_4994_995C_1504F01D338A_.wvu.Rows</vt:lpstr>
      <vt:lpstr>'225 (2023)Р-Н (001.10.0000)'!Z_C0515F41_DD4E_4994_995C_1504F01D338A_.wvu.Rows</vt:lpstr>
      <vt:lpstr>'225 (2023)Р-Н (001.11.0000)'!Z_C0515F41_DD4E_4994_995C_1504F01D338A_.wvu.Rows</vt:lpstr>
      <vt:lpstr>'225 (2023)Р-Н (001.12.0000)'!Z_C0515F41_DD4E_4994_995C_1504F01D338A_.wvu.Rows</vt:lpstr>
      <vt:lpstr>'225 (2024)Р-Н'!Z_C0515F41_DD4E_4994_995C_1504F01D338A_.wvu.Rows</vt:lpstr>
      <vt:lpstr>'225 (2024)Р-Н (001.10.0000)'!Z_C0515F41_DD4E_4994_995C_1504F01D338A_.wvu.Rows</vt:lpstr>
      <vt:lpstr>'225 (2024)Р-Н (001.11.0000)'!Z_C0515F41_DD4E_4994_995C_1504F01D338A_.wvu.Rows</vt:lpstr>
      <vt:lpstr>'225 (2024)Р-Н (001.12.0000)'!Z_C0515F41_DD4E_4994_995C_1504F01D338A_.wvu.Rows</vt:lpstr>
      <vt:lpstr>'223 КВР 244 (2022)ВНЕБ, 130Д'!Z_C734FDD3_CD1F_453E_AA6B_5D03B38B9A3E_.wvu.PrintArea</vt:lpstr>
      <vt:lpstr>'223 КВР 244 (2022)ВНЕБ, 150Д'!Z_C734FDD3_CD1F_453E_AA6B_5D03B38B9A3E_.wvu.PrintArea</vt:lpstr>
      <vt:lpstr>'223 КВР 244 (2022)Р-Н'!Z_C734FDD3_CD1F_453E_AA6B_5D03B38B9A3E_.wvu.PrintArea</vt:lpstr>
      <vt:lpstr>'223 КВР 244 (2023)ВНЕБ, 130Д'!Z_C734FDD3_CD1F_453E_AA6B_5D03B38B9A3E_.wvu.PrintArea</vt:lpstr>
      <vt:lpstr>'223 КВР 244 (2023)Р-Н'!Z_C734FDD3_CD1F_453E_AA6B_5D03B38B9A3E_.wvu.PrintArea</vt:lpstr>
      <vt:lpstr>'223 КВР 244 (2024)ВНЕБ, 130Д'!Z_C734FDD3_CD1F_453E_AA6B_5D03B38B9A3E_.wvu.PrintArea</vt:lpstr>
      <vt:lpstr>'223 КВР 244 (2024)Р-Н'!Z_C734FDD3_CD1F_453E_AA6B_5D03B38B9A3E_.wvu.PrintArea</vt:lpstr>
      <vt:lpstr>'223 КВР 247 (2022)ВНЕБ, 130Д'!Z_C734FDD3_CD1F_453E_AA6B_5D03B38B9A3E_.wvu.PrintArea</vt:lpstr>
      <vt:lpstr>'223 КВР 247 (2022)ВНЕБ, 150Д'!Z_C734FDD3_CD1F_453E_AA6B_5D03B38B9A3E_.wvu.PrintArea</vt:lpstr>
      <vt:lpstr>'223 КВР 247 (2022)Р-Н'!Z_C734FDD3_CD1F_453E_AA6B_5D03B38B9A3E_.wvu.PrintArea</vt:lpstr>
      <vt:lpstr>'223 КВР 247 (2023)ВНЕБ, 130Д'!Z_C734FDD3_CD1F_453E_AA6B_5D03B38B9A3E_.wvu.PrintArea</vt:lpstr>
      <vt:lpstr>'223 КВР 247 (2023)Р-Н'!Z_C734FDD3_CD1F_453E_AA6B_5D03B38B9A3E_.wvu.PrintArea</vt:lpstr>
      <vt:lpstr>'223 КВР 247 (2024)ВНЕБ, 130Д'!Z_C734FDD3_CD1F_453E_AA6B_5D03B38B9A3E_.wvu.PrintArea</vt:lpstr>
      <vt:lpstr>'223 КВР 247 (2024)Р-Н'!Z_C734FDD3_CD1F_453E_AA6B_5D03B38B9A3E_.wvu.PrintArea</vt:lpstr>
      <vt:lpstr>'211квр 111 (2022)КРАЙ'!Z_C773CBF8_C736_449C_836A_6ABA45FDFD76_.wvu.PrintTitles</vt:lpstr>
      <vt:lpstr>'211квр 111 (2022)КРАЙ (0703)'!Z_C773CBF8_C736_449C_836A_6ABA45FDFD76_.wvu.PrintTitles</vt:lpstr>
      <vt:lpstr>'211квр 111 (2022)РАЙОН'!Z_C773CBF8_C736_449C_836A_6ABA45FDFD76_.wvu.PrintTitles</vt:lpstr>
      <vt:lpstr>'211квр 111 (2022)РАЙОН ИФ001'!Z_C773CBF8_C736_449C_836A_6ABA45FDFD76_.wvu.PrintTitles</vt:lpstr>
      <vt:lpstr>'211квр 111 (2023)КРАЙ'!Z_C773CBF8_C736_449C_836A_6ABA45FDFD76_.wvu.PrintTitles</vt:lpstr>
      <vt:lpstr>'211квр 111 (2023)КРАЙ (0703)'!Z_C773CBF8_C736_449C_836A_6ABA45FDFD76_.wvu.PrintTitles</vt:lpstr>
      <vt:lpstr>'211квр 111 (2023)РАЙОН'!Z_C773CBF8_C736_449C_836A_6ABA45FDFD76_.wvu.PrintTitles</vt:lpstr>
      <vt:lpstr>'211квр 111 (2024)КРАЙ'!Z_C773CBF8_C736_449C_836A_6ABA45FDFD76_.wvu.PrintTitles</vt:lpstr>
      <vt:lpstr>'211квр 111 (2024)КРАЙ (0703)'!Z_C773CBF8_C736_449C_836A_6ABA45FDFD76_.wvu.PrintTitles</vt:lpstr>
      <vt:lpstr>'211квр 111 (2024)РАЙОН'!Z_C773CBF8_C736_449C_836A_6ABA45FDFD76_.wvu.PrintTitles</vt:lpstr>
      <vt:lpstr>'223 КВР 244 (2022)ВНЕБ, 130Д'!Z_D2349FD0_58F3_42C5_A2B9_262F875A8587_.wvu.PrintArea</vt:lpstr>
      <vt:lpstr>'223 КВР 244 (2022)ВНЕБ, 150Д'!Z_D2349FD0_58F3_42C5_A2B9_262F875A8587_.wvu.PrintArea</vt:lpstr>
      <vt:lpstr>'223 КВР 244 (2022)Р-Н'!Z_D2349FD0_58F3_42C5_A2B9_262F875A8587_.wvu.PrintArea</vt:lpstr>
      <vt:lpstr>'223 КВР 244 (2023)ВНЕБ, 130Д'!Z_D2349FD0_58F3_42C5_A2B9_262F875A8587_.wvu.PrintArea</vt:lpstr>
      <vt:lpstr>'223 КВР 244 (2023)Р-Н'!Z_D2349FD0_58F3_42C5_A2B9_262F875A8587_.wvu.PrintArea</vt:lpstr>
      <vt:lpstr>'223 КВР 244 (2024)ВНЕБ, 130Д'!Z_D2349FD0_58F3_42C5_A2B9_262F875A8587_.wvu.PrintArea</vt:lpstr>
      <vt:lpstr>'223 КВР 244 (2024)Р-Н'!Z_D2349FD0_58F3_42C5_A2B9_262F875A8587_.wvu.PrintArea</vt:lpstr>
      <vt:lpstr>'223 КВР 247 (2022)ВНЕБ, 130Д'!Z_D2349FD0_58F3_42C5_A2B9_262F875A8587_.wvu.PrintArea</vt:lpstr>
      <vt:lpstr>'223 КВР 247 (2022)ВНЕБ, 150Д'!Z_D2349FD0_58F3_42C5_A2B9_262F875A8587_.wvu.PrintArea</vt:lpstr>
      <vt:lpstr>'223 КВР 247 (2022)Р-Н'!Z_D2349FD0_58F3_42C5_A2B9_262F875A8587_.wvu.PrintArea</vt:lpstr>
      <vt:lpstr>'223 КВР 247 (2023)ВНЕБ, 130Д'!Z_D2349FD0_58F3_42C5_A2B9_262F875A8587_.wvu.PrintArea</vt:lpstr>
      <vt:lpstr>'223 КВР 247 (2023)Р-Н'!Z_D2349FD0_58F3_42C5_A2B9_262F875A8587_.wvu.PrintArea</vt:lpstr>
      <vt:lpstr>'223 КВР 247 (2024)ВНЕБ, 130Д'!Z_D2349FD0_58F3_42C5_A2B9_262F875A8587_.wvu.PrintArea</vt:lpstr>
      <vt:lpstr>'223 КВР 247 (2024)Р-Н'!Z_D2349FD0_58F3_42C5_A2B9_262F875A8587_.wvu.PrintArea</vt:lpstr>
      <vt:lpstr>'211квр 111 (2022)КРАЙ'!Z_D70F9FCE_D972_433F_881C_C4BEAE2CC674_.wvu.FilterData</vt:lpstr>
      <vt:lpstr>'211квр 111 (2022)КРАЙ (0703)'!Z_D70F9FCE_D972_433F_881C_C4BEAE2CC674_.wvu.FilterData</vt:lpstr>
      <vt:lpstr>'211квр 111 (2022)РАЙОН'!Z_D70F9FCE_D972_433F_881C_C4BEAE2CC674_.wvu.FilterData</vt:lpstr>
      <vt:lpstr>'211квр 111 (2022)РАЙОН ИФ001'!Z_D70F9FCE_D972_433F_881C_C4BEAE2CC674_.wvu.FilterData</vt:lpstr>
      <vt:lpstr>'211квр 111 (2023)КРАЙ'!Z_D70F9FCE_D972_433F_881C_C4BEAE2CC674_.wvu.FilterData</vt:lpstr>
      <vt:lpstr>'211квр 111 (2023)КРАЙ (0703)'!Z_D70F9FCE_D972_433F_881C_C4BEAE2CC674_.wvu.FilterData</vt:lpstr>
      <vt:lpstr>'211квр 111 (2023)РАЙОН'!Z_D70F9FCE_D972_433F_881C_C4BEAE2CC674_.wvu.FilterData</vt:lpstr>
      <vt:lpstr>'211квр 111 (2024)КРАЙ'!Z_D70F9FCE_D972_433F_881C_C4BEAE2CC674_.wvu.FilterData</vt:lpstr>
      <vt:lpstr>'211квр 111 (2024)КРАЙ (0703)'!Z_D70F9FCE_D972_433F_881C_C4BEAE2CC674_.wvu.FilterData</vt:lpstr>
      <vt:lpstr>'211квр 111 (2024)РАЙОН'!Z_D70F9FCE_D972_433F_881C_C4BEAE2CC674_.wvu.FilterData</vt:lpstr>
      <vt:lpstr>'ДЛЯ ТАЛИСМАНА'!Z_D70F9FCE_D972_433F_881C_C4BEAE2CC674_.wvu.FilterData</vt:lpstr>
      <vt:lpstr>'Раздел 1'!Z_D70F9FCE_D972_433F_881C_C4BEAE2CC674_.wvu.FilterData</vt:lpstr>
      <vt:lpstr>'211квр 111 (2022)КРАЙ'!Z_DF283966_F421_404C_8F1A_BB3FF0D49F0A_.wvu.FilterData</vt:lpstr>
      <vt:lpstr>'211квр 111 (2022)КРАЙ (0703)'!Z_DF283966_F421_404C_8F1A_BB3FF0D49F0A_.wvu.FilterData</vt:lpstr>
      <vt:lpstr>'211квр 111 (2022)РАЙОН'!Z_DF283966_F421_404C_8F1A_BB3FF0D49F0A_.wvu.FilterData</vt:lpstr>
      <vt:lpstr>'211квр 111 (2022)РАЙОН ИФ001'!Z_DF283966_F421_404C_8F1A_BB3FF0D49F0A_.wvu.FilterData</vt:lpstr>
      <vt:lpstr>'211квр 111 (2023)КРАЙ'!Z_DF283966_F421_404C_8F1A_BB3FF0D49F0A_.wvu.FilterData</vt:lpstr>
      <vt:lpstr>'211квр 111 (2023)КРАЙ (0703)'!Z_DF283966_F421_404C_8F1A_BB3FF0D49F0A_.wvu.FilterData</vt:lpstr>
      <vt:lpstr>'211квр 111 (2023)РАЙОН'!Z_DF283966_F421_404C_8F1A_BB3FF0D49F0A_.wvu.FilterData</vt:lpstr>
      <vt:lpstr>'211квр 111 (2024)КРАЙ'!Z_DF283966_F421_404C_8F1A_BB3FF0D49F0A_.wvu.FilterData</vt:lpstr>
      <vt:lpstr>'211квр 111 (2024)КРАЙ (0703)'!Z_DF283966_F421_404C_8F1A_BB3FF0D49F0A_.wvu.FilterData</vt:lpstr>
      <vt:lpstr>'211квр 111 (2024)РАЙОН'!Z_DF283966_F421_404C_8F1A_BB3FF0D49F0A_.wvu.FilterData</vt:lpstr>
      <vt:lpstr>'ДЛЯ ТАЛИСМАНА'!Z_DF283966_F421_404C_8F1A_BB3FF0D49F0A_.wvu.FilterData</vt:lpstr>
      <vt:lpstr>'Раздел 1'!Z_DF283966_F421_404C_8F1A_BB3FF0D49F0A_.wvu.FilterData</vt:lpstr>
      <vt:lpstr>'211квр 111 (2022)КРАЙ'!Z_DF283966_F421_404C_8F1A_BB3FF0D49F0A_.wvu.PrintArea</vt:lpstr>
      <vt:lpstr>'211квр 111 (2022)КРАЙ (0703)'!Z_DF283966_F421_404C_8F1A_BB3FF0D49F0A_.wvu.PrintArea</vt:lpstr>
      <vt:lpstr>'211квр 111 (2022)РАЙОН'!Z_DF283966_F421_404C_8F1A_BB3FF0D49F0A_.wvu.PrintArea</vt:lpstr>
      <vt:lpstr>'211квр 111 (2022)РАЙОН ИФ001'!Z_DF283966_F421_404C_8F1A_BB3FF0D49F0A_.wvu.PrintArea</vt:lpstr>
      <vt:lpstr>'211квр 111 (2023)КРАЙ'!Z_DF283966_F421_404C_8F1A_BB3FF0D49F0A_.wvu.PrintArea</vt:lpstr>
      <vt:lpstr>'211квр 111 (2023)КРАЙ (0703)'!Z_DF283966_F421_404C_8F1A_BB3FF0D49F0A_.wvu.PrintArea</vt:lpstr>
      <vt:lpstr>'211квр 111 (2023)РАЙОН'!Z_DF283966_F421_404C_8F1A_BB3FF0D49F0A_.wvu.PrintArea</vt:lpstr>
      <vt:lpstr>'211квр 111 (2024)КРАЙ'!Z_DF283966_F421_404C_8F1A_BB3FF0D49F0A_.wvu.PrintArea</vt:lpstr>
      <vt:lpstr>'211квр 111 (2024)КРАЙ (0703)'!Z_DF283966_F421_404C_8F1A_BB3FF0D49F0A_.wvu.PrintArea</vt:lpstr>
      <vt:lpstr>'211квр 111 (2024)РАЙОН'!Z_DF283966_F421_404C_8F1A_BB3FF0D49F0A_.wvu.PrintArea</vt:lpstr>
      <vt:lpstr>'212, 226 КВР 112 (2022)КРАЙ'!Z_DF283966_F421_404C_8F1A_BB3FF0D49F0A_.wvu.PrintArea</vt:lpstr>
      <vt:lpstr>'212, 226 КВР 112 (2022)Р-Н'!Z_DF283966_F421_404C_8F1A_BB3FF0D49F0A_.wvu.PrintArea</vt:lpstr>
      <vt:lpstr>'212, 226 КВР 112 (2023)КРАЙ'!Z_DF283966_F421_404C_8F1A_BB3FF0D49F0A_.wvu.PrintArea</vt:lpstr>
      <vt:lpstr>'212, 226 КВР 112 (2024)КРАЙ'!Z_DF283966_F421_404C_8F1A_BB3FF0D49F0A_.wvu.PrintArea</vt:lpstr>
      <vt:lpstr>'213 КВР 119 (2022)Р-Н ИФ001'!Z_DF283966_F421_404C_8F1A_BB3FF0D49F0A_.wvu.PrintArea</vt:lpstr>
      <vt:lpstr>'213 КВР 119 (2022-2024)Р-Н'!Z_DF283966_F421_404C_8F1A_BB3FF0D49F0A_.wvu.PrintArea</vt:lpstr>
      <vt:lpstr>'213 КВР 119(2022-2024)КРАЙ'!Z_DF283966_F421_404C_8F1A_BB3FF0D49F0A_.wvu.PrintArea</vt:lpstr>
      <vt:lpstr>'213 КВР119(2022-2024)КРАЙ(0703)'!Z_DF283966_F421_404C_8F1A_BB3FF0D49F0A_.wvu.PrintArea</vt:lpstr>
      <vt:lpstr>'221 (2022)КРАЙ'!Z_DF283966_F421_404C_8F1A_BB3FF0D49F0A_.wvu.PrintArea</vt:lpstr>
      <vt:lpstr>'221 (2022)Р-Н'!Z_DF283966_F421_404C_8F1A_BB3FF0D49F0A_.wvu.PrintArea</vt:lpstr>
      <vt:lpstr>'221 (2023)КРАЙ'!Z_DF283966_F421_404C_8F1A_BB3FF0D49F0A_.wvu.PrintArea</vt:lpstr>
      <vt:lpstr>'221 (2024)КРАЙ'!Z_DF283966_F421_404C_8F1A_BB3FF0D49F0A_.wvu.PrintArea</vt:lpstr>
      <vt:lpstr>'222 (2022)КРАЙ'!Z_DF283966_F421_404C_8F1A_BB3FF0D49F0A_.wvu.PrintArea</vt:lpstr>
      <vt:lpstr>'222 (2022)Р-Н ПОДВОЗ'!Z_DF283966_F421_404C_8F1A_BB3FF0D49F0A_.wvu.PrintArea</vt:lpstr>
      <vt:lpstr>'222 (2023)КРАЙ'!Z_DF283966_F421_404C_8F1A_BB3FF0D49F0A_.wvu.PrintArea</vt:lpstr>
      <vt:lpstr>'222 (2023)Р-Н ПОДВОЗ'!Z_DF283966_F421_404C_8F1A_BB3FF0D49F0A_.wvu.PrintArea</vt:lpstr>
      <vt:lpstr>'222 (2024)КРАЙ'!Z_DF283966_F421_404C_8F1A_BB3FF0D49F0A_.wvu.PrintArea</vt:lpstr>
      <vt:lpstr>'222 (2024)Р-Н ПОДВОЗ'!Z_DF283966_F421_404C_8F1A_BB3FF0D49F0A_.wvu.PrintArea</vt:lpstr>
      <vt:lpstr>'225 (2022)003.01.0072'!Z_DF283966_F421_404C_8F1A_BB3FF0D49F0A_.wvu.PrintArea</vt:lpstr>
      <vt:lpstr>'225 (2022)005.00.0000 ЗСК'!Z_DF283966_F421_404C_8F1A_BB3FF0D49F0A_.wvu.PrintArea</vt:lpstr>
      <vt:lpstr>'225 (2022)020.00.0019'!Z_DF283966_F421_404C_8F1A_BB3FF0D49F0A_.wvu.PrintArea</vt:lpstr>
      <vt:lpstr>'225 (2022)060.00.0004'!Z_DF283966_F421_404C_8F1A_BB3FF0D49F0A_.wvu.PrintArea</vt:lpstr>
      <vt:lpstr>'225 (2022)500.03.0002'!Z_DF283966_F421_404C_8F1A_BB3FF0D49F0A_.wvu.PrintArea</vt:lpstr>
      <vt:lpstr>'225 (2022)ВНЕБ, 140Д'!Z_DF283966_F421_404C_8F1A_BB3FF0D49F0A_.wvu.PrintArea</vt:lpstr>
      <vt:lpstr>'225 (2022)ВНЕБ, 150Д'!Z_DF283966_F421_404C_8F1A_BB3FF0D49F0A_.wvu.PrintArea</vt:lpstr>
      <vt:lpstr>'225 (2022)ВНЕБ, 400Д'!Z_DF283966_F421_404C_8F1A_BB3FF0D49F0A_.wvu.PrintArea</vt:lpstr>
      <vt:lpstr>'225 (2022)КРАЙ'!Z_DF283966_F421_404C_8F1A_BB3FF0D49F0A_.wvu.PrintArea</vt:lpstr>
      <vt:lpstr>'225 (2022)Р-Н'!Z_DF283966_F421_404C_8F1A_BB3FF0D49F0A_.wvu.PrintArea</vt:lpstr>
      <vt:lpstr>'225 (2022)Р-Н (001.10.0000)'!Z_DF283966_F421_404C_8F1A_BB3FF0D49F0A_.wvu.PrintArea</vt:lpstr>
      <vt:lpstr>'225 (2022)Р-Н (001.11.0000)'!Z_DF283966_F421_404C_8F1A_BB3FF0D49F0A_.wvu.PrintArea</vt:lpstr>
      <vt:lpstr>'225 (2022)Р-Н (001.12.0000)'!Z_DF283966_F421_404C_8F1A_BB3FF0D49F0A_.wvu.PrintArea</vt:lpstr>
      <vt:lpstr>'225 (2023)КРАЙ'!Z_DF283966_F421_404C_8F1A_BB3FF0D49F0A_.wvu.PrintArea</vt:lpstr>
      <vt:lpstr>'225 (2023)Р-Н'!Z_DF283966_F421_404C_8F1A_BB3FF0D49F0A_.wvu.PrintArea</vt:lpstr>
      <vt:lpstr>'225 (2023)Р-Н (001.10.0000)'!Z_DF283966_F421_404C_8F1A_BB3FF0D49F0A_.wvu.PrintArea</vt:lpstr>
      <vt:lpstr>'225 (2023)Р-Н (001.11.0000)'!Z_DF283966_F421_404C_8F1A_BB3FF0D49F0A_.wvu.PrintArea</vt:lpstr>
      <vt:lpstr>'225 (2023)Р-Н (001.12.0000)'!Z_DF283966_F421_404C_8F1A_BB3FF0D49F0A_.wvu.PrintArea</vt:lpstr>
      <vt:lpstr>'225 (2024)КРАЙ'!Z_DF283966_F421_404C_8F1A_BB3FF0D49F0A_.wvu.PrintArea</vt:lpstr>
      <vt:lpstr>'225 (2024)Р-Н'!Z_DF283966_F421_404C_8F1A_BB3FF0D49F0A_.wvu.PrintArea</vt:lpstr>
      <vt:lpstr>'225 (2024)Р-Н (001.10.0000)'!Z_DF283966_F421_404C_8F1A_BB3FF0D49F0A_.wvu.PrintArea</vt:lpstr>
      <vt:lpstr>'225 (2024)Р-Н (001.11.0000)'!Z_DF283966_F421_404C_8F1A_BB3FF0D49F0A_.wvu.PrintArea</vt:lpstr>
      <vt:lpstr>'225 (2024)Р-Н (001.12.0000)'!Z_DF283966_F421_404C_8F1A_BB3FF0D49F0A_.wvu.PrintArea</vt:lpstr>
      <vt:lpstr>'226 (2022) 003.01.0060'!Z_DF283966_F421_404C_8F1A_BB3FF0D49F0A_.wvu.PrintArea</vt:lpstr>
      <vt:lpstr>'226 (2022)003.01.0037'!Z_DF283966_F421_404C_8F1A_BB3FF0D49F0A_.wvu.PrintArea</vt:lpstr>
      <vt:lpstr>'226 (2022)005.00.0000 ЗСК'!Z_DF283966_F421_404C_8F1A_BB3FF0D49F0A_.wvu.PrintArea</vt:lpstr>
      <vt:lpstr>'226 (2022)020.00.0001 5руб'!Z_DF283966_F421_404C_8F1A_BB3FF0D49F0A_.wvu.PrintArea</vt:lpstr>
      <vt:lpstr>'226 (2022)020.00.0003 ЛагерьЛТО'!Z_DF283966_F421_404C_8F1A_BB3FF0D49F0A_.wvu.PrintArea</vt:lpstr>
      <vt:lpstr>'226 (2022)020.00.0007 КРУГЛОСУТ'!Z_DF283966_F421_404C_8F1A_BB3FF0D49F0A_.wvu.PrintArea</vt:lpstr>
      <vt:lpstr>'226 (2022)020.00.0015 ГП(10210)'!Z_DF283966_F421_404C_8F1A_BB3FF0D49F0A_.wvu.PrintArea</vt:lpstr>
      <vt:lpstr>'226 (2022)020.00.0019'!Z_DF283966_F421_404C_8F1A_BB3FF0D49F0A_.wvu.PrintArea</vt:lpstr>
      <vt:lpstr>'226 (2022)020.00.0023Инв(10210)'!Z_DF283966_F421_404C_8F1A_BB3FF0D49F0A_.wvu.PrintArea</vt:lpstr>
      <vt:lpstr>'226 (2022)020.00.0035'!Z_DF283966_F421_404C_8F1A_BB3FF0D49F0A_.wvu.PrintArea</vt:lpstr>
      <vt:lpstr>'226 (2022)060.00.0005'!Z_DF283966_F421_404C_8F1A_BB3FF0D49F0A_.wvu.PrintArea</vt:lpstr>
      <vt:lpstr>'226 (2022)500.02.0001 10 руб.'!Z_DF283966_F421_404C_8F1A_BB3FF0D49F0A_.wvu.PrintArea</vt:lpstr>
      <vt:lpstr>'226 (2022)500.03.0002'!Z_DF283966_F421_404C_8F1A_BB3FF0D49F0A_.wvu.PrintArea</vt:lpstr>
      <vt:lpstr>'226 (2022)500.05.0002 ЛагерьЛДП'!Z_DF283966_F421_404C_8F1A_BB3FF0D49F0A_.wvu.PrintArea</vt:lpstr>
      <vt:lpstr>'226 (2022)ВНЕБ, 140Д'!Z_DF283966_F421_404C_8F1A_BB3FF0D49F0A_.wvu.PrintArea</vt:lpstr>
      <vt:lpstr>'226 (2022)ВНЕБ, 150Д'!Z_DF283966_F421_404C_8F1A_BB3FF0D49F0A_.wvu.PrintArea</vt:lpstr>
      <vt:lpstr>'226 (2022)ВНЕБ, 400Д'!Z_DF283966_F421_404C_8F1A_BB3FF0D49F0A_.wvu.PrintArea</vt:lpstr>
      <vt:lpstr>'226 (2022)КРАЙ'!Z_DF283966_F421_404C_8F1A_BB3FF0D49F0A_.wvu.PrintArea</vt:lpstr>
      <vt:lpstr>'226 (2022)Р-Н'!Z_DF283966_F421_404C_8F1A_BB3FF0D49F0A_.wvu.PrintArea</vt:lpstr>
      <vt:lpstr>'226 (2023)020.00.0001 5руб'!Z_DF283966_F421_404C_8F1A_BB3FF0D49F0A_.wvu.PrintArea</vt:lpstr>
      <vt:lpstr>'226 (2023)020.00.0003 ЛагерьЛТО'!Z_DF283966_F421_404C_8F1A_BB3FF0D49F0A_.wvu.PrintArea</vt:lpstr>
      <vt:lpstr>'226 (2023)020.00.0007 КРУГЛ'!Z_DF283966_F421_404C_8F1A_BB3FF0D49F0A_.wvu.PrintArea</vt:lpstr>
      <vt:lpstr>'226 (2023)500.02.0001 10 руб.'!Z_DF283966_F421_404C_8F1A_BB3FF0D49F0A_.wvu.PrintArea</vt:lpstr>
      <vt:lpstr>'226 (2023)500.05.0002 ЛагерьЛДП'!Z_DF283966_F421_404C_8F1A_BB3FF0D49F0A_.wvu.PrintArea</vt:lpstr>
      <vt:lpstr>'226 (2023)ВНЕБ, 150Д'!Z_DF283966_F421_404C_8F1A_BB3FF0D49F0A_.wvu.PrintArea</vt:lpstr>
      <vt:lpstr>'226 (2023)КРАЙ'!Z_DF283966_F421_404C_8F1A_BB3FF0D49F0A_.wvu.PrintArea</vt:lpstr>
      <vt:lpstr>'226 (2023)Р-Н'!Z_DF283966_F421_404C_8F1A_BB3FF0D49F0A_.wvu.PrintArea</vt:lpstr>
      <vt:lpstr>'226 (2024)020.00.0001 5руб'!Z_DF283966_F421_404C_8F1A_BB3FF0D49F0A_.wvu.PrintArea</vt:lpstr>
      <vt:lpstr>'226 (2024)020.00.0003 ЛагерьЛТО'!Z_DF283966_F421_404C_8F1A_BB3FF0D49F0A_.wvu.PrintArea</vt:lpstr>
      <vt:lpstr>'226 (2024)020.00.0007 КРУГЛ'!Z_DF283966_F421_404C_8F1A_BB3FF0D49F0A_.wvu.PrintArea</vt:lpstr>
      <vt:lpstr>'226 (2024)500.02.0001 10 руб.'!Z_DF283966_F421_404C_8F1A_BB3FF0D49F0A_.wvu.PrintArea</vt:lpstr>
      <vt:lpstr>'226 (2024)500.05.0002 ЛагерьЛДП'!Z_DF283966_F421_404C_8F1A_BB3FF0D49F0A_.wvu.PrintArea</vt:lpstr>
      <vt:lpstr>'226 (2024)ВНЕБ, 150Д'!Z_DF283966_F421_404C_8F1A_BB3FF0D49F0A_.wvu.PrintArea</vt:lpstr>
      <vt:lpstr>'226 (2024)КРАЙ'!Z_DF283966_F421_404C_8F1A_BB3FF0D49F0A_.wvu.PrintArea</vt:lpstr>
      <vt:lpstr>'226 (2024)Р-Н'!Z_DF283966_F421_404C_8F1A_BB3FF0D49F0A_.wvu.PrintArea</vt:lpstr>
      <vt:lpstr>'226 КВР 113 (2022)500.02.000ЕГЭ'!Z_DF283966_F421_404C_8F1A_BB3FF0D49F0A_.wvu.PrintArea</vt:lpstr>
      <vt:lpstr>'226 КВР 113 (2022)КРАЙ'!Z_DF283966_F421_404C_8F1A_BB3FF0D49F0A_.wvu.PrintArea</vt:lpstr>
      <vt:lpstr>'226 КВР 113 (2022)Р-Н'!Z_DF283966_F421_404C_8F1A_BB3FF0D49F0A_.wvu.PrintArea</vt:lpstr>
      <vt:lpstr>'226 КВР 113 (2023)500.02.00ЕГЭ'!Z_DF283966_F421_404C_8F1A_BB3FF0D49F0A_.wvu.PrintArea</vt:lpstr>
      <vt:lpstr>'226 КВР 113 (2024)500.02.00ЕГЭ'!Z_DF283966_F421_404C_8F1A_BB3FF0D49F0A_.wvu.PrintArea</vt:lpstr>
      <vt:lpstr>'226 КВР 119 (2022)ЕГЭ'!Z_DF283966_F421_404C_8F1A_BB3FF0D49F0A_.wvu.PrintArea</vt:lpstr>
      <vt:lpstr>'226 КВР 119 (2023)ЕГЭ'!Z_DF283966_F421_404C_8F1A_BB3FF0D49F0A_.wvu.PrintArea</vt:lpstr>
      <vt:lpstr>'226 КВР 119 (2024)ЕГЭ'!Z_DF283966_F421_404C_8F1A_BB3FF0D49F0A_.wvu.PrintArea</vt:lpstr>
      <vt:lpstr>'226(2022)020.00.0022 ОВЗ (РБ)'!Z_DF283966_F421_404C_8F1A_BB3FF0D49F0A_.wvu.PrintArea</vt:lpstr>
      <vt:lpstr>'226(2022)020.00.0028Гор.пит(РБ)'!Z_DF283966_F421_404C_8F1A_BB3FF0D49F0A_.wvu.PrintArea</vt:lpstr>
      <vt:lpstr>'226(2022)020.00.0034Лагерь(мед)'!Z_DF283966_F421_404C_8F1A_BB3FF0D49F0A_.wvu.PrintArea</vt:lpstr>
      <vt:lpstr>'226(2022)500.02.0004 ОВЗ (КБ)'!Z_DF283966_F421_404C_8F1A_BB3FF0D49F0A_.wvu.PrintArea</vt:lpstr>
      <vt:lpstr>'226(2022)500.02.0005Гор.пит(КБ)'!Z_DF283966_F421_404C_8F1A_BB3FF0D49F0A_.wvu.PrintArea</vt:lpstr>
      <vt:lpstr>'226(2022)500.02.0005Гор.пит(ФБ)'!Z_DF283966_F421_404C_8F1A_BB3FF0D49F0A_.wvu.PrintArea</vt:lpstr>
      <vt:lpstr>'226(2022)500.02.0007 Инвал (КБ)'!Z_DF283966_F421_404C_8F1A_BB3FF0D49F0A_.wvu.PrintArea</vt:lpstr>
      <vt:lpstr>'226(2023)020.00.0022 ОВЗ (РБ)'!Z_DF283966_F421_404C_8F1A_BB3FF0D49F0A_.wvu.PrintArea</vt:lpstr>
      <vt:lpstr>'226(2023)020.00.0028Гор.пит(РБ)'!Z_DF283966_F421_404C_8F1A_BB3FF0D49F0A_.wvu.PrintArea</vt:lpstr>
      <vt:lpstr>'226(2023)020.00.0034Лагерь(мед)'!Z_DF283966_F421_404C_8F1A_BB3FF0D49F0A_.wvu.PrintArea</vt:lpstr>
      <vt:lpstr>'226(2023)500.02.0004 ОВЗ (КБ)'!Z_DF283966_F421_404C_8F1A_BB3FF0D49F0A_.wvu.PrintArea</vt:lpstr>
      <vt:lpstr>'226(2023)500.02.0005Гор.пит(КБ)'!Z_DF283966_F421_404C_8F1A_BB3FF0D49F0A_.wvu.PrintArea</vt:lpstr>
      <vt:lpstr>'226(2023)500.02.0005Гор.пит(ФБ)'!Z_DF283966_F421_404C_8F1A_BB3FF0D49F0A_.wvu.PrintArea</vt:lpstr>
      <vt:lpstr>'226(2023)500.02.0007 Инвал (КБ)'!Z_DF283966_F421_404C_8F1A_BB3FF0D49F0A_.wvu.PrintArea</vt:lpstr>
      <vt:lpstr>'226(2024)020.00.0022 ОВЗ(РБ)'!Z_DF283966_F421_404C_8F1A_BB3FF0D49F0A_.wvu.PrintArea</vt:lpstr>
      <vt:lpstr>'226(2024)020.00.0028Гор.пит(РБ)'!Z_DF283966_F421_404C_8F1A_BB3FF0D49F0A_.wvu.PrintArea</vt:lpstr>
      <vt:lpstr>'226(2024)020.00.0034Лагерь(мед)'!Z_DF283966_F421_404C_8F1A_BB3FF0D49F0A_.wvu.PrintArea</vt:lpstr>
      <vt:lpstr>'226(2024)500.02.0004 ОВЗ (КБ)'!Z_DF283966_F421_404C_8F1A_BB3FF0D49F0A_.wvu.PrintArea</vt:lpstr>
      <vt:lpstr>'226(2024)500.02.0005Гор.пит(КБ)'!Z_DF283966_F421_404C_8F1A_BB3FF0D49F0A_.wvu.PrintArea</vt:lpstr>
      <vt:lpstr>'226(2024)500.02.0005Гор.пит(ФБ)'!Z_DF283966_F421_404C_8F1A_BB3FF0D49F0A_.wvu.PrintArea</vt:lpstr>
      <vt:lpstr>'226(2024)500.02.0007 Инвал (КБ)'!Z_DF283966_F421_404C_8F1A_BB3FF0D49F0A_.wvu.PrintArea</vt:lpstr>
      <vt:lpstr>'227 (2022)Р-Н'!Z_DF283966_F421_404C_8F1A_BB3FF0D49F0A_.wvu.PrintArea</vt:lpstr>
      <vt:lpstr>'262 (2022)020.00.0022 ОВЗ (РБ) '!Z_DF283966_F421_404C_8F1A_BB3FF0D49F0A_.wvu.PrintArea</vt:lpstr>
      <vt:lpstr>'262 (2022)500.02.0004 ОВЗ (КБ)'!Z_DF283966_F421_404C_8F1A_BB3FF0D49F0A_.wvu.PrintArea</vt:lpstr>
      <vt:lpstr>'262 (2023)020.00.0022 ОВЗ(РБ)'!Z_DF283966_F421_404C_8F1A_BB3FF0D49F0A_.wvu.PrintArea</vt:lpstr>
      <vt:lpstr>'262 (2023)500.02.0004 ОВЗ (КБ)'!Z_DF283966_F421_404C_8F1A_BB3FF0D49F0A_.wvu.PrintArea</vt:lpstr>
      <vt:lpstr>'262 (2024)020.00.0022 ОВЗ (РБ )'!Z_DF283966_F421_404C_8F1A_BB3FF0D49F0A_.wvu.PrintArea</vt:lpstr>
      <vt:lpstr>'262 (2024)500.02.0004 ОВЗ (КБ)'!Z_DF283966_F421_404C_8F1A_BB3FF0D49F0A_.wvu.PrintArea</vt:lpstr>
      <vt:lpstr>'266 КВР 112 (2022)КРАЙ'!Z_DF283966_F421_404C_8F1A_BB3FF0D49F0A_.wvu.PrintArea</vt:lpstr>
      <vt:lpstr>'266 КВР 112 (2022)Р-Н'!Z_DF283966_F421_404C_8F1A_BB3FF0D49F0A_.wvu.PrintArea</vt:lpstr>
      <vt:lpstr>'310 (2022)005.00.0000 ЗСК'!Z_DF283966_F421_404C_8F1A_BB3FF0D49F0A_.wvu.PrintArea</vt:lpstr>
      <vt:lpstr>'310 (2022)020.00.0010 НАРКОНЕТ'!Z_DF283966_F421_404C_8F1A_BB3FF0D49F0A_.wvu.PrintArea</vt:lpstr>
      <vt:lpstr>'310 (2022)020.00.0013 АВТОГОРОД'!Z_DF283966_F421_404C_8F1A_BB3FF0D49F0A_.wvu.PrintArea</vt:lpstr>
      <vt:lpstr>'310 (2022)020.00.0019'!Z_DF283966_F421_404C_8F1A_BB3FF0D49F0A_.wvu.PrintArea</vt:lpstr>
      <vt:lpstr>'310 (2022)500.03.0001 АВТОГОРОД'!Z_DF283966_F421_404C_8F1A_BB3FF0D49F0A_.wvu.PrintArea</vt:lpstr>
      <vt:lpstr>'310 (2022)ВНЕБ, 140Д'!Z_DF283966_F421_404C_8F1A_BB3FF0D49F0A_.wvu.PrintArea</vt:lpstr>
      <vt:lpstr>'310 (2022)ВНЕБ, 150Д'!Z_DF283966_F421_404C_8F1A_BB3FF0D49F0A_.wvu.PrintArea</vt:lpstr>
      <vt:lpstr>'310 (2022)ВНЕБ, 400Д'!Z_DF283966_F421_404C_8F1A_BB3FF0D49F0A_.wvu.PrintArea</vt:lpstr>
      <vt:lpstr>'310 (2022)КРАЙ'!Z_DF283966_F421_404C_8F1A_BB3FF0D49F0A_.wvu.PrintArea</vt:lpstr>
      <vt:lpstr>'310 (2022)Р-Н (001.04.0001)'!Z_DF283966_F421_404C_8F1A_BB3FF0D49F0A_.wvu.PrintArea</vt:lpstr>
      <vt:lpstr>'310 (2023)КРАЙ'!Z_DF283966_F421_404C_8F1A_BB3FF0D49F0A_.wvu.PrintArea</vt:lpstr>
      <vt:lpstr>'310 (2024)КРАЙ'!Z_DF283966_F421_404C_8F1A_BB3FF0D49F0A_.wvu.PrintArea</vt:lpstr>
      <vt:lpstr>'ДЛЯ ТАЛИСМАНА'!Z_DF283966_F421_404C_8F1A_BB3FF0D49F0A_.wvu.PrintArea</vt:lpstr>
      <vt:lpstr>'Раздел 1'!Z_DF283966_F421_404C_8F1A_BB3FF0D49F0A_.wvu.PrintArea</vt:lpstr>
      <vt:lpstr>'211квр 111 (2022)КРАЙ'!Z_DF283966_F421_404C_8F1A_BB3FF0D49F0A_.wvu.PrintTitles</vt:lpstr>
      <vt:lpstr>'211квр 111 (2022)КРАЙ (0703)'!Z_DF283966_F421_404C_8F1A_BB3FF0D49F0A_.wvu.PrintTitles</vt:lpstr>
      <vt:lpstr>'211квр 111 (2022)РАЙОН'!Z_DF283966_F421_404C_8F1A_BB3FF0D49F0A_.wvu.PrintTitles</vt:lpstr>
      <vt:lpstr>'211квр 111 (2022)РАЙОН ИФ001'!Z_DF283966_F421_404C_8F1A_BB3FF0D49F0A_.wvu.PrintTitles</vt:lpstr>
      <vt:lpstr>'211квр 111 (2023)КРАЙ'!Z_DF283966_F421_404C_8F1A_BB3FF0D49F0A_.wvu.PrintTitles</vt:lpstr>
      <vt:lpstr>'211квр 111 (2023)КРАЙ (0703)'!Z_DF283966_F421_404C_8F1A_BB3FF0D49F0A_.wvu.PrintTitles</vt:lpstr>
      <vt:lpstr>'211квр 111 (2023)РАЙОН'!Z_DF283966_F421_404C_8F1A_BB3FF0D49F0A_.wvu.PrintTitles</vt:lpstr>
      <vt:lpstr>'211квр 111 (2024)КРАЙ'!Z_DF283966_F421_404C_8F1A_BB3FF0D49F0A_.wvu.PrintTitles</vt:lpstr>
      <vt:lpstr>'211квр 111 (2024)КРАЙ (0703)'!Z_DF283966_F421_404C_8F1A_BB3FF0D49F0A_.wvu.PrintTitles</vt:lpstr>
      <vt:lpstr>'211квр 111 (2024)РАЙОН'!Z_DF283966_F421_404C_8F1A_BB3FF0D49F0A_.wvu.PrintTitles</vt:lpstr>
      <vt:lpstr>'ДЛЯ ТАЛИСМАНА'!Z_DF283966_F421_404C_8F1A_BB3FF0D49F0A_.wvu.PrintTitles</vt:lpstr>
      <vt:lpstr>'Раздел 1'!Z_DF283966_F421_404C_8F1A_BB3FF0D49F0A_.wvu.PrintTitles</vt:lpstr>
      <vt:lpstr>'211квр 111 (2022)РАЙОН'!Z_DF283966_F421_404C_8F1A_BB3FF0D49F0A_.wvu.Rows</vt:lpstr>
      <vt:lpstr>'211квр 111 (2022)РАЙОН ИФ001'!Z_DF283966_F421_404C_8F1A_BB3FF0D49F0A_.wvu.Rows</vt:lpstr>
      <vt:lpstr>'211квр 111 (2023)РАЙОН'!Z_DF283966_F421_404C_8F1A_BB3FF0D49F0A_.wvu.Rows</vt:lpstr>
      <vt:lpstr>'211квр 111 (2024)РАЙОН'!Z_DF283966_F421_404C_8F1A_BB3FF0D49F0A_.wvu.Rows</vt:lpstr>
      <vt:lpstr>'225 (2022)003.01.0072'!Z_DF283966_F421_404C_8F1A_BB3FF0D49F0A_.wvu.Rows</vt:lpstr>
      <vt:lpstr>'225 (2022)005.00.0000 ЗСК'!Z_DF283966_F421_404C_8F1A_BB3FF0D49F0A_.wvu.Rows</vt:lpstr>
      <vt:lpstr>'225 (2022)020.00.0019'!Z_DF283966_F421_404C_8F1A_BB3FF0D49F0A_.wvu.Rows</vt:lpstr>
      <vt:lpstr>'225 (2022)060.00.0004'!Z_DF283966_F421_404C_8F1A_BB3FF0D49F0A_.wvu.Rows</vt:lpstr>
      <vt:lpstr>'225 (2022)500.03.0002'!Z_DF283966_F421_404C_8F1A_BB3FF0D49F0A_.wvu.Rows</vt:lpstr>
      <vt:lpstr>'225 (2022)ВНЕБ, 140Д'!Z_DF283966_F421_404C_8F1A_BB3FF0D49F0A_.wvu.Rows</vt:lpstr>
      <vt:lpstr>'225 (2022)ВНЕБ, 150Д'!Z_DF283966_F421_404C_8F1A_BB3FF0D49F0A_.wvu.Rows</vt:lpstr>
      <vt:lpstr>'225 (2022)ВНЕБ, 400Д'!Z_DF283966_F421_404C_8F1A_BB3FF0D49F0A_.wvu.Rows</vt:lpstr>
      <vt:lpstr>'225 (2022)КРАЙ'!Z_DF283966_F421_404C_8F1A_BB3FF0D49F0A_.wvu.Rows</vt:lpstr>
      <vt:lpstr>'225 (2022)Р-Н'!Z_DF283966_F421_404C_8F1A_BB3FF0D49F0A_.wvu.Rows</vt:lpstr>
      <vt:lpstr>'225 (2022)Р-Н (001.10.0000)'!Z_DF283966_F421_404C_8F1A_BB3FF0D49F0A_.wvu.Rows</vt:lpstr>
      <vt:lpstr>'225 (2022)Р-Н (001.11.0000)'!Z_DF283966_F421_404C_8F1A_BB3FF0D49F0A_.wvu.Rows</vt:lpstr>
      <vt:lpstr>'225 (2022)Р-Н (001.12.0000)'!Z_DF283966_F421_404C_8F1A_BB3FF0D49F0A_.wvu.Rows</vt:lpstr>
      <vt:lpstr>'225 (2023)Р-Н'!Z_DF283966_F421_404C_8F1A_BB3FF0D49F0A_.wvu.Rows</vt:lpstr>
      <vt:lpstr>'225 (2023)Р-Н (001.10.0000)'!Z_DF283966_F421_404C_8F1A_BB3FF0D49F0A_.wvu.Rows</vt:lpstr>
      <vt:lpstr>'225 (2023)Р-Н (001.11.0000)'!Z_DF283966_F421_404C_8F1A_BB3FF0D49F0A_.wvu.Rows</vt:lpstr>
      <vt:lpstr>'225 (2023)Р-Н (001.12.0000)'!Z_DF283966_F421_404C_8F1A_BB3FF0D49F0A_.wvu.Rows</vt:lpstr>
      <vt:lpstr>'225 (2024)Р-Н'!Z_DF283966_F421_404C_8F1A_BB3FF0D49F0A_.wvu.Rows</vt:lpstr>
      <vt:lpstr>'225 (2024)Р-Н (001.10.0000)'!Z_DF283966_F421_404C_8F1A_BB3FF0D49F0A_.wvu.Rows</vt:lpstr>
      <vt:lpstr>'225 (2024)Р-Н (001.11.0000)'!Z_DF283966_F421_404C_8F1A_BB3FF0D49F0A_.wvu.Rows</vt:lpstr>
      <vt:lpstr>'225 (2024)Р-Н (001.12.0000)'!Z_DF283966_F421_404C_8F1A_BB3FF0D49F0A_.wvu.Rows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'222 (2022)КРАЙ'!Область_печати</vt:lpstr>
      <vt:lpstr>'222 (2022)Р-Н ПОДВОЗ'!Область_печати</vt:lpstr>
      <vt:lpstr>'222 (2023)КРАЙ'!Область_печати</vt:lpstr>
      <vt:lpstr>'222 (2023)Р-Н ПОДВОЗ'!Область_печати</vt:lpstr>
      <vt:lpstr>'222 (2024)КРАЙ'!Область_печати</vt:lpstr>
      <vt:lpstr>'222 (2024)Р-Н ПОДВОЗ'!Область_печати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(2022)003.01.0072'!Область_печати</vt:lpstr>
      <vt:lpstr>'225 (2022)005.00.0000 ЗСК'!Область_печати</vt:lpstr>
      <vt:lpstr>'225 (2022)020.00.0019'!Область_печати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(2022)Р-Н (001.12.0000)'!Область_печати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(2023)Р-Н (001.12.0000)'!Область_печати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'225 (2024)Р-Н (001.12.0000)'!Область_печати</vt:lpstr>
      <vt:lpstr>'226 (2022) 003.01.0060'!Область_печати</vt:lpstr>
      <vt:lpstr>'226 (2022)003.01.0037'!Область_печати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(2022)020.00.0019'!Область_печати</vt:lpstr>
      <vt:lpstr>'226 (2022)020.00.0023Инв(10210)'!Область_печати</vt:lpstr>
      <vt:lpstr>'226 (2022)020.00.0035'!Область_печати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(2022)020.00.0019'!Область_печати</vt:lpstr>
      <vt:lpstr>'228 (2022)020.00.0036'!Область_печати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'228 (2024)Р-Н (2)'!Область_печати</vt:lpstr>
      <vt:lpstr>'262 (2022)020.00.0022 ОВЗ (РБ) '!Область_печати</vt:lpstr>
      <vt:lpstr>'262 (2022)500.02.0004 ОВЗ (КБ)'!Область_печати</vt:lpstr>
      <vt:lpstr>'262 (2023)020.00.0022 ОВЗ(РБ)'!Область_печати</vt:lpstr>
      <vt:lpstr>'262 (2023)500.02.0004 ОВЗ (КБ)'!Область_печати</vt:lpstr>
      <vt:lpstr>'262 (2024)020.00.0022 ОВЗ (РБ )'!Область_печати</vt:lpstr>
      <vt:lpstr>'262 (2024)500.02.0004 ОВЗ 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(2022)020.00.0019'!Область_печати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(2021)ВНЕБ, 120Д'!Область_печати</vt:lpstr>
      <vt:lpstr>'344 (2022)Р-Н'!Область_печати</vt:lpstr>
      <vt:lpstr>'345 (2022)020.00.0019'!Область_печати</vt:lpstr>
      <vt:lpstr>'345 (2022)КРАЙ'!Область_печати</vt:lpstr>
      <vt:lpstr>'346 (2022)005.00.0000 ЗСК'!Область_печати</vt:lpstr>
      <vt:lpstr>'346 (2022)020.00.0010 НАРКОНЕТ'!Область_печати</vt:lpstr>
      <vt:lpstr>'346 (2022)020.00.0019'!Область_печати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Комп1</cp:lastModifiedBy>
  <cp:lastPrinted>2022-09-20T13:45:11Z</cp:lastPrinted>
  <dcterms:created xsi:type="dcterms:W3CDTF">2020-01-03T09:36:05Z</dcterms:created>
  <dcterms:modified xsi:type="dcterms:W3CDTF">2022-09-21T08:25:31Z</dcterms:modified>
</cp:coreProperties>
</file>