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bookViews>
    <workbookView xWindow="120" yWindow="120" windowWidth="15480" windowHeight="10920" firstSheet="1" activeTab="1"/>
  </bookViews>
  <sheets>
    <sheet name="на 01.10.2015 г." sheetId="29" state="hidden" r:id="rId1"/>
    <sheet name="01_07" sheetId="30" r:id="rId2"/>
  </sheets>
  <definedNames>
    <definedName name="_xlnm.Print_Titles" localSheetId="1">'01_07'!$5:$6</definedName>
    <definedName name="_xlnm.Print_Titles" localSheetId="0">'на 01.10.2015 г.'!$4:$5</definedName>
    <definedName name="_xlnm.Print_Area" localSheetId="1">'01_07'!$A$2:$M$44</definedName>
    <definedName name="_xlnm.Print_Area" localSheetId="0">'на 01.10.2015 г.'!$A$1:$F$60</definedName>
  </definedNames>
  <calcPr calcId="152511"/>
</workbook>
</file>

<file path=xl/calcChain.xml><?xml version="1.0" encoding="utf-8"?>
<calcChain xmlns="http://schemas.openxmlformats.org/spreadsheetml/2006/main">
  <c r="H16" i="30" l="1"/>
  <c r="I16" i="30"/>
  <c r="J19" i="30" l="1"/>
  <c r="J20" i="30"/>
  <c r="J21" i="30"/>
  <c r="J22" i="30"/>
  <c r="J23" i="30"/>
  <c r="J24" i="30"/>
  <c r="G25" i="30" l="1"/>
  <c r="H25" i="30"/>
  <c r="I25" i="30"/>
  <c r="F25" i="30" l="1"/>
  <c r="J17" i="30" l="1"/>
  <c r="J16" i="30" l="1"/>
  <c r="J11" i="30"/>
  <c r="J12" i="30"/>
  <c r="J13" i="30"/>
  <c r="J14" i="30"/>
  <c r="J10" i="30"/>
  <c r="J8" i="30"/>
  <c r="I8" i="30" l="1"/>
  <c r="J25" i="30" l="1"/>
  <c r="C25" i="30"/>
  <c r="F26" i="30" l="1"/>
  <c r="C26" i="30"/>
  <c r="D13" i="29"/>
  <c r="D15" i="29"/>
  <c r="D56" i="29" s="1"/>
  <c r="C15" i="29"/>
  <c r="E39" i="29"/>
  <c r="F39" i="29"/>
  <c r="C56" i="29"/>
  <c r="C44" i="29"/>
  <c r="F51" i="29"/>
  <c r="D44" i="29"/>
  <c r="E38" i="29"/>
  <c r="F38" i="29"/>
  <c r="E37" i="29"/>
  <c r="F37" i="29"/>
  <c r="G44" i="29"/>
  <c r="H44" i="29"/>
  <c r="I44" i="29"/>
  <c r="J44" i="29"/>
  <c r="L44" i="29"/>
  <c r="M44" i="29"/>
  <c r="N44" i="29"/>
  <c r="P44" i="29"/>
  <c r="Q44" i="29"/>
  <c r="R44" i="29"/>
  <c r="S44" i="29"/>
  <c r="T44" i="29"/>
  <c r="U44" i="29"/>
  <c r="G13" i="29"/>
  <c r="H13" i="29"/>
  <c r="I13" i="29"/>
  <c r="J13" i="29"/>
  <c r="L13" i="29"/>
  <c r="P13" i="29"/>
  <c r="Q13" i="29"/>
  <c r="Q55" i="29" s="1"/>
  <c r="R13" i="29"/>
  <c r="R55" i="29" s="1"/>
  <c r="S13" i="29"/>
  <c r="T13" i="29"/>
  <c r="F50" i="29"/>
  <c r="F36" i="29"/>
  <c r="F35" i="29"/>
  <c r="E36" i="29"/>
  <c r="C24" i="29"/>
  <c r="F24" i="29" s="1"/>
  <c r="E51" i="29"/>
  <c r="O51" i="29"/>
  <c r="K54" i="29"/>
  <c r="F54" i="29"/>
  <c r="E53" i="29"/>
  <c r="F53" i="29"/>
  <c r="P52" i="29"/>
  <c r="E52" i="29"/>
  <c r="E50" i="29"/>
  <c r="O50" i="29"/>
  <c r="F49" i="29"/>
  <c r="E49" i="29"/>
  <c r="O49" i="29" s="1"/>
  <c r="E48" i="29"/>
  <c r="O48" i="29" s="1"/>
  <c r="F48" i="29"/>
  <c r="F47" i="29"/>
  <c r="E47" i="29"/>
  <c r="K47" i="29" s="1"/>
  <c r="F46" i="29"/>
  <c r="E46" i="29"/>
  <c r="O46" i="29" s="1"/>
  <c r="F45" i="29"/>
  <c r="E45" i="29"/>
  <c r="E44" i="29" s="1"/>
  <c r="E35" i="29"/>
  <c r="O35" i="29" s="1"/>
  <c r="F34" i="29"/>
  <c r="E34" i="29"/>
  <c r="U34" i="29" s="1"/>
  <c r="F33" i="29"/>
  <c r="E33" i="29"/>
  <c r="O33" i="29"/>
  <c r="F32" i="29"/>
  <c r="E32" i="29"/>
  <c r="M32" i="29" s="1"/>
  <c r="F31" i="29"/>
  <c r="E31" i="29"/>
  <c r="U31" i="29"/>
  <c r="E30" i="29"/>
  <c r="U30" i="29" s="1"/>
  <c r="E29" i="29"/>
  <c r="U29" i="29"/>
  <c r="F28" i="29"/>
  <c r="E28" i="29"/>
  <c r="O28" i="29" s="1"/>
  <c r="F27" i="29"/>
  <c r="E27" i="29"/>
  <c r="U27" i="29" s="1"/>
  <c r="F26" i="29"/>
  <c r="E26" i="29"/>
  <c r="N25" i="29"/>
  <c r="F25" i="29"/>
  <c r="E25" i="29"/>
  <c r="U25" i="29" s="1"/>
  <c r="N24" i="29"/>
  <c r="F23" i="29"/>
  <c r="E23" i="29"/>
  <c r="E15" i="29" s="1"/>
  <c r="E56" i="29" s="1"/>
  <c r="F22" i="29"/>
  <c r="E22" i="29"/>
  <c r="F21" i="29"/>
  <c r="E21" i="29"/>
  <c r="U21" i="29"/>
  <c r="F20" i="29"/>
  <c r="E20" i="29"/>
  <c r="U20" i="29" s="1"/>
  <c r="F19" i="29"/>
  <c r="E19" i="29"/>
  <c r="U19" i="29" s="1"/>
  <c r="E18" i="29"/>
  <c r="O18" i="29" s="1"/>
  <c r="N17" i="29"/>
  <c r="E17" i="29"/>
  <c r="U17" i="29" s="1"/>
  <c r="F16" i="29"/>
  <c r="E16" i="29"/>
  <c r="E12" i="29"/>
  <c r="O12" i="29" s="1"/>
  <c r="E11" i="29"/>
  <c r="O11" i="29"/>
  <c r="E10" i="29"/>
  <c r="O10" i="29" s="1"/>
  <c r="E9" i="29"/>
  <c r="O9" i="29"/>
  <c r="E8" i="29"/>
  <c r="O8" i="29" s="1"/>
  <c r="F7" i="29"/>
  <c r="E7" i="29"/>
  <c r="E6" i="29" s="1"/>
  <c r="K7" i="29"/>
  <c r="K6" i="29" s="1"/>
  <c r="N6" i="29"/>
  <c r="M6" i="29"/>
  <c r="L6" i="29"/>
  <c r="L55" i="29"/>
  <c r="J6" i="29"/>
  <c r="J55" i="29" s="1"/>
  <c r="I6" i="29"/>
  <c r="I55" i="29"/>
  <c r="H6" i="29"/>
  <c r="H55" i="29" s="1"/>
  <c r="G6" i="29"/>
  <c r="G55" i="29"/>
  <c r="D6" i="29"/>
  <c r="D55" i="29" s="1"/>
  <c r="F17" i="29"/>
  <c r="F18" i="29"/>
  <c r="F13" i="29" s="1"/>
  <c r="F29" i="29"/>
  <c r="F30" i="29"/>
  <c r="K31" i="29"/>
  <c r="F52" i="29"/>
  <c r="O22" i="29"/>
  <c r="O47" i="29"/>
  <c r="K33" i="29"/>
  <c r="C6" i="29"/>
  <c r="F8" i="29"/>
  <c r="O29" i="29"/>
  <c r="K21" i="29"/>
  <c r="O31" i="29"/>
  <c r="M29" i="29"/>
  <c r="K29" i="29"/>
  <c r="M31" i="29"/>
  <c r="K26" i="29"/>
  <c r="K20" i="29"/>
  <c r="O21" i="29"/>
  <c r="G53" i="29"/>
  <c r="U23" i="29"/>
  <c r="O7" i="29"/>
  <c r="N13" i="29"/>
  <c r="N55" i="29" s="1"/>
  <c r="U28" i="29"/>
  <c r="U33" i="29"/>
  <c r="M33" i="29"/>
  <c r="K8" i="29"/>
  <c r="U18" i="29"/>
  <c r="K18" i="29"/>
  <c r="U22" i="29"/>
  <c r="K22" i="29"/>
  <c r="U26" i="29"/>
  <c r="O26" i="29"/>
  <c r="U32" i="29"/>
  <c r="C13" i="29"/>
  <c r="E24" i="29"/>
  <c r="K24" i="29" s="1"/>
  <c r="O6" i="29" l="1"/>
  <c r="O17" i="29"/>
  <c r="F44" i="29"/>
  <c r="H53" i="29"/>
  <c r="U24" i="29"/>
  <c r="K17" i="29"/>
  <c r="E13" i="29"/>
  <c r="E55" i="29" s="1"/>
  <c r="O32" i="29"/>
  <c r="K45" i="29"/>
  <c r="U16" i="29"/>
  <c r="U13" i="29" s="1"/>
  <c r="O23" i="29"/>
  <c r="M34" i="29"/>
  <c r="M13" i="29" s="1"/>
  <c r="M55" i="29" s="1"/>
  <c r="O34" i="29"/>
  <c r="G52" i="29"/>
  <c r="K32" i="29"/>
  <c r="O45" i="29"/>
  <c r="O44" i="29" s="1"/>
  <c r="O20" i="29"/>
  <c r="K46" i="29"/>
  <c r="O30" i="29"/>
  <c r="P6" i="29"/>
  <c r="P55" i="29" s="1"/>
  <c r="O52" i="29"/>
  <c r="K30" i="29"/>
  <c r="F6" i="29"/>
  <c r="O19" i="29"/>
  <c r="H52" i="29"/>
  <c r="I52" i="29" s="1"/>
  <c r="I53" i="29"/>
  <c r="J53" i="29" s="1"/>
  <c r="O24" i="29"/>
  <c r="C55" i="29"/>
  <c r="K28" i="29"/>
  <c r="K23" i="29"/>
  <c r="K48" i="29"/>
  <c r="O25" i="29"/>
  <c r="K34" i="29"/>
  <c r="O27" i="29"/>
  <c r="K19" i="29"/>
  <c r="K25" i="29"/>
  <c r="K27" i="29"/>
  <c r="F55" i="29" l="1"/>
  <c r="K13" i="29"/>
  <c r="K55" i="29" s="1"/>
  <c r="K44" i="29"/>
  <c r="O13" i="29"/>
  <c r="O55" i="29" s="1"/>
  <c r="K53" i="29"/>
  <c r="J52" i="29"/>
  <c r="K52" i="29" l="1"/>
  <c r="L53" i="29"/>
  <c r="M53" i="29" s="1"/>
  <c r="L52" i="29" l="1"/>
  <c r="M52" i="29" s="1"/>
</calcChain>
</file>

<file path=xl/sharedStrings.xml><?xml version="1.0" encoding="utf-8"?>
<sst xmlns="http://schemas.openxmlformats.org/spreadsheetml/2006/main" count="131" uniqueCount="115">
  <si>
    <t>Код ста-тьи</t>
  </si>
  <si>
    <t>Итого</t>
  </si>
  <si>
    <t>Исполнил: Мельник Л.А.</t>
  </si>
  <si>
    <t>5-17-04</t>
  </si>
  <si>
    <t>% исполнения</t>
  </si>
  <si>
    <t>,</t>
  </si>
  <si>
    <t>Маглюк И.Г.</t>
  </si>
  <si>
    <t>потребность до конца года</t>
  </si>
  <si>
    <t>Потребность до конца года</t>
  </si>
  <si>
    <t>остаток денежных средств</t>
  </si>
  <si>
    <t>Отклонение (+;-)</t>
  </si>
  <si>
    <t>Перераспре-деление на повышение 10%, тыс.руб.</t>
  </si>
  <si>
    <t>Потребность на повышение дотации УДО- до 8000руб.</t>
  </si>
  <si>
    <t>потребность</t>
  </si>
  <si>
    <t>отклонение</t>
  </si>
  <si>
    <t>Лагеря дневного пребывания при общеобразовательных учреждениях (софинансирование мероприятий по организации отдыха, оздоровления и занятости детей в лагерях с дневным пребыванием на базе муниципальных образовательных учреждений)</t>
  </si>
  <si>
    <t>Организация отдыха, оздоровления детей в краевых профильных сменах</t>
  </si>
  <si>
    <t>Обеспечение компьютерной техникой, оборудыванием,оргтехникой, аудио-и видеотехникой, звуковым, проекционным оборудыванием</t>
  </si>
  <si>
    <t>ЦП " Повышение безопасности дорожного движения на территории МО Темрюкский район" на 2013-2014 годы (приобретение и распространение светоотражающих приспособлений среди дошкольников и учащихся младших классов.</t>
  </si>
  <si>
    <t>Муниципальная программа "Дети Тамани" на 2014-2015 годы</t>
  </si>
  <si>
    <t>Частичная компенсация удорожания стоимости питания педагогических работников, питания учащихся</t>
  </si>
  <si>
    <t>Проведение учебно-полевых сборов юношей 10-х классов в рамках допризывной подготовки молодежи</t>
  </si>
  <si>
    <t>Приведение образовательных учреждений в соответствие с требованиями надзорных органов</t>
  </si>
  <si>
    <t>Текущий и аварийный ремонт систем коммуникаций образовательных учреждений</t>
  </si>
  <si>
    <t>Реализация приоритетного национального проекта "Образование"</t>
  </si>
  <si>
    <t>Частичная компенсация стоимости питания для учащихся из малообеспеченных многодетных семей</t>
  </si>
  <si>
    <t>Компенсация стоимости питания для учащихся кадетских групп</t>
  </si>
  <si>
    <t xml:space="preserve">Увеличение фонда оплаты труда работников МОУ для доведения заработной платы водителей школьных автобусов до среднего краевого уровня </t>
  </si>
  <si>
    <t>Стимулирование отдельных категорий работников муниципальных учреждений дополнительного образования детей</t>
  </si>
  <si>
    <t>Муниципальная программа "Развитие массового спорта в Темрюкском районе" на 2014-2016 годы</t>
  </si>
  <si>
    <t>Пожарный аудит (независимая оценка пожарного риска)</t>
  </si>
  <si>
    <t>Обеспечение охраны 13-ти образовательных учреждений специализированными службами (школы №2,3,5,6,7,8,10,11,13,15,20,23,28</t>
  </si>
  <si>
    <t>Обслуживание средств тревожной сигнализации вневедомственной охраной, техническое обслуживание "тревожной кнопки" в 84 образовательных учреждениях, установка "тревожной кнопки" в 2-х учреждениях</t>
  </si>
  <si>
    <t>Увеличение пропускной способности и оплата Интернет трафика</t>
  </si>
  <si>
    <t>Примечание</t>
  </si>
  <si>
    <t>в связи с изменением постановления будет перенос кассовых расходов СШ №25 на сумму 501,9 тыс. руб.</t>
  </si>
  <si>
    <t>остаток суммы будет использован на установку тревожной кнопки для СЮТ и заключения договора с 01.09.2014 г. для ослуживание тревожной кнопки МАДОУ №12</t>
  </si>
  <si>
    <t>на основании приказа управления образованием №501 от 29.08.2014 г.</t>
  </si>
  <si>
    <t>оплата на 01.09.2014 г. произвелась за июнь, в связи с подписанием постановления</t>
  </si>
  <si>
    <t>начисление производились с 19.06.2014 г. на основании постановления главы администрации муниципального образования Темрюкский район №1236 от 17.06.2014 г. (условие софинансирование)</t>
  </si>
  <si>
    <t>ожидаевое исполнение до конца года</t>
  </si>
  <si>
    <t>на 01.10.2014г.</t>
  </si>
  <si>
    <t>остаток бюджетных ассигнований</t>
  </si>
  <si>
    <t>Введение  ставок педагогов дополнительного образования для работы с детьми в вечернее и каникулярное время в спортивных залах общеобразовательных учреждений и учреждений дополнительного образования физкультурно-спортивной направленности системы образования СШ №5</t>
  </si>
  <si>
    <t>Введение ставок педагогов дополнительного образования в муниципальных образовательных учреждениях (за исключением вечерних), для непосредственного руководства спортивными клубами образовательных учреждений СШ №13</t>
  </si>
  <si>
    <t>срок погашения</t>
  </si>
  <si>
    <t>Анализ исполнения районных целевых программ на  2015 год (управление образованием)</t>
  </si>
  <si>
    <t>Организация отдыха, оздоровления  детей в общеобразовательных учреждениях Темрюкского района</t>
  </si>
  <si>
    <t>Организация трудовой деятельности и содействия занятости подростков и молодежи, организация трудовой деятельности</t>
  </si>
  <si>
    <t>Организация и проведение ЕГЭ, ГИА , в том числе подключнние к сети Интернет по ВОЛС</t>
  </si>
  <si>
    <t>Капитальный, текущий ремонт, в том числе проектирование и оценка проектов, материально-техническое обеспечение образовательных организаций (ДОУ №43-3280500; СШ №10-4091400; ДТДМ-4215800)</t>
  </si>
  <si>
    <t>Проведение капитального ремонта спортивных залов, в том числе: предпроектные и проектные работы; проверка сметной документации в ГБУКК " Управление ценообразования в строительства КК; капитальный ремонт спортивного зала софинансирование 30%): МБОУСОЩ №6,11,21</t>
  </si>
  <si>
    <t>Приобретение оборудывания для пищеблоков образовательных учреждений</t>
  </si>
  <si>
    <t>Развитие детско-юношеского туризма</t>
  </si>
  <si>
    <t>Капитальный и текущий ремонт образовательных учреждений с целью приведения в соответствии с ФГОС</t>
  </si>
  <si>
    <t>Организация предоставления дополнительного образования детей ( в целях доведения средней заработной платы педагогических работников учреждений (организаций) доплнительного образования детей до средней заработной платы учителей</t>
  </si>
  <si>
    <t>Мероприятия по повышению противопожарной безопасности образовательных огранизаций, в том числе: изготовление проекта, установка, ремонт, замена автоматической пожарной сигнализации; обработка деревянных конструкций; проектирование и монтаж эвакуационного освещения; замена лестничных маршей, испытание лестниц; установка противопожарных преград (двери, люки)</t>
  </si>
  <si>
    <t xml:space="preserve">Устройство систем видеонаблюдения </t>
  </si>
  <si>
    <t>Установка системы стрелец-мониторинг, ее обслуживание</t>
  </si>
  <si>
    <t>Устройство, ремонт ограждений территорий образовательных организаций (СШ №26,17)</t>
  </si>
  <si>
    <t xml:space="preserve">Примечание </t>
  </si>
  <si>
    <t>период трудоустройства 23.03.2015г.-27.03.2015г. на сумму 234842,05 рублей оплата будет произведена 07.04.2015г в зарплату,остаток суммы будет распределен в летний и осенний период</t>
  </si>
  <si>
    <t>мероприятия проводяться в апреле месяце</t>
  </si>
  <si>
    <t>на оплате ДОУ №39-100,0; ДОУ №8-50,0; МОУСОШ №15-300,0</t>
  </si>
  <si>
    <t>на оплате ДОУ №2-7,4;</t>
  </si>
  <si>
    <t>На оплате МБОУСОШ №14-60,0 тыс. руб; МБОУСОШ №22-60,0 тыс. руб.;</t>
  </si>
  <si>
    <t>мероприятия будут проведены 4-5 мая на основании сметы</t>
  </si>
  <si>
    <t>На оплате ДОУ №2-210,0 тыс. руб.</t>
  </si>
  <si>
    <t>на оплате ДОУ №21,19,22</t>
  </si>
  <si>
    <t>Материально-техническое оснащение садов, ст.Тамань,Старотитаровской,пос. Стрелка, МБДОУ№18 (приказ на сумму 2022311,4 рублей от 07.04.2015г.)</t>
  </si>
  <si>
    <t>Материально-техническое обеспечение, выполнение строительно-монтажных  и пуско-наладочных работ в новых детских садах и прочие мероприятия, необходимые для открытия ДОУ</t>
  </si>
  <si>
    <t>Уточненный бюджет                  на  2015г.,                                               тыс.руб.</t>
  </si>
  <si>
    <t>Расходы на проведение мероприятия "Общественный выпускной 2015 год"</t>
  </si>
  <si>
    <t>Ноговицына И.Н.</t>
  </si>
  <si>
    <t>Отклонение (+;)</t>
  </si>
  <si>
    <t>Приобретение мебели, оборудывания и мягкого инвентаря для оснащения дополнительных мест в дошкольных и иных образовательных организациях (софинансирование)</t>
  </si>
  <si>
    <t>Оформление актов обследования технического состояния аварийных и опасныз для жизни людей объектов подлежащих сносу</t>
  </si>
  <si>
    <t>Подготовка учреждений образования к отопительному сезону</t>
  </si>
  <si>
    <t>Организация предоставления дополнительного образования детей в муниципальном образовании (условия софинансирования)</t>
  </si>
  <si>
    <t>Муниципальная программа "Развитие образования в Темрюкском районе" на 2014-2016 годы</t>
  </si>
  <si>
    <t>Развитие  муниципальной сети образовательных организаций и условий, обеспечивающих доступность качественных услуг дошкольного,общего,дополнительного образования детей</t>
  </si>
  <si>
    <t>Безопасность образовательных учреждений</t>
  </si>
  <si>
    <t>Наименование мероприятия</t>
  </si>
  <si>
    <t>в том числе капитальный ремонт</t>
  </si>
  <si>
    <t>И.О. директора  МКЦБУО</t>
  </si>
  <si>
    <t>01.10.2015 г.</t>
  </si>
  <si>
    <t>Кассовый расход     01.10.2015 г    тыс.руб.</t>
  </si>
  <si>
    <t>Проведение мероприятий по формированию в Краснодарском крае сети общеобразовательных организаций, в которых созданы условия для инклюзивного образования детей-инвалидов в рамках реализации мероприятий государственной пргограммы Кк "Доступная среда"(софинансирование краевого бюджета)</t>
  </si>
  <si>
    <t>Проведение мероприятий по формированию в Краснодарском крае сети общеобразовательных организаций, в которых созданы условия для инклюзивного образования детей-инвалидов в рамках реализации мероприятий государственной пргограммы Кк "Доступная среда"(софинансирование федерального бюджета)</t>
  </si>
  <si>
    <t>Реализация национальных культур и профилактики проявлений экстремизма на территории муниципального образования Темрюкский район</t>
  </si>
  <si>
    <t>организация и проведение в образовательных учреждениях ежегодно конкурса по вопросам формирования культуры толератности и противодействия ксенофибия</t>
  </si>
  <si>
    <t>проведение социалогического исследования оценки уровня социально-политической толлерантности молодежной среды в муниципальном образовании Темрюкский район</t>
  </si>
  <si>
    <t xml:space="preserve"> Директор МКЦБУО</t>
  </si>
  <si>
    <t>Васильева О.В.</t>
  </si>
  <si>
    <t>Организация трудовой  занятости и содействие занятости подростков и молодежи; организация трудовой деятельности детей</t>
  </si>
  <si>
    <t>Организация отдыха детей в профильных лагерях, организованных муниципальными образовательными организациями, осуществляющими организацию отдыха и оздоровления обучающихся в каникулярное время с дневным пребыванием с обязательной организацией их питания</t>
  </si>
  <si>
    <t>Краевой бюджет</t>
  </si>
  <si>
    <t>Муниципальная программа " Комплексные меры противодействиянезаконному потреблениюи обороту наркотических средств в муниципальном образовании Темрюкский район</t>
  </si>
  <si>
    <t>Муниципальная программа "Обеспечение и развитие физической культуры и спорта в Темрюкском районе"</t>
  </si>
  <si>
    <t>Муниципальный  бюджет</t>
  </si>
  <si>
    <t>ИТОГО</t>
  </si>
  <si>
    <t>Исполнил: Л.А.Мельник</t>
  </si>
  <si>
    <t>факт</t>
  </si>
  <si>
    <t>план</t>
  </si>
  <si>
    <t xml:space="preserve">  </t>
  </si>
  <si>
    <t xml:space="preserve"> </t>
  </si>
  <si>
    <t>Наименование программы</t>
  </si>
  <si>
    <t>Государственнаяй программа Краснодарского края "Дети Кубани"  (Организация отдыха детей в профильных лагерях, организованных муниципальными образовательными организациями, осуществляющими организацию отдыха и оздоровления обучающихся в каникулярное время с дневным пребыванием с обязательной организацией их питания)</t>
  </si>
  <si>
    <t>Муниципальная программа "Дети Тамани" (Организация отдыха, оздоровления детей в общеобразовательных учреждений Темрюкского района)</t>
  </si>
  <si>
    <t>Муниципальная программа   «Комплексное развитие Темрюкского района в сфере дорожного хозяйства» подрограмма " Повышение безопасности дорожного движения на территории муниципального образования Темрюкский район" (обеспечение младших школьников светоотражающими элементами)</t>
  </si>
  <si>
    <t>Муниципальная программа "Энергосбережение и повышение энергетической эффективности" (Мероприятия по энергосбережению и повышению энергетической эффективности в муниципальных учреждениях Темрюкского района, обеспечение энергосберегающими лампами)</t>
  </si>
  <si>
    <t>2019 год (тыс. руб.)</t>
  </si>
  <si>
    <t>2020 год(тыс. руб.)</t>
  </si>
  <si>
    <t>2021 год(тыс. руб.)</t>
  </si>
  <si>
    <t>Участие в мунципальных программах по обеспечению мероприятий по  отрасли "Образование"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</si>
</sst>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Verdana"/>
      <family val="2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4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</cellStyleXfs>
  <cellXfs count="231">
    <xf numFmtId="0" fontId="0" fillId="0" borderId="0" xfId="0"/>
    <xf numFmtId="0" fontId="2" fillId="0" borderId="0" xfId="0" applyFont="1"/>
    <xf numFmtId="0" fontId="1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0" xfId="0" applyFont="1"/>
    <xf numFmtId="0" fontId="0" fillId="0" borderId="0" xfId="0" applyFont="1"/>
    <xf numFmtId="164" fontId="12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164" fontId="12" fillId="0" borderId="5" xfId="0" applyNumberFormat="1" applyFont="1" applyBorder="1" applyAlignment="1">
      <alignment horizontal="center" wrapText="1"/>
    </xf>
    <xf numFmtId="0" fontId="12" fillId="0" borderId="0" xfId="0" applyFont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0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64" fontId="13" fillId="3" borderId="1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Font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0" borderId="1" xfId="0" applyFont="1" applyBorder="1" applyAlignment="1">
      <alignment vertical="center"/>
    </xf>
    <xf numFmtId="0" fontId="3" fillId="0" borderId="7" xfId="0" applyFont="1" applyBorder="1" applyAlignment="1">
      <alignment vertical="top" wrapText="1"/>
    </xf>
    <xf numFmtId="164" fontId="12" fillId="0" borderId="7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0" fontId="0" fillId="0" borderId="7" xfId="0" applyFont="1" applyBorder="1"/>
    <xf numFmtId="0" fontId="0" fillId="0" borderId="5" xfId="0" applyFont="1" applyBorder="1"/>
    <xf numFmtId="0" fontId="3" fillId="0" borderId="5" xfId="0" applyFont="1" applyBorder="1" applyAlignment="1">
      <alignment vertical="top" wrapText="1"/>
    </xf>
    <xf numFmtId="164" fontId="3" fillId="0" borderId="5" xfId="0" applyNumberFormat="1" applyFont="1" applyBorder="1" applyAlignment="1">
      <alignment horizontal="center" wrapText="1"/>
    </xf>
    <xf numFmtId="164" fontId="3" fillId="2" borderId="5" xfId="0" applyNumberFormat="1" applyFont="1" applyFill="1" applyBorder="1" applyAlignment="1">
      <alignment horizontal="right"/>
    </xf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164" fontId="13" fillId="4" borderId="1" xfId="0" applyNumberFormat="1" applyFont="1" applyFill="1" applyBorder="1" applyAlignment="1">
      <alignment horizontal="center" wrapText="1"/>
    </xf>
    <xf numFmtId="2" fontId="13" fillId="4" borderId="5" xfId="0" applyNumberFormat="1" applyFont="1" applyFill="1" applyBorder="1" applyAlignment="1">
      <alignment horizontal="center" wrapText="1"/>
    </xf>
    <xf numFmtId="164" fontId="14" fillId="4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4" fillId="0" borderId="8" xfId="0" applyFont="1" applyBorder="1" applyAlignment="1">
      <alignment vertical="center"/>
    </xf>
    <xf numFmtId="0" fontId="0" fillId="0" borderId="10" xfId="0" applyFont="1" applyBorder="1"/>
    <xf numFmtId="0" fontId="0" fillId="0" borderId="11" xfId="0" applyFont="1" applyBorder="1"/>
    <xf numFmtId="0" fontId="4" fillId="0" borderId="8" xfId="0" applyFont="1" applyBorder="1"/>
    <xf numFmtId="0" fontId="3" fillId="0" borderId="12" xfId="0" applyFont="1" applyBorder="1" applyAlignment="1">
      <alignment horizontal="left" wrapText="1"/>
    </xf>
    <xf numFmtId="0" fontId="11" fillId="0" borderId="1" xfId="0" applyFont="1" applyBorder="1"/>
    <xf numFmtId="0" fontId="2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164" fontId="15" fillId="2" borderId="1" xfId="0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1" fillId="0" borderId="8" xfId="0" applyFont="1" applyBorder="1"/>
    <xf numFmtId="164" fontId="15" fillId="2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8" xfId="0" applyNumberFormat="1" applyFont="1" applyBorder="1"/>
    <xf numFmtId="1" fontId="0" fillId="0" borderId="1" xfId="0" applyNumberFormat="1" applyFont="1" applyBorder="1"/>
    <xf numFmtId="0" fontId="11" fillId="2" borderId="1" xfId="0" applyFont="1" applyFill="1" applyBorder="1"/>
    <xf numFmtId="0" fontId="11" fillId="2" borderId="8" xfId="0" applyFont="1" applyFill="1" applyBorder="1"/>
    <xf numFmtId="0" fontId="7" fillId="0" borderId="13" xfId="10" applyNumberFormat="1" applyFont="1" applyFill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right"/>
    </xf>
    <xf numFmtId="1" fontId="3" fillId="2" borderId="5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0" fillId="4" borderId="1" xfId="0" applyNumberFormat="1" applyFont="1" applyFill="1" applyBorder="1"/>
    <xf numFmtId="164" fontId="0" fillId="0" borderId="1" xfId="0" applyNumberFormat="1" applyFont="1" applyBorder="1"/>
    <xf numFmtId="0" fontId="0" fillId="0" borderId="1" xfId="0" applyBorder="1" applyAlignment="1">
      <alignment wrapText="1"/>
    </xf>
    <xf numFmtId="0" fontId="0" fillId="2" borderId="1" xfId="0" applyFont="1" applyFill="1" applyBorder="1" applyAlignment="1">
      <alignment horizontal="center"/>
    </xf>
    <xf numFmtId="0" fontId="7" fillId="0" borderId="13" xfId="30" applyNumberFormat="1" applyFont="1" applyFill="1" applyBorder="1" applyAlignment="1" applyProtection="1">
      <alignment horizontal="left" vertical="top" wrapText="1"/>
      <protection hidden="1"/>
    </xf>
    <xf numFmtId="0" fontId="7" fillId="0" borderId="13" xfId="31" applyNumberFormat="1" applyFont="1" applyFill="1" applyBorder="1" applyAlignment="1" applyProtection="1">
      <alignment horizontal="left" vertical="top" wrapText="1"/>
      <protection hidden="1"/>
    </xf>
    <xf numFmtId="2" fontId="0" fillId="0" borderId="5" xfId="0" applyNumberFormat="1" applyFont="1" applyBorder="1" applyAlignment="1">
      <alignment horizontal="center"/>
    </xf>
    <xf numFmtId="0" fontId="7" fillId="0" borderId="13" xfId="32" applyNumberFormat="1" applyFont="1" applyFill="1" applyBorder="1" applyAlignment="1" applyProtection="1">
      <alignment horizontal="left" vertical="top" wrapText="1"/>
      <protection hidden="1"/>
    </xf>
    <xf numFmtId="2" fontId="1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/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4" borderId="1" xfId="0" applyFont="1" applyFill="1" applyBorder="1"/>
    <xf numFmtId="164" fontId="13" fillId="4" borderId="5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164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7" fillId="0" borderId="13" xfId="37" applyNumberFormat="1" applyFont="1" applyFill="1" applyBorder="1" applyAlignment="1" applyProtection="1">
      <alignment horizontal="left" vertical="center" wrapText="1"/>
      <protection hidden="1"/>
    </xf>
    <xf numFmtId="0" fontId="7" fillId="0" borderId="13" xfId="3" applyNumberFormat="1" applyFont="1" applyFill="1" applyBorder="1" applyAlignment="1" applyProtection="1">
      <alignment horizontal="left" vertical="top" wrapText="1"/>
      <protection hidden="1"/>
    </xf>
    <xf numFmtId="0" fontId="15" fillId="0" borderId="3" xfId="0" applyFont="1" applyBorder="1" applyAlignment="1">
      <alignment horizontal="center" wrapText="1"/>
    </xf>
    <xf numFmtId="2" fontId="13" fillId="4" borderId="11" xfId="0" applyNumberFormat="1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9" fillId="2" borderId="13" xfId="38" applyNumberFormat="1" applyFont="1" applyFill="1" applyBorder="1" applyAlignment="1" applyProtection="1">
      <alignment horizontal="left" vertical="top" wrapText="1"/>
      <protection hidden="1"/>
    </xf>
    <xf numFmtId="164" fontId="13" fillId="2" borderId="1" xfId="0" applyNumberFormat="1" applyFont="1" applyFill="1" applyBorder="1" applyAlignment="1">
      <alignment horizontal="center" wrapText="1"/>
    </xf>
    <xf numFmtId="0" fontId="9" fillId="2" borderId="13" xfId="2" applyNumberFormat="1" applyFont="1" applyFill="1" applyBorder="1" applyAlignment="1" applyProtection="1">
      <alignment horizontal="left" vertical="top" wrapText="1"/>
      <protection hidden="1"/>
    </xf>
    <xf numFmtId="2" fontId="13" fillId="2" borderId="5" xfId="0" applyNumberFormat="1" applyFont="1" applyFill="1" applyBorder="1" applyAlignment="1">
      <alignment horizontal="center" wrapText="1"/>
    </xf>
    <xf numFmtId="0" fontId="5" fillId="2" borderId="8" xfId="0" applyFont="1" applyFill="1" applyBorder="1" applyAlignment="1"/>
    <xf numFmtId="0" fontId="5" fillId="2" borderId="15" xfId="0" applyFont="1" applyFill="1" applyBorder="1" applyAlignment="1"/>
    <xf numFmtId="2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/>
    </xf>
    <xf numFmtId="164" fontId="5" fillId="2" borderId="7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3" fillId="2" borderId="1" xfId="0" applyFont="1" applyFill="1" applyBorder="1"/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3" fillId="0" borderId="0" xfId="0" applyFont="1" applyBorder="1"/>
    <xf numFmtId="0" fontId="5" fillId="0" borderId="1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7" fillId="0" borderId="13" xfId="1" applyNumberFormat="1" applyFont="1" applyFill="1" applyBorder="1" applyAlignment="1" applyProtection="1">
      <alignment horizontal="left" vertical="top" wrapText="1"/>
      <protection hidden="1"/>
    </xf>
    <xf numFmtId="0" fontId="7" fillId="0" borderId="13" xfId="4" applyNumberFormat="1" applyFont="1" applyFill="1" applyBorder="1" applyAlignment="1" applyProtection="1">
      <alignment horizontal="left" vertical="top" wrapText="1"/>
      <protection hidden="1"/>
    </xf>
    <xf numFmtId="0" fontId="7" fillId="0" borderId="13" xfId="5" applyNumberFormat="1" applyFont="1" applyFill="1" applyBorder="1" applyAlignment="1" applyProtection="1">
      <alignment horizontal="left" vertical="top" wrapText="1"/>
      <protection hidden="1"/>
    </xf>
    <xf numFmtId="0" fontId="7" fillId="0" borderId="13" xfId="6" applyNumberFormat="1" applyFont="1" applyFill="1" applyBorder="1" applyAlignment="1" applyProtection="1">
      <alignment horizontal="left" vertical="top" wrapText="1"/>
      <protection hidden="1"/>
    </xf>
    <xf numFmtId="0" fontId="7" fillId="0" borderId="13" xfId="7" applyNumberFormat="1" applyFont="1" applyFill="1" applyBorder="1" applyAlignment="1" applyProtection="1">
      <alignment horizontal="left" vertical="top" wrapText="1"/>
      <protection hidden="1"/>
    </xf>
    <xf numFmtId="0" fontId="7" fillId="0" borderId="13" xfId="8" applyNumberFormat="1" applyFont="1" applyFill="1" applyBorder="1" applyAlignment="1" applyProtection="1">
      <alignment horizontal="left" vertical="top" wrapText="1"/>
      <protection hidden="1"/>
    </xf>
    <xf numFmtId="0" fontId="7" fillId="0" borderId="13" xfId="9" applyNumberFormat="1" applyFont="1" applyFill="1" applyBorder="1" applyAlignment="1" applyProtection="1">
      <alignment horizontal="left" vertical="top" wrapText="1"/>
      <protection hidden="1"/>
    </xf>
    <xf numFmtId="0" fontId="7" fillId="0" borderId="13" xfId="13" applyNumberFormat="1" applyFont="1" applyFill="1" applyBorder="1" applyAlignment="1" applyProtection="1">
      <alignment horizontal="left" vertical="top" wrapText="1"/>
      <protection hidden="1"/>
    </xf>
    <xf numFmtId="0" fontId="7" fillId="0" borderId="13" xfId="14" applyNumberFormat="1" applyFont="1" applyFill="1" applyBorder="1" applyAlignment="1" applyProtection="1">
      <alignment horizontal="left" vertical="top" wrapText="1"/>
      <protection hidden="1"/>
    </xf>
    <xf numFmtId="0" fontId="7" fillId="0" borderId="13" xfId="15" applyNumberFormat="1" applyFont="1" applyFill="1" applyBorder="1" applyAlignment="1" applyProtection="1">
      <alignment horizontal="left" vertical="top" wrapText="1"/>
      <protection hidden="1"/>
    </xf>
    <xf numFmtId="0" fontId="7" fillId="0" borderId="13" xfId="16" applyNumberFormat="1" applyFont="1" applyFill="1" applyBorder="1" applyAlignment="1" applyProtection="1">
      <alignment horizontal="left" vertical="top" wrapText="1"/>
      <protection hidden="1"/>
    </xf>
    <xf numFmtId="0" fontId="7" fillId="0" borderId="13" xfId="17" applyNumberFormat="1" applyFont="1" applyFill="1" applyBorder="1" applyAlignment="1" applyProtection="1">
      <alignment horizontal="left" vertical="top" wrapText="1"/>
      <protection hidden="1"/>
    </xf>
    <xf numFmtId="0" fontId="7" fillId="0" borderId="13" xfId="18" applyNumberFormat="1" applyFont="1" applyFill="1" applyBorder="1" applyAlignment="1" applyProtection="1">
      <alignment horizontal="left" vertical="top" wrapText="1"/>
      <protection hidden="1"/>
    </xf>
    <xf numFmtId="0" fontId="7" fillId="0" borderId="13" xfId="19" applyNumberFormat="1" applyFont="1" applyFill="1" applyBorder="1" applyAlignment="1" applyProtection="1">
      <alignment horizontal="left" vertical="top" wrapText="1"/>
      <protection hidden="1"/>
    </xf>
    <xf numFmtId="0" fontId="7" fillId="0" borderId="13" xfId="20" applyNumberFormat="1" applyFont="1" applyFill="1" applyBorder="1" applyAlignment="1" applyProtection="1">
      <alignment horizontal="left" vertical="top" wrapText="1"/>
      <protection hidden="1"/>
    </xf>
    <xf numFmtId="0" fontId="7" fillId="0" borderId="13" xfId="21" applyNumberFormat="1" applyFont="1" applyFill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>
      <alignment horizontal="left" wrapText="1"/>
    </xf>
    <xf numFmtId="2" fontId="0" fillId="0" borderId="8" xfId="0" applyNumberFormat="1" applyFont="1" applyBorder="1"/>
    <xf numFmtId="0" fontId="9" fillId="2" borderId="13" xfId="23" applyNumberFormat="1" applyFont="1" applyFill="1" applyBorder="1" applyAlignment="1" applyProtection="1">
      <alignment horizontal="left" vertical="top" wrapText="1"/>
      <protection hidden="1"/>
    </xf>
    <xf numFmtId="0" fontId="7" fillId="0" borderId="13" xfId="25" applyNumberFormat="1" applyFont="1" applyFill="1" applyBorder="1" applyAlignment="1" applyProtection="1">
      <alignment horizontal="left" vertical="top" wrapText="1"/>
      <protection hidden="1"/>
    </xf>
    <xf numFmtId="0" fontId="7" fillId="0" borderId="13" xfId="26" applyNumberFormat="1" applyFont="1" applyFill="1" applyBorder="1" applyAlignment="1" applyProtection="1">
      <alignment horizontal="left" vertical="top" wrapText="1"/>
      <protection hidden="1"/>
    </xf>
    <xf numFmtId="0" fontId="7" fillId="2" borderId="13" xfId="29" applyNumberFormat="1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/>
    </xf>
    <xf numFmtId="0" fontId="10" fillId="0" borderId="21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10" fillId="0" borderId="12" xfId="1" applyNumberFormat="1" applyFont="1" applyFill="1" applyBorder="1" applyAlignment="1" applyProtection="1">
      <alignment horizontal="left" vertical="top" wrapText="1"/>
      <protection hidden="1"/>
    </xf>
    <xf numFmtId="0" fontId="17" fillId="5" borderId="12" xfId="32" applyNumberFormat="1" applyFont="1" applyFill="1" applyBorder="1" applyAlignment="1" applyProtection="1">
      <alignment horizontal="left" vertical="top" wrapText="1"/>
      <protection hidden="1"/>
    </xf>
    <xf numFmtId="164" fontId="5" fillId="5" borderId="5" xfId="0" applyNumberFormat="1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left"/>
    </xf>
    <xf numFmtId="164" fontId="5" fillId="5" borderId="1" xfId="0" applyNumberFormat="1" applyFont="1" applyFill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1" applyNumberFormat="1" applyFont="1" applyFill="1" applyBorder="1" applyAlignment="1" applyProtection="1">
      <alignment horizontal="left" vertical="top" wrapText="1"/>
      <protection hidden="1"/>
    </xf>
    <xf numFmtId="2" fontId="5" fillId="2" borderId="1" xfId="0" applyNumberFormat="1" applyFont="1" applyFill="1" applyBorder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2" fillId="0" borderId="1" xfId="0" applyFont="1" applyBorder="1"/>
    <xf numFmtId="0" fontId="23" fillId="2" borderId="1" xfId="0" applyFont="1" applyFill="1" applyBorder="1" applyAlignment="1">
      <alignment horizontal="left" wrapText="1"/>
    </xf>
    <xf numFmtId="0" fontId="23" fillId="2" borderId="13" xfId="29" applyNumberFormat="1" applyFont="1" applyFill="1" applyBorder="1" applyAlignment="1" applyProtection="1">
      <alignment horizontal="left" vertical="top" wrapText="1"/>
      <protection hidden="1"/>
    </xf>
    <xf numFmtId="0" fontId="23" fillId="2" borderId="1" xfId="0" applyFont="1" applyFill="1" applyBorder="1" applyAlignment="1">
      <alignment horizontal="left" vertical="top" wrapText="1"/>
    </xf>
    <xf numFmtId="164" fontId="21" fillId="0" borderId="1" xfId="0" applyNumberFormat="1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164" fontId="23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2" xfId="38" applyNumberFormat="1" applyFont="1" applyFill="1" applyBorder="1" applyAlignment="1" applyProtection="1">
      <alignment horizontal="left" vertical="top" wrapText="1"/>
      <protection hidden="1"/>
    </xf>
    <xf numFmtId="164" fontId="23" fillId="0" borderId="1" xfId="0" applyNumberFormat="1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4" fontId="24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/>
    </xf>
    <xf numFmtId="0" fontId="5" fillId="2" borderId="18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3" fillId="0" borderId="8" xfId="0" applyFont="1" applyBorder="1" applyAlignment="1">
      <alignment horizontal="center" wrapText="1"/>
    </xf>
    <xf numFmtId="0" fontId="23" fillId="0" borderId="15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18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3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 vertical="top"/>
    </xf>
    <xf numFmtId="0" fontId="5" fillId="2" borderId="18" xfId="0" applyFont="1" applyFill="1" applyBorder="1" applyAlignment="1">
      <alignment horizontal="center" vertical="top"/>
    </xf>
    <xf numFmtId="0" fontId="5" fillId="2" borderId="20" xfId="0" applyFont="1" applyFill="1" applyBorder="1" applyAlignment="1">
      <alignment horizontal="center" vertical="top"/>
    </xf>
    <xf numFmtId="0" fontId="20" fillId="2" borderId="8" xfId="38" applyNumberFormat="1" applyFont="1" applyFill="1" applyBorder="1" applyAlignment="1" applyProtection="1">
      <alignment horizontal="center" vertical="top" wrapText="1"/>
      <protection hidden="1"/>
    </xf>
    <xf numFmtId="0" fontId="21" fillId="0" borderId="12" xfId="0" applyFont="1" applyBorder="1" applyAlignment="1">
      <alignment horizontal="center" wrapText="1"/>
    </xf>
  </cellXfs>
  <cellStyles count="41">
    <cellStyle name="Обычный" xfId="0" builtinId="0"/>
    <cellStyle name="Обычный 2" xfId="40"/>
    <cellStyle name="Обычный 2 10" xfId="1"/>
    <cellStyle name="Обычный 2 11" xfId="2"/>
    <cellStyle name="Обычный 2 12" xfId="3"/>
    <cellStyle name="Обычный 2 13" xfId="4"/>
    <cellStyle name="Обычный 2 14" xfId="5"/>
    <cellStyle name="Обычный 2 15" xfId="6"/>
    <cellStyle name="Обычный 2 16" xfId="7"/>
    <cellStyle name="Обычный 2 17" xfId="8"/>
    <cellStyle name="Обычный 2 18" xfId="9"/>
    <cellStyle name="Обычный 2 19" xfId="10"/>
    <cellStyle name="Обычный 2 2" xfId="11"/>
    <cellStyle name="Обычный 2 20" xfId="12"/>
    <cellStyle name="Обычный 2 21" xfId="13"/>
    <cellStyle name="Обычный 2 22" xfId="14"/>
    <cellStyle name="Обычный 2 23" xfId="15"/>
    <cellStyle name="Обычный 2 24" xfId="16"/>
    <cellStyle name="Обычный 2 25" xfId="17"/>
    <cellStyle name="Обычный 2 26" xfId="18"/>
    <cellStyle name="Обычный 2 27" xfId="19"/>
    <cellStyle name="Обычный 2 28" xfId="20"/>
    <cellStyle name="Обычный 2 29" xfId="21"/>
    <cellStyle name="Обычный 2 3" xfId="22"/>
    <cellStyle name="Обычный 2 30" xfId="23"/>
    <cellStyle name="Обычный 2 31" xfId="24"/>
    <cellStyle name="Обычный 2 32" xfId="25"/>
    <cellStyle name="Обычный 2 33" xfId="26"/>
    <cellStyle name="Обычный 2 34" xfId="27"/>
    <cellStyle name="Обычный 2 35" xfId="28"/>
    <cellStyle name="Обычный 2 36" xfId="29"/>
    <cellStyle name="Обычный 2 37" xfId="30"/>
    <cellStyle name="Обычный 2 38" xfId="31"/>
    <cellStyle name="Обычный 2 39" xfId="32"/>
    <cellStyle name="Обычный 2 4" xfId="33"/>
    <cellStyle name="Обычный 2 5" xfId="34"/>
    <cellStyle name="Обычный 2 6" xfId="35"/>
    <cellStyle name="Обычный 2 7" xfId="36"/>
    <cellStyle name="Обычный 2 8" xfId="37"/>
    <cellStyle name="Обычный 2 9" xfId="38"/>
    <cellStyle name="Обычный 3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O67"/>
  <sheetViews>
    <sheetView showZeros="0" zoomScale="90" zoomScaleNormal="90" zoomScaleSheetLayoutView="144" workbookViewId="0">
      <pane xSplit="1" ySplit="5" topLeftCell="B50" activePane="bottomRight" state="frozen"/>
      <selection activeCell="O7" sqref="O7"/>
      <selection pane="topRight" activeCell="O7" sqref="O7"/>
      <selection pane="bottomLeft" activeCell="O7" sqref="O7"/>
      <selection pane="bottomRight" sqref="A1:R66"/>
    </sheetView>
  </sheetViews>
  <sheetFormatPr defaultRowHeight="12.75" x14ac:dyDescent="0.2"/>
  <cols>
    <col min="1" max="1" width="4.7109375" style="3" customWidth="1"/>
    <col min="2" max="2" width="47.7109375" style="3" customWidth="1"/>
    <col min="3" max="3" width="17.7109375" style="15" customWidth="1"/>
    <col min="4" max="4" width="18" style="3" customWidth="1"/>
    <col min="5" max="5" width="23.85546875" style="3" customWidth="1"/>
    <col min="6" max="6" width="11.5703125" style="4" hidden="1" customWidth="1"/>
    <col min="7" max="7" width="16" hidden="1" customWidth="1"/>
    <col min="8" max="10" width="14.5703125" hidden="1" customWidth="1"/>
    <col min="11" max="11" width="17.85546875" hidden="1" customWidth="1"/>
    <col min="12" max="12" width="12.85546875" hidden="1" customWidth="1"/>
    <col min="13" max="13" width="13.28515625" hidden="1" customWidth="1"/>
    <col min="14" max="14" width="14.28515625" hidden="1" customWidth="1"/>
    <col min="15" max="15" width="14.5703125" hidden="1" customWidth="1"/>
    <col min="16" max="16" width="17.5703125" hidden="1" customWidth="1"/>
    <col min="17" max="17" width="32.7109375" hidden="1" customWidth="1"/>
    <col min="18" max="18" width="21" hidden="1" customWidth="1"/>
    <col min="19" max="19" width="41.7109375" hidden="1" customWidth="1"/>
    <col min="20" max="20" width="17.42578125" hidden="1" customWidth="1"/>
    <col min="21" max="21" width="15.85546875" hidden="1" customWidth="1"/>
  </cols>
  <sheetData>
    <row r="1" spans="1:41" ht="21" customHeight="1" x14ac:dyDescent="0.2">
      <c r="A1" s="121"/>
      <c r="B1" s="121"/>
      <c r="C1" s="122"/>
      <c r="D1" s="121"/>
      <c r="E1" s="1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41" ht="23.25" customHeight="1" x14ac:dyDescent="0.2">
      <c r="A2" s="213" t="s">
        <v>46</v>
      </c>
      <c r="B2" s="213"/>
      <c r="C2" s="213"/>
      <c r="D2" s="213"/>
      <c r="E2" s="213"/>
      <c r="F2" s="213"/>
      <c r="G2" s="6"/>
      <c r="H2" s="6"/>
      <c r="I2" s="6"/>
      <c r="J2" s="6"/>
      <c r="K2" s="6"/>
      <c r="L2" s="6"/>
      <c r="M2" s="6"/>
      <c r="N2" s="6" t="s">
        <v>41</v>
      </c>
      <c r="O2" s="6"/>
      <c r="P2" s="6"/>
      <c r="Q2" s="6"/>
      <c r="R2" s="6"/>
    </row>
    <row r="3" spans="1:41" ht="22.5" customHeight="1" thickBot="1" x14ac:dyDescent="0.25">
      <c r="A3" s="123"/>
      <c r="B3" s="214" t="s">
        <v>85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</row>
    <row r="4" spans="1:41" s="13" customFormat="1" ht="57" customHeight="1" x14ac:dyDescent="0.2">
      <c r="A4" s="124" t="s">
        <v>0</v>
      </c>
      <c r="B4" s="22" t="s">
        <v>5</v>
      </c>
      <c r="C4" s="125" t="s">
        <v>71</v>
      </c>
      <c r="D4" s="22" t="s">
        <v>86</v>
      </c>
      <c r="E4" s="22" t="s">
        <v>9</v>
      </c>
      <c r="F4" s="22" t="s">
        <v>4</v>
      </c>
      <c r="G4" s="20" t="s">
        <v>7</v>
      </c>
      <c r="H4" s="20" t="s">
        <v>8</v>
      </c>
      <c r="I4" s="20" t="s">
        <v>12</v>
      </c>
      <c r="J4" s="20" t="s">
        <v>11</v>
      </c>
      <c r="K4" s="20" t="s">
        <v>10</v>
      </c>
      <c r="L4" s="33" t="s">
        <v>13</v>
      </c>
      <c r="M4" s="53" t="s">
        <v>14</v>
      </c>
      <c r="N4" s="20" t="s">
        <v>40</v>
      </c>
      <c r="O4" s="33" t="s">
        <v>14</v>
      </c>
      <c r="P4" s="33" t="s">
        <v>4</v>
      </c>
      <c r="Q4" s="33" t="s">
        <v>34</v>
      </c>
      <c r="R4" s="33" t="s">
        <v>45</v>
      </c>
      <c r="S4" s="33" t="s">
        <v>60</v>
      </c>
      <c r="T4" s="20" t="s">
        <v>8</v>
      </c>
      <c r="U4" s="33" t="s">
        <v>74</v>
      </c>
    </row>
    <row r="5" spans="1:41" ht="13.5" thickBot="1" x14ac:dyDescent="0.25">
      <c r="A5" s="12">
        <v>1</v>
      </c>
      <c r="B5" s="16">
        <v>2</v>
      </c>
      <c r="C5" s="126">
        <v>3</v>
      </c>
      <c r="D5" s="16">
        <v>4</v>
      </c>
      <c r="E5" s="16">
        <v>5</v>
      </c>
      <c r="F5" s="127">
        <v>6</v>
      </c>
      <c r="G5" s="128"/>
      <c r="H5" s="18"/>
      <c r="I5" s="18"/>
      <c r="J5" s="18"/>
      <c r="K5" s="18"/>
      <c r="L5" s="18"/>
      <c r="M5" s="47"/>
      <c r="N5" s="18"/>
      <c r="O5" s="18"/>
      <c r="P5" s="18"/>
      <c r="Q5" s="18"/>
      <c r="R5" s="18"/>
      <c r="S5" s="29"/>
      <c r="T5" s="29"/>
      <c r="U5" s="29"/>
    </row>
    <row r="6" spans="1:41" s="6" customFormat="1" ht="32.25" customHeight="1" x14ac:dyDescent="0.2">
      <c r="A6" s="105">
        <v>1</v>
      </c>
      <c r="B6" s="106" t="s">
        <v>19</v>
      </c>
      <c r="C6" s="107">
        <f>C7+C8+C9+C10+C11+C12</f>
        <v>3252.3</v>
      </c>
      <c r="D6" s="107">
        <f>D7+D8+D9+D10+D11+D12</f>
        <v>3250.7</v>
      </c>
      <c r="E6" s="107">
        <f>E7+E8+E9+E10+E11+E12</f>
        <v>1.6000000000001364</v>
      </c>
      <c r="F6" s="48">
        <f t="shared" ref="F6:M6" si="0">F7+F8+F9+F10+F11+F12</f>
        <v>199.9421265849424</v>
      </c>
      <c r="G6" s="48">
        <f t="shared" si="0"/>
        <v>130.5</v>
      </c>
      <c r="H6" s="48">
        <f t="shared" si="0"/>
        <v>7.4</v>
      </c>
      <c r="I6" s="48">
        <f t="shared" si="0"/>
        <v>0</v>
      </c>
      <c r="J6" s="48">
        <f t="shared" si="0"/>
        <v>0</v>
      </c>
      <c r="K6" s="48">
        <f t="shared" si="0"/>
        <v>-6.2999999999998639</v>
      </c>
      <c r="L6" s="48">
        <f t="shared" si="0"/>
        <v>0</v>
      </c>
      <c r="M6" s="48">
        <f t="shared" si="0"/>
        <v>0</v>
      </c>
      <c r="N6" s="48">
        <f>SUM(N7:N8)+N9+N10+N11</f>
        <v>68.900000000000006</v>
      </c>
      <c r="O6" s="81">
        <f t="shared" ref="O6:O12" si="1">E6-N6</f>
        <v>-67.299999999999869</v>
      </c>
      <c r="P6" s="70">
        <f>D6/C6*100</f>
        <v>99.950804046367168</v>
      </c>
      <c r="Q6" s="18"/>
      <c r="R6" s="18"/>
      <c r="S6" s="18"/>
      <c r="T6" s="95"/>
      <c r="U6" s="95"/>
    </row>
    <row r="7" spans="1:41" s="6" customFormat="1" ht="38.25" x14ac:dyDescent="0.2">
      <c r="A7" s="11">
        <v>1</v>
      </c>
      <c r="B7" s="23" t="s">
        <v>47</v>
      </c>
      <c r="C7" s="7">
        <v>1900.7</v>
      </c>
      <c r="D7" s="8">
        <v>1899.6</v>
      </c>
      <c r="E7" s="8">
        <f t="shared" ref="E7:E12" si="2">C7-D7</f>
        <v>1.1000000000001364</v>
      </c>
      <c r="F7" s="79">
        <f>D7/C7*100</f>
        <v>99.942126584942386</v>
      </c>
      <c r="G7" s="129">
        <v>130.5</v>
      </c>
      <c r="H7" s="21">
        <v>3.6</v>
      </c>
      <c r="I7" s="21"/>
      <c r="J7" s="21"/>
      <c r="K7" s="30">
        <f>E7-H7</f>
        <v>-2.4999999999998637</v>
      </c>
      <c r="L7" s="18"/>
      <c r="M7" s="47"/>
      <c r="N7" s="21">
        <v>62.9</v>
      </c>
      <c r="O7" s="82">
        <f t="shared" si="1"/>
        <v>-61.799999999999862</v>
      </c>
      <c r="P7" s="18"/>
      <c r="Q7" s="18"/>
      <c r="R7" s="18"/>
      <c r="S7" s="18"/>
      <c r="T7" s="18"/>
      <c r="U7" s="18"/>
    </row>
    <row r="8" spans="1:41" s="6" customFormat="1" ht="73.5" customHeight="1" x14ac:dyDescent="0.2">
      <c r="A8" s="12">
        <v>2</v>
      </c>
      <c r="B8" s="34" t="s">
        <v>15</v>
      </c>
      <c r="C8" s="35">
        <v>351.6</v>
      </c>
      <c r="D8" s="36">
        <v>351.6</v>
      </c>
      <c r="E8" s="36">
        <f t="shared" si="2"/>
        <v>0</v>
      </c>
      <c r="F8" s="80">
        <f>D8/C8*100</f>
        <v>100</v>
      </c>
      <c r="G8" s="130"/>
      <c r="H8" s="37">
        <v>3.8</v>
      </c>
      <c r="I8" s="37"/>
      <c r="J8" s="37"/>
      <c r="K8" s="38">
        <f>E8-H8</f>
        <v>-3.8</v>
      </c>
      <c r="L8" s="39"/>
      <c r="M8" s="54"/>
      <c r="N8" s="21"/>
      <c r="O8" s="82">
        <f t="shared" si="1"/>
        <v>0</v>
      </c>
      <c r="P8" s="18"/>
      <c r="Q8" s="18"/>
      <c r="R8" s="18"/>
      <c r="S8" s="18"/>
      <c r="T8" s="18"/>
      <c r="U8" s="18"/>
    </row>
    <row r="9" spans="1:41" s="18" customFormat="1" ht="25.5" customHeight="1" x14ac:dyDescent="0.2">
      <c r="A9" s="16">
        <v>3</v>
      </c>
      <c r="B9" s="23" t="s">
        <v>16</v>
      </c>
      <c r="C9" s="7"/>
      <c r="D9" s="8"/>
      <c r="E9" s="8">
        <f t="shared" si="2"/>
        <v>0</v>
      </c>
      <c r="F9" s="24"/>
      <c r="G9" s="128"/>
      <c r="H9" s="21"/>
      <c r="I9" s="21"/>
      <c r="J9" s="21"/>
      <c r="K9" s="30"/>
      <c r="M9" s="47"/>
      <c r="N9" s="21"/>
      <c r="O9" s="82">
        <f t="shared" si="1"/>
        <v>0</v>
      </c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</row>
    <row r="10" spans="1:41" s="46" customFormat="1" ht="47.25" customHeight="1" x14ac:dyDescent="0.2">
      <c r="A10" s="28">
        <v>4</v>
      </c>
      <c r="B10" s="41" t="s">
        <v>17</v>
      </c>
      <c r="C10" s="14"/>
      <c r="D10" s="42"/>
      <c r="E10" s="8">
        <f t="shared" si="2"/>
        <v>0</v>
      </c>
      <c r="F10" s="43"/>
      <c r="G10" s="131"/>
      <c r="H10" s="44"/>
      <c r="I10" s="44"/>
      <c r="J10" s="44"/>
      <c r="K10" s="45"/>
      <c r="L10" s="40"/>
      <c r="M10" s="55"/>
      <c r="N10" s="30">
        <v>6</v>
      </c>
      <c r="O10" s="82">
        <f t="shared" si="1"/>
        <v>-6</v>
      </c>
      <c r="P10" s="18"/>
      <c r="Q10" s="18"/>
      <c r="R10" s="18"/>
      <c r="S10" s="18"/>
      <c r="T10" s="18"/>
      <c r="U10" s="18"/>
    </row>
    <row r="11" spans="1:41" s="46" customFormat="1" ht="62.25" customHeight="1" x14ac:dyDescent="0.2">
      <c r="A11" s="28">
        <v>5</v>
      </c>
      <c r="B11" s="132" t="s">
        <v>48</v>
      </c>
      <c r="C11" s="14">
        <v>1000</v>
      </c>
      <c r="D11" s="42">
        <v>999.5</v>
      </c>
      <c r="E11" s="42">
        <f t="shared" si="2"/>
        <v>0.5</v>
      </c>
      <c r="F11" s="43"/>
      <c r="G11" s="131"/>
      <c r="H11" s="44"/>
      <c r="I11" s="44"/>
      <c r="J11" s="44"/>
      <c r="K11" s="45"/>
      <c r="L11" s="40"/>
      <c r="M11" s="55"/>
      <c r="N11" s="21"/>
      <c r="O11" s="82">
        <f t="shared" si="1"/>
        <v>0.5</v>
      </c>
      <c r="P11" s="18"/>
      <c r="Q11" s="18" t="s">
        <v>42</v>
      </c>
      <c r="R11" s="94"/>
      <c r="S11" s="83" t="s">
        <v>61</v>
      </c>
      <c r="T11" s="94"/>
      <c r="U11" s="94"/>
      <c r="V11" s="92"/>
      <c r="W11" s="92"/>
      <c r="X11" s="92"/>
      <c r="Y11" s="92"/>
      <c r="Z11" s="92"/>
      <c r="AA11" s="92"/>
      <c r="AB11" s="92"/>
    </row>
    <row r="12" spans="1:41" s="46" customFormat="1" ht="23.25" hidden="1" customHeight="1" x14ac:dyDescent="0.2">
      <c r="A12" s="28"/>
      <c r="B12" s="132"/>
      <c r="C12" s="14"/>
      <c r="D12" s="42"/>
      <c r="E12" s="42">
        <f t="shared" si="2"/>
        <v>0</v>
      </c>
      <c r="F12" s="43"/>
      <c r="G12" s="131"/>
      <c r="H12" s="44"/>
      <c r="I12" s="44"/>
      <c r="J12" s="44"/>
      <c r="K12" s="45"/>
      <c r="L12" s="40"/>
      <c r="M12" s="55"/>
      <c r="N12" s="40"/>
      <c r="O12" s="82">
        <f t="shared" si="1"/>
        <v>0</v>
      </c>
      <c r="P12" s="18"/>
      <c r="Q12" s="18"/>
      <c r="R12" s="18"/>
      <c r="S12" s="18"/>
      <c r="T12" s="18"/>
      <c r="U12" s="18"/>
    </row>
    <row r="13" spans="1:41" s="6" customFormat="1" ht="40.5" customHeight="1" x14ac:dyDescent="0.2">
      <c r="A13" s="52">
        <v>2</v>
      </c>
      <c r="B13" s="108" t="s">
        <v>79</v>
      </c>
      <c r="C13" s="109">
        <f>C16+C17+C18+C19+C20+C21+C22+C23+C24+C25+C26+C27+C28+C29+C30+C31+C32+C33+C34+C35+C36+C37+C38+C39+C40+C41+C42</f>
        <v>90428.699999999983</v>
      </c>
      <c r="D13" s="109">
        <f>D16+D17+D18+D19+D20+D21+D22+D23+D24+D25+D26+D27+D28+D29+D30+D31+D32+D33+D34+D35+D36+D37+D38+D39+D40+D41+D42</f>
        <v>49718.599999999984</v>
      </c>
      <c r="E13" s="109">
        <f>E16+E17+E18+E19+E20+E21+E22+E23+E24+E25+E26+E27+E28+E29+E30+E31+E32+E33+E34+E35+E36+E37+E38+E39+E40+E41+E42</f>
        <v>40425.099999999991</v>
      </c>
      <c r="F13" s="49" t="e">
        <f t="shared" ref="F13:U13" si="3">F16+F17+F18+F19+F20+F21+F22+F23+F24+F25+F26+F27+F28+F29+F30+F31+F32+F33+F34+F35+F36</f>
        <v>#DIV/0!</v>
      </c>
      <c r="G13" s="49">
        <f t="shared" si="3"/>
        <v>674.03</v>
      </c>
      <c r="H13" s="49">
        <f t="shared" si="3"/>
        <v>3483.5000000000005</v>
      </c>
      <c r="I13" s="49">
        <f t="shared" si="3"/>
        <v>0</v>
      </c>
      <c r="J13" s="49">
        <f t="shared" si="3"/>
        <v>0</v>
      </c>
      <c r="K13" s="49">
        <f t="shared" si="3"/>
        <v>36193.69999999999</v>
      </c>
      <c r="L13" s="49">
        <f t="shared" si="3"/>
        <v>596.6</v>
      </c>
      <c r="M13" s="49">
        <f t="shared" si="3"/>
        <v>-330.20000000000005</v>
      </c>
      <c r="N13" s="49">
        <f t="shared" si="3"/>
        <v>15788.89</v>
      </c>
      <c r="O13" s="49">
        <f t="shared" si="3"/>
        <v>23888.31</v>
      </c>
      <c r="P13" s="49">
        <f t="shared" si="3"/>
        <v>0</v>
      </c>
      <c r="Q13" s="49" t="e">
        <f t="shared" si="3"/>
        <v>#VALUE!</v>
      </c>
      <c r="R13" s="49">
        <f t="shared" si="3"/>
        <v>0</v>
      </c>
      <c r="S13" s="49" t="e">
        <f t="shared" si="3"/>
        <v>#VALUE!</v>
      </c>
      <c r="T13" s="96">
        <f t="shared" si="3"/>
        <v>53774.249999999993</v>
      </c>
      <c r="U13" s="49">
        <f t="shared" si="3"/>
        <v>-13802.05</v>
      </c>
    </row>
    <row r="14" spans="1:41" s="6" customFormat="1" ht="38.25" customHeight="1" x14ac:dyDescent="0.2">
      <c r="A14" s="215" t="s">
        <v>80</v>
      </c>
      <c r="B14" s="216"/>
      <c r="C14" s="216"/>
      <c r="D14" s="216"/>
      <c r="E14" s="217"/>
      <c r="F14" s="49"/>
      <c r="G14" s="49"/>
      <c r="H14" s="49"/>
      <c r="I14" s="49"/>
      <c r="J14" s="49"/>
      <c r="K14" s="49"/>
      <c r="L14" s="49"/>
      <c r="M14" s="104"/>
      <c r="N14" s="49"/>
      <c r="O14" s="49"/>
      <c r="P14" s="49"/>
      <c r="Q14" s="49"/>
      <c r="R14" s="49"/>
      <c r="S14" s="49"/>
      <c r="T14" s="96"/>
      <c r="U14" s="49"/>
    </row>
    <row r="15" spans="1:41" s="6" customFormat="1" ht="28.5" hidden="1" customHeight="1" x14ac:dyDescent="0.2">
      <c r="A15" s="110"/>
      <c r="B15" s="111" t="s">
        <v>83</v>
      </c>
      <c r="C15" s="112">
        <f>C23+C41</f>
        <v>51046.299999999996</v>
      </c>
      <c r="D15" s="112">
        <f>D23+D41</f>
        <v>23689.5</v>
      </c>
      <c r="E15" s="112">
        <f>E23+E41</f>
        <v>27356.799999999999</v>
      </c>
      <c r="F15" s="49"/>
      <c r="G15" s="49"/>
      <c r="H15" s="49"/>
      <c r="I15" s="49"/>
      <c r="J15" s="49"/>
      <c r="K15" s="49"/>
      <c r="L15" s="49"/>
      <c r="M15" s="104"/>
      <c r="N15" s="49"/>
      <c r="O15" s="49"/>
      <c r="P15" s="49"/>
      <c r="Q15" s="49"/>
      <c r="R15" s="49"/>
      <c r="S15" s="49"/>
      <c r="T15" s="96"/>
      <c r="U15" s="49"/>
    </row>
    <row r="16" spans="1:41" s="6" customFormat="1" ht="67.5" customHeight="1" x14ac:dyDescent="0.2">
      <c r="A16" s="11">
        <v>1</v>
      </c>
      <c r="B16" s="101" t="s">
        <v>70</v>
      </c>
      <c r="C16" s="17">
        <v>4114.8</v>
      </c>
      <c r="D16" s="17">
        <v>3819.8</v>
      </c>
      <c r="E16" s="17">
        <f>C16-D16</f>
        <v>295</v>
      </c>
      <c r="F16" s="62">
        <f t="shared" ref="F16:F39" si="4">D16/C16*100</f>
        <v>92.830757266452807</v>
      </c>
      <c r="G16" s="58"/>
      <c r="H16" s="58"/>
      <c r="I16" s="58"/>
      <c r="J16" s="58"/>
      <c r="K16" s="58"/>
      <c r="L16" s="58"/>
      <c r="M16" s="65"/>
      <c r="N16" s="58"/>
      <c r="O16" s="58"/>
      <c r="P16" s="58"/>
      <c r="Q16" s="58"/>
      <c r="R16" s="58"/>
      <c r="S16" s="97" t="s">
        <v>69</v>
      </c>
      <c r="T16" s="98">
        <v>366.7</v>
      </c>
      <c r="U16" s="99">
        <f t="shared" ref="U16:U34" si="5">E16-T16</f>
        <v>-71.699999999999989</v>
      </c>
      <c r="V16" s="93"/>
      <c r="W16" s="93"/>
      <c r="X16" s="93"/>
      <c r="Y16" s="93"/>
    </row>
    <row r="17" spans="1:22" s="6" customFormat="1" ht="45" customHeight="1" x14ac:dyDescent="0.2">
      <c r="A17" s="11">
        <v>2</v>
      </c>
      <c r="B17" s="102" t="s">
        <v>20</v>
      </c>
      <c r="C17" s="17">
        <v>18728.3</v>
      </c>
      <c r="D17" s="17">
        <v>10463.299999999999</v>
      </c>
      <c r="E17" s="17">
        <f t="shared" ref="E17:E39" si="6">C17-D17</f>
        <v>8265</v>
      </c>
      <c r="F17" s="62">
        <f t="shared" si="4"/>
        <v>55.868925636603429</v>
      </c>
      <c r="G17" s="60">
        <v>738.23</v>
      </c>
      <c r="H17" s="58"/>
      <c r="I17" s="58"/>
      <c r="J17" s="58"/>
      <c r="K17" s="64">
        <f t="shared" ref="K17:K34" si="7">E17-H17</f>
        <v>8265</v>
      </c>
      <c r="L17" s="58"/>
      <c r="M17" s="65"/>
      <c r="N17" s="63">
        <f>10109.89-1537</f>
        <v>8572.89</v>
      </c>
      <c r="O17" s="60">
        <f>E17-N17</f>
        <v>-307.88999999999942</v>
      </c>
      <c r="P17" s="58"/>
      <c r="Q17" s="97" t="s">
        <v>37</v>
      </c>
      <c r="R17" s="58"/>
      <c r="S17" s="58"/>
      <c r="T17" s="63">
        <v>10433</v>
      </c>
      <c r="U17" s="99">
        <f t="shared" si="5"/>
        <v>-2168</v>
      </c>
    </row>
    <row r="18" spans="1:22" s="6" customFormat="1" ht="38.25" x14ac:dyDescent="0.2">
      <c r="A18" s="11">
        <v>3</v>
      </c>
      <c r="B18" s="133" t="s">
        <v>21</v>
      </c>
      <c r="C18" s="17">
        <v>525.79999999999995</v>
      </c>
      <c r="D18" s="17">
        <v>525.79999999999995</v>
      </c>
      <c r="E18" s="17">
        <f t="shared" si="6"/>
        <v>0</v>
      </c>
      <c r="F18" s="62">
        <f t="shared" si="4"/>
        <v>100</v>
      </c>
      <c r="G18" s="63"/>
      <c r="H18" s="58"/>
      <c r="I18" s="58"/>
      <c r="J18" s="58"/>
      <c r="K18" s="64">
        <f t="shared" si="7"/>
        <v>0</v>
      </c>
      <c r="L18" s="58"/>
      <c r="M18" s="65"/>
      <c r="N18" s="58"/>
      <c r="O18" s="60">
        <f t="shared" ref="O18:O35" si="8">E18-N18</f>
        <v>0</v>
      </c>
      <c r="P18" s="58"/>
      <c r="Q18" s="58"/>
      <c r="R18" s="58"/>
      <c r="S18" s="58" t="s">
        <v>62</v>
      </c>
      <c r="T18" s="63">
        <v>0</v>
      </c>
      <c r="U18" s="99">
        <f t="shared" si="5"/>
        <v>0</v>
      </c>
    </row>
    <row r="19" spans="1:22" s="6" customFormat="1" ht="55.5" customHeight="1" x14ac:dyDescent="0.2">
      <c r="A19" s="11">
        <v>4</v>
      </c>
      <c r="B19" s="134" t="s">
        <v>22</v>
      </c>
      <c r="C19" s="17">
        <v>2890</v>
      </c>
      <c r="D19" s="17">
        <v>2689.7</v>
      </c>
      <c r="E19" s="17">
        <f t="shared" si="6"/>
        <v>200.30000000000018</v>
      </c>
      <c r="F19" s="62">
        <f t="shared" si="4"/>
        <v>93.069204152249128</v>
      </c>
      <c r="G19" s="58"/>
      <c r="H19" s="58"/>
      <c r="I19" s="58"/>
      <c r="J19" s="58"/>
      <c r="K19" s="64">
        <f t="shared" si="7"/>
        <v>200.30000000000018</v>
      </c>
      <c r="L19" s="58"/>
      <c r="M19" s="65"/>
      <c r="N19" s="63">
        <v>880.9</v>
      </c>
      <c r="O19" s="60">
        <f t="shared" si="8"/>
        <v>-680.5999999999998</v>
      </c>
      <c r="P19" s="58"/>
      <c r="Q19" s="97" t="s">
        <v>35</v>
      </c>
      <c r="R19" s="97"/>
      <c r="S19" s="97" t="s">
        <v>63</v>
      </c>
      <c r="T19" s="63">
        <v>300.3</v>
      </c>
      <c r="U19" s="99">
        <f t="shared" si="5"/>
        <v>-99.999999999999829</v>
      </c>
    </row>
    <row r="20" spans="1:22" s="6" customFormat="1" ht="34.5" customHeight="1" x14ac:dyDescent="0.2">
      <c r="A20" s="11">
        <v>5</v>
      </c>
      <c r="B20" s="135" t="s">
        <v>23</v>
      </c>
      <c r="C20" s="17">
        <v>500</v>
      </c>
      <c r="D20" s="17">
        <v>455.4</v>
      </c>
      <c r="E20" s="17">
        <f t="shared" si="6"/>
        <v>44.600000000000023</v>
      </c>
      <c r="F20" s="66">
        <f t="shared" si="4"/>
        <v>91.08</v>
      </c>
      <c r="G20" s="63">
        <v>-22.1</v>
      </c>
      <c r="H20" s="67">
        <v>22.7</v>
      </c>
      <c r="I20" s="67"/>
      <c r="J20" s="67"/>
      <c r="K20" s="68">
        <f t="shared" si="7"/>
        <v>21.900000000000023</v>
      </c>
      <c r="L20" s="58"/>
      <c r="M20" s="65"/>
      <c r="N20" s="63">
        <v>69.099999999999994</v>
      </c>
      <c r="O20" s="60">
        <f t="shared" si="8"/>
        <v>-24.499999999999972</v>
      </c>
      <c r="P20" s="58"/>
      <c r="Q20" s="58"/>
      <c r="R20" s="97"/>
      <c r="S20" s="58" t="s">
        <v>64</v>
      </c>
      <c r="T20" s="63">
        <v>51.5</v>
      </c>
      <c r="U20" s="99">
        <f t="shared" si="5"/>
        <v>-6.8999999999999773</v>
      </c>
    </row>
    <row r="21" spans="1:22" s="6" customFormat="1" ht="45" customHeight="1" x14ac:dyDescent="0.2">
      <c r="A21" s="103">
        <v>6</v>
      </c>
      <c r="B21" s="136" t="s">
        <v>49</v>
      </c>
      <c r="C21" s="17">
        <v>457.1</v>
      </c>
      <c r="D21" s="17">
        <v>457.1</v>
      </c>
      <c r="E21" s="17">
        <f t="shared" si="6"/>
        <v>0</v>
      </c>
      <c r="F21" s="62">
        <f t="shared" si="4"/>
        <v>100</v>
      </c>
      <c r="G21" s="58"/>
      <c r="H21" s="63">
        <v>739.1</v>
      </c>
      <c r="I21" s="63"/>
      <c r="J21" s="63"/>
      <c r="K21" s="60">
        <f t="shared" si="7"/>
        <v>-739.1</v>
      </c>
      <c r="L21" s="58"/>
      <c r="M21" s="65"/>
      <c r="N21" s="63"/>
      <c r="O21" s="60">
        <f t="shared" si="8"/>
        <v>0</v>
      </c>
      <c r="P21" s="58"/>
      <c r="Q21" s="58"/>
      <c r="R21" s="58"/>
      <c r="S21" s="58"/>
      <c r="T21" s="63">
        <v>43.9</v>
      </c>
      <c r="U21" s="63">
        <f t="shared" si="5"/>
        <v>-43.9</v>
      </c>
    </row>
    <row r="22" spans="1:22" s="6" customFormat="1" ht="27.75" customHeight="1" x14ac:dyDescent="0.2">
      <c r="A22" s="11">
        <v>7</v>
      </c>
      <c r="B22" s="137" t="s">
        <v>24</v>
      </c>
      <c r="C22" s="17">
        <v>100</v>
      </c>
      <c r="D22" s="17">
        <v>100</v>
      </c>
      <c r="E22" s="8">
        <f t="shared" si="6"/>
        <v>0</v>
      </c>
      <c r="F22" s="62">
        <f t="shared" si="4"/>
        <v>100</v>
      </c>
      <c r="G22" s="58"/>
      <c r="H22" s="58"/>
      <c r="I22" s="58"/>
      <c r="J22" s="58"/>
      <c r="K22" s="64">
        <f t="shared" si="7"/>
        <v>0</v>
      </c>
      <c r="L22" s="58"/>
      <c r="M22" s="65"/>
      <c r="N22" s="64">
        <v>100</v>
      </c>
      <c r="O22" s="60">
        <f t="shared" si="8"/>
        <v>-100</v>
      </c>
      <c r="P22" s="58"/>
      <c r="Q22" s="58"/>
      <c r="R22" s="58"/>
      <c r="S22" s="58"/>
      <c r="T22" s="58">
        <v>0</v>
      </c>
      <c r="U22" s="63">
        <f t="shared" si="5"/>
        <v>0</v>
      </c>
    </row>
    <row r="23" spans="1:22" s="6" customFormat="1" ht="76.5" customHeight="1" x14ac:dyDescent="0.2">
      <c r="A23" s="11">
        <v>8</v>
      </c>
      <c r="B23" s="138" t="s">
        <v>50</v>
      </c>
      <c r="C23" s="17">
        <v>50948.1</v>
      </c>
      <c r="D23" s="17">
        <v>23591.3</v>
      </c>
      <c r="E23" s="17">
        <f t="shared" si="6"/>
        <v>27356.799999999999</v>
      </c>
      <c r="F23" s="62">
        <f t="shared" si="4"/>
        <v>46.304572692602861</v>
      </c>
      <c r="G23" s="58"/>
      <c r="H23" s="58"/>
      <c r="I23" s="58"/>
      <c r="J23" s="58"/>
      <c r="K23" s="64">
        <f t="shared" si="7"/>
        <v>27356.799999999999</v>
      </c>
      <c r="L23" s="58"/>
      <c r="M23" s="65"/>
      <c r="N23" s="60">
        <v>196.8</v>
      </c>
      <c r="O23" s="60">
        <f t="shared" si="8"/>
        <v>27160</v>
      </c>
      <c r="P23" s="58"/>
      <c r="Q23" s="58"/>
      <c r="R23" s="97"/>
      <c r="S23" s="58"/>
      <c r="T23" s="63">
        <v>39565.1</v>
      </c>
      <c r="U23" s="63">
        <f t="shared" si="5"/>
        <v>-12208.3</v>
      </c>
    </row>
    <row r="24" spans="1:22" s="6" customFormat="1" ht="44.25" customHeight="1" x14ac:dyDescent="0.2">
      <c r="A24" s="11">
        <v>9</v>
      </c>
      <c r="B24" s="73" t="s">
        <v>25</v>
      </c>
      <c r="C24" s="17">
        <f>1283.5-100</f>
        <v>1183.5</v>
      </c>
      <c r="D24" s="17">
        <v>423.7</v>
      </c>
      <c r="E24" s="8">
        <f t="shared" si="6"/>
        <v>759.8</v>
      </c>
      <c r="F24" s="24">
        <f t="shared" si="4"/>
        <v>35.800591465990706</v>
      </c>
      <c r="G24" s="18"/>
      <c r="H24" s="21">
        <v>30.1</v>
      </c>
      <c r="I24" s="21"/>
      <c r="J24" s="21"/>
      <c r="K24" s="30">
        <f t="shared" si="7"/>
        <v>729.69999999999993</v>
      </c>
      <c r="L24" s="18"/>
      <c r="M24" s="47"/>
      <c r="N24" s="30">
        <f>648-61.5</f>
        <v>586.5</v>
      </c>
      <c r="O24" s="61">
        <f t="shared" si="8"/>
        <v>173.29999999999995</v>
      </c>
      <c r="P24" s="18"/>
      <c r="Q24" s="94" t="s">
        <v>37</v>
      </c>
      <c r="R24" s="18"/>
      <c r="S24" s="18"/>
      <c r="T24" s="21">
        <v>450.7</v>
      </c>
      <c r="U24" s="61">
        <f t="shared" si="5"/>
        <v>309.09999999999997</v>
      </c>
    </row>
    <row r="25" spans="1:22" s="6" customFormat="1" ht="45.75" customHeight="1" x14ac:dyDescent="0.2">
      <c r="A25" s="11">
        <v>10</v>
      </c>
      <c r="B25" s="139" t="s">
        <v>26</v>
      </c>
      <c r="C25" s="17">
        <v>556.9</v>
      </c>
      <c r="D25" s="17">
        <v>268.5</v>
      </c>
      <c r="E25" s="17">
        <f t="shared" si="6"/>
        <v>288.39999999999998</v>
      </c>
      <c r="F25" s="24">
        <f t="shared" si="4"/>
        <v>48.213323756509254</v>
      </c>
      <c r="G25" s="18"/>
      <c r="H25" s="18"/>
      <c r="I25" s="18"/>
      <c r="J25" s="18"/>
      <c r="K25" s="30">
        <f t="shared" si="7"/>
        <v>288.39999999999998</v>
      </c>
      <c r="L25" s="18"/>
      <c r="M25" s="47"/>
      <c r="N25" s="21">
        <f>273.9-36.3</f>
        <v>237.59999999999997</v>
      </c>
      <c r="O25" s="61">
        <f t="shared" si="8"/>
        <v>50.800000000000011</v>
      </c>
      <c r="P25" s="18"/>
      <c r="Q25" s="94" t="s">
        <v>37</v>
      </c>
      <c r="R25" s="18"/>
      <c r="S25" s="18"/>
      <c r="T25" s="21">
        <v>291</v>
      </c>
      <c r="U25" s="61">
        <f t="shared" si="5"/>
        <v>-2.6000000000000227</v>
      </c>
    </row>
    <row r="26" spans="1:22" s="6" customFormat="1" ht="45.75" customHeight="1" x14ac:dyDescent="0.2">
      <c r="A26" s="11">
        <v>11</v>
      </c>
      <c r="B26" s="140" t="s">
        <v>27</v>
      </c>
      <c r="C26" s="17">
        <v>721.8</v>
      </c>
      <c r="D26" s="17">
        <v>434.2</v>
      </c>
      <c r="E26" s="17">
        <f t="shared" si="6"/>
        <v>287.59999999999997</v>
      </c>
      <c r="F26" s="62">
        <f t="shared" si="4"/>
        <v>60.155167636464398</v>
      </c>
      <c r="G26" s="58"/>
      <c r="H26" s="58"/>
      <c r="I26" s="58"/>
      <c r="J26" s="58"/>
      <c r="K26" s="64">
        <f t="shared" si="7"/>
        <v>287.59999999999997</v>
      </c>
      <c r="L26" s="58"/>
      <c r="M26" s="65"/>
      <c r="N26" s="21">
        <v>223</v>
      </c>
      <c r="O26" s="61">
        <f t="shared" si="8"/>
        <v>64.599999999999966</v>
      </c>
      <c r="P26" s="18"/>
      <c r="Q26" s="18"/>
      <c r="R26" s="18"/>
      <c r="S26" s="18"/>
      <c r="T26" s="21">
        <v>277.7</v>
      </c>
      <c r="U26" s="61">
        <f t="shared" si="5"/>
        <v>9.8999999999999773</v>
      </c>
    </row>
    <row r="27" spans="1:22" s="6" customFormat="1" ht="58.5" customHeight="1" x14ac:dyDescent="0.2">
      <c r="A27" s="11">
        <v>12</v>
      </c>
      <c r="B27" s="141" t="s">
        <v>28</v>
      </c>
      <c r="C27" s="17">
        <v>4740.8</v>
      </c>
      <c r="D27" s="8">
        <v>2535.6999999999998</v>
      </c>
      <c r="E27" s="17">
        <f t="shared" si="6"/>
        <v>2205.1000000000004</v>
      </c>
      <c r="F27" s="24">
        <f t="shared" si="4"/>
        <v>53.486753290583863</v>
      </c>
      <c r="G27" s="18"/>
      <c r="H27" s="18">
        <v>871.4</v>
      </c>
      <c r="I27" s="18"/>
      <c r="J27" s="18"/>
      <c r="K27" s="30">
        <f t="shared" si="7"/>
        <v>1333.7000000000003</v>
      </c>
      <c r="L27" s="18"/>
      <c r="M27" s="47"/>
      <c r="N27" s="21">
        <v>2787.4</v>
      </c>
      <c r="O27" s="61">
        <f t="shared" si="8"/>
        <v>-582.29999999999973</v>
      </c>
      <c r="P27" s="18"/>
      <c r="Q27" s="94" t="s">
        <v>38</v>
      </c>
      <c r="R27" s="18"/>
      <c r="S27" s="18"/>
      <c r="T27" s="21">
        <v>1622.95</v>
      </c>
      <c r="U27" s="21">
        <f t="shared" si="5"/>
        <v>582.15000000000032</v>
      </c>
    </row>
    <row r="28" spans="1:22" s="6" customFormat="1" ht="108" customHeight="1" x14ac:dyDescent="0.2">
      <c r="A28" s="11">
        <v>13</v>
      </c>
      <c r="B28" s="142" t="s">
        <v>43</v>
      </c>
      <c r="C28" s="17">
        <v>10</v>
      </c>
      <c r="D28" s="17">
        <v>6.8</v>
      </c>
      <c r="E28" s="17">
        <f t="shared" si="6"/>
        <v>3.2</v>
      </c>
      <c r="F28" s="24">
        <f t="shared" si="4"/>
        <v>68</v>
      </c>
      <c r="G28" s="18"/>
      <c r="H28" s="18">
        <v>41.4</v>
      </c>
      <c r="I28" s="18"/>
      <c r="J28" s="18"/>
      <c r="K28" s="30">
        <f t="shared" si="7"/>
        <v>-38.199999999999996</v>
      </c>
      <c r="L28" s="18"/>
      <c r="M28" s="47"/>
      <c r="N28" s="21">
        <v>2.1</v>
      </c>
      <c r="O28" s="61">
        <f t="shared" si="8"/>
        <v>1.1000000000000001</v>
      </c>
      <c r="P28" s="18"/>
      <c r="Q28" s="18"/>
      <c r="R28" s="18"/>
      <c r="S28" s="18"/>
      <c r="T28" s="21">
        <v>4.0999999999999996</v>
      </c>
      <c r="U28" s="18">
        <f t="shared" si="5"/>
        <v>-0.89999999999999947</v>
      </c>
    </row>
    <row r="29" spans="1:22" s="2" customFormat="1" ht="43.5" customHeight="1" x14ac:dyDescent="0.2">
      <c r="A29" s="11">
        <v>14</v>
      </c>
      <c r="B29" s="143" t="s">
        <v>52</v>
      </c>
      <c r="C29" s="17">
        <v>60</v>
      </c>
      <c r="D29" s="17">
        <v>59.5</v>
      </c>
      <c r="E29" s="17">
        <f t="shared" si="6"/>
        <v>0.5</v>
      </c>
      <c r="F29" s="62">
        <f t="shared" si="4"/>
        <v>99.166666666666671</v>
      </c>
      <c r="G29" s="58"/>
      <c r="H29" s="58">
        <v>144</v>
      </c>
      <c r="I29" s="58"/>
      <c r="J29" s="58"/>
      <c r="K29" s="64">
        <f t="shared" si="7"/>
        <v>-143.5</v>
      </c>
      <c r="L29" s="58">
        <v>114.3</v>
      </c>
      <c r="M29" s="69">
        <f>E29-L29</f>
        <v>-113.8</v>
      </c>
      <c r="N29" s="21">
        <v>1652.1</v>
      </c>
      <c r="O29" s="61">
        <f t="shared" si="8"/>
        <v>-1651.6</v>
      </c>
      <c r="P29" s="58"/>
      <c r="Q29" s="58"/>
      <c r="R29" s="58"/>
      <c r="S29" s="58"/>
      <c r="T29" s="58"/>
      <c r="U29" s="21">
        <f t="shared" si="5"/>
        <v>0.5</v>
      </c>
    </row>
    <row r="30" spans="1:22" s="2" customFormat="1" ht="100.5" customHeight="1" x14ac:dyDescent="0.2">
      <c r="A30" s="11">
        <v>15</v>
      </c>
      <c r="B30" s="144" t="s">
        <v>51</v>
      </c>
      <c r="C30" s="17"/>
      <c r="D30" s="17"/>
      <c r="E30" s="17">
        <f t="shared" si="6"/>
        <v>0</v>
      </c>
      <c r="F30" s="62" t="e">
        <f t="shared" si="4"/>
        <v>#DIV/0!</v>
      </c>
      <c r="G30" s="58"/>
      <c r="H30" s="58">
        <v>513</v>
      </c>
      <c r="I30" s="58"/>
      <c r="J30" s="58"/>
      <c r="K30" s="64">
        <f t="shared" si="7"/>
        <v>-513</v>
      </c>
      <c r="L30" s="58"/>
      <c r="M30" s="65"/>
      <c r="N30" s="21"/>
      <c r="O30" s="60">
        <f t="shared" si="8"/>
        <v>0</v>
      </c>
      <c r="P30" s="58"/>
      <c r="Q30" s="58"/>
      <c r="R30" s="58"/>
      <c r="S30" s="58"/>
      <c r="T30" s="58"/>
      <c r="U30" s="21">
        <f t="shared" si="5"/>
        <v>0</v>
      </c>
    </row>
    <row r="31" spans="1:22" s="2" customFormat="1" ht="48.75" customHeight="1" x14ac:dyDescent="0.2">
      <c r="A31" s="11">
        <v>16</v>
      </c>
      <c r="B31" s="145" t="s">
        <v>54</v>
      </c>
      <c r="C31" s="17">
        <v>2040</v>
      </c>
      <c r="D31" s="17">
        <v>2040</v>
      </c>
      <c r="E31" s="17">
        <f t="shared" si="6"/>
        <v>0</v>
      </c>
      <c r="F31" s="62">
        <f t="shared" si="4"/>
        <v>100</v>
      </c>
      <c r="G31" s="58">
        <v>-42.1</v>
      </c>
      <c r="H31" s="58">
        <v>430</v>
      </c>
      <c r="I31" s="58"/>
      <c r="J31" s="58"/>
      <c r="K31" s="64">
        <f t="shared" si="7"/>
        <v>-430</v>
      </c>
      <c r="L31" s="58">
        <v>215</v>
      </c>
      <c r="M31" s="69">
        <f>E31-L31</f>
        <v>-215</v>
      </c>
      <c r="N31" s="58"/>
      <c r="O31" s="61">
        <f t="shared" si="8"/>
        <v>0</v>
      </c>
      <c r="P31" s="58"/>
      <c r="Q31" s="58"/>
      <c r="R31" s="58"/>
      <c r="S31" s="94" t="s">
        <v>65</v>
      </c>
      <c r="T31" s="100">
        <v>67</v>
      </c>
      <c r="U31" s="21">
        <f t="shared" si="5"/>
        <v>-67</v>
      </c>
      <c r="V31" s="93"/>
    </row>
    <row r="32" spans="1:22" s="2" customFormat="1" ht="85.5" customHeight="1" x14ac:dyDescent="0.2">
      <c r="A32" s="11">
        <v>17</v>
      </c>
      <c r="B32" s="146" t="s">
        <v>44</v>
      </c>
      <c r="C32" s="17">
        <v>203.7</v>
      </c>
      <c r="D32" s="17">
        <v>138.5</v>
      </c>
      <c r="E32" s="17">
        <f t="shared" si="6"/>
        <v>65.199999999999989</v>
      </c>
      <c r="F32" s="62">
        <f t="shared" si="4"/>
        <v>67.992145311732941</v>
      </c>
      <c r="G32" s="58"/>
      <c r="H32" s="58">
        <v>470</v>
      </c>
      <c r="I32" s="58"/>
      <c r="J32" s="58"/>
      <c r="K32" s="64">
        <f t="shared" si="7"/>
        <v>-404.8</v>
      </c>
      <c r="L32" s="58">
        <v>267.3</v>
      </c>
      <c r="M32" s="69">
        <f>E32-L32</f>
        <v>-202.10000000000002</v>
      </c>
      <c r="N32" s="61">
        <v>50.5</v>
      </c>
      <c r="O32" s="61">
        <f t="shared" si="8"/>
        <v>14.699999999999989</v>
      </c>
      <c r="P32" s="58"/>
      <c r="Q32" s="58"/>
      <c r="R32" s="58"/>
      <c r="S32" s="58"/>
      <c r="T32" s="63">
        <v>83</v>
      </c>
      <c r="U32" s="21">
        <f t="shared" si="5"/>
        <v>-17.800000000000011</v>
      </c>
    </row>
    <row r="33" spans="1:21" s="2" customFormat="1" ht="30.75" customHeight="1" x14ac:dyDescent="0.2">
      <c r="A33" s="11">
        <v>18</v>
      </c>
      <c r="B33" s="147" t="s">
        <v>53</v>
      </c>
      <c r="C33" s="17">
        <v>160</v>
      </c>
      <c r="D33" s="17">
        <v>160</v>
      </c>
      <c r="E33" s="17">
        <f t="shared" si="6"/>
        <v>0</v>
      </c>
      <c r="F33" s="62">
        <f t="shared" si="4"/>
        <v>100</v>
      </c>
      <c r="G33" s="58"/>
      <c r="H33" s="58"/>
      <c r="I33" s="58"/>
      <c r="J33" s="58"/>
      <c r="K33" s="64">
        <f t="shared" si="7"/>
        <v>0</v>
      </c>
      <c r="L33" s="58"/>
      <c r="M33" s="69">
        <f>E33-L33</f>
        <v>0</v>
      </c>
      <c r="N33" s="21"/>
      <c r="O33" s="61">
        <f t="shared" si="8"/>
        <v>0</v>
      </c>
      <c r="P33" s="58"/>
      <c r="Q33" s="58"/>
      <c r="R33" s="58"/>
      <c r="S33" s="94" t="s">
        <v>66</v>
      </c>
      <c r="T33" s="58"/>
      <c r="U33" s="21">
        <f t="shared" si="5"/>
        <v>0</v>
      </c>
    </row>
    <row r="34" spans="1:21" s="2" customFormat="1" ht="108.75" customHeight="1" x14ac:dyDescent="0.2">
      <c r="A34" s="11">
        <v>19</v>
      </c>
      <c r="B34" s="148" t="s">
        <v>55</v>
      </c>
      <c r="C34" s="17">
        <v>444.3</v>
      </c>
      <c r="D34" s="17">
        <v>243.6</v>
      </c>
      <c r="E34" s="17">
        <f t="shared" si="6"/>
        <v>200.70000000000002</v>
      </c>
      <c r="F34" s="24">
        <f t="shared" si="4"/>
        <v>54.827819041188384</v>
      </c>
      <c r="G34" s="18"/>
      <c r="H34" s="18">
        <v>221.8</v>
      </c>
      <c r="I34" s="18"/>
      <c r="J34" s="18"/>
      <c r="K34" s="30">
        <f t="shared" si="7"/>
        <v>-21.099999999999994</v>
      </c>
      <c r="L34" s="18"/>
      <c r="M34" s="149">
        <f>E34-L34</f>
        <v>200.70000000000002</v>
      </c>
      <c r="N34" s="18">
        <v>430</v>
      </c>
      <c r="O34" s="61">
        <f t="shared" si="8"/>
        <v>-229.29999999999998</v>
      </c>
      <c r="P34" s="58"/>
      <c r="Q34" s="94" t="s">
        <v>39</v>
      </c>
      <c r="R34" s="58"/>
      <c r="S34" s="58"/>
      <c r="T34" s="63">
        <v>217.3</v>
      </c>
      <c r="U34" s="21">
        <f t="shared" si="5"/>
        <v>-16.599999999999994</v>
      </c>
    </row>
    <row r="35" spans="1:21" s="2" customFormat="1" ht="33" customHeight="1" x14ac:dyDescent="0.2">
      <c r="A35" s="28">
        <v>20</v>
      </c>
      <c r="B35" s="57" t="s">
        <v>33</v>
      </c>
      <c r="C35" s="17">
        <v>164.5</v>
      </c>
      <c r="D35" s="17">
        <v>164.5</v>
      </c>
      <c r="E35" s="17">
        <f t="shared" si="6"/>
        <v>0</v>
      </c>
      <c r="F35" s="62">
        <f t="shared" si="4"/>
        <v>100</v>
      </c>
      <c r="G35" s="58"/>
      <c r="H35" s="58"/>
      <c r="I35" s="58"/>
      <c r="J35" s="58"/>
      <c r="K35" s="64"/>
      <c r="L35" s="58"/>
      <c r="M35" s="65"/>
      <c r="N35" s="58"/>
      <c r="O35" s="60">
        <f t="shared" si="8"/>
        <v>0</v>
      </c>
      <c r="P35" s="58"/>
      <c r="Q35" s="58"/>
      <c r="R35" s="58"/>
      <c r="S35" s="58"/>
      <c r="T35" s="58"/>
      <c r="U35" s="58"/>
    </row>
    <row r="36" spans="1:21" s="2" customFormat="1" ht="45" customHeight="1" x14ac:dyDescent="0.2">
      <c r="A36" s="28">
        <v>21</v>
      </c>
      <c r="B36" s="57" t="s">
        <v>72</v>
      </c>
      <c r="C36" s="17">
        <v>570</v>
      </c>
      <c r="D36" s="17">
        <v>570</v>
      </c>
      <c r="E36" s="17">
        <f t="shared" si="6"/>
        <v>0</v>
      </c>
      <c r="F36" s="62">
        <f t="shared" si="4"/>
        <v>100</v>
      </c>
      <c r="G36" s="58"/>
      <c r="H36" s="58"/>
      <c r="I36" s="58"/>
      <c r="J36" s="58"/>
      <c r="K36" s="64"/>
      <c r="L36" s="58"/>
      <c r="M36" s="65"/>
      <c r="N36" s="58"/>
      <c r="O36" s="60"/>
      <c r="P36" s="58"/>
      <c r="Q36" s="58"/>
      <c r="R36" s="58"/>
      <c r="S36" s="58"/>
      <c r="T36" s="58"/>
      <c r="U36" s="58"/>
    </row>
    <row r="37" spans="1:21" s="2" customFormat="1" ht="63" customHeight="1" x14ac:dyDescent="0.2">
      <c r="A37" s="28">
        <v>22</v>
      </c>
      <c r="B37" s="57" t="s">
        <v>75</v>
      </c>
      <c r="C37" s="17">
        <v>110.5</v>
      </c>
      <c r="D37" s="17">
        <v>110.5</v>
      </c>
      <c r="E37" s="17">
        <f t="shared" si="6"/>
        <v>0</v>
      </c>
      <c r="F37" s="62">
        <f t="shared" si="4"/>
        <v>100</v>
      </c>
      <c r="G37" s="58"/>
      <c r="H37" s="58"/>
      <c r="I37" s="58"/>
      <c r="J37" s="58"/>
      <c r="K37" s="64"/>
      <c r="L37" s="58"/>
      <c r="M37" s="65"/>
      <c r="N37" s="58"/>
      <c r="O37" s="60"/>
      <c r="P37" s="58"/>
      <c r="Q37" s="58"/>
      <c r="R37" s="58"/>
      <c r="S37" s="58"/>
      <c r="T37" s="58"/>
      <c r="U37" s="58"/>
    </row>
    <row r="38" spans="1:21" s="2" customFormat="1" ht="63" customHeight="1" x14ac:dyDescent="0.2">
      <c r="A38" s="28">
        <v>23</v>
      </c>
      <c r="B38" s="57" t="s">
        <v>76</v>
      </c>
      <c r="C38" s="17">
        <v>440.4</v>
      </c>
      <c r="D38" s="17">
        <v>70.099999999999994</v>
      </c>
      <c r="E38" s="17">
        <f t="shared" si="6"/>
        <v>370.29999999999995</v>
      </c>
      <c r="F38" s="62">
        <f t="shared" si="4"/>
        <v>15.917347865576748</v>
      </c>
      <c r="G38" s="58"/>
      <c r="H38" s="58"/>
      <c r="I38" s="58"/>
      <c r="J38" s="58"/>
      <c r="K38" s="64"/>
      <c r="L38" s="58"/>
      <c r="M38" s="65"/>
      <c r="N38" s="58"/>
      <c r="O38" s="60"/>
      <c r="P38" s="58"/>
      <c r="Q38" s="58"/>
      <c r="R38" s="58"/>
      <c r="S38" s="58"/>
      <c r="T38" s="58"/>
      <c r="U38" s="58"/>
    </row>
    <row r="39" spans="1:21" s="2" customFormat="1" ht="63" customHeight="1" x14ac:dyDescent="0.2">
      <c r="A39" s="28">
        <v>24</v>
      </c>
      <c r="B39" s="57" t="s">
        <v>77</v>
      </c>
      <c r="C39" s="17">
        <v>375</v>
      </c>
      <c r="D39" s="17">
        <v>292.39999999999998</v>
      </c>
      <c r="E39" s="17">
        <f t="shared" si="6"/>
        <v>82.600000000000023</v>
      </c>
      <c r="F39" s="62">
        <f t="shared" si="4"/>
        <v>77.973333333333329</v>
      </c>
      <c r="G39" s="58"/>
      <c r="H39" s="58"/>
      <c r="I39" s="58"/>
      <c r="J39" s="58"/>
      <c r="K39" s="64"/>
      <c r="L39" s="58"/>
      <c r="M39" s="65"/>
      <c r="N39" s="58"/>
      <c r="O39" s="60"/>
      <c r="P39" s="58"/>
      <c r="Q39" s="58"/>
      <c r="R39" s="58"/>
      <c r="S39" s="58"/>
      <c r="T39" s="58"/>
      <c r="U39" s="58"/>
    </row>
    <row r="40" spans="1:21" s="2" customFormat="1" ht="63" customHeight="1" x14ac:dyDescent="0.2">
      <c r="A40" s="28">
        <v>25</v>
      </c>
      <c r="B40" s="57" t="s">
        <v>78</v>
      </c>
      <c r="C40" s="17">
        <v>52.7</v>
      </c>
      <c r="D40" s="17"/>
      <c r="E40" s="17"/>
      <c r="F40" s="62"/>
      <c r="G40" s="58"/>
      <c r="H40" s="58"/>
      <c r="I40" s="58"/>
      <c r="J40" s="58"/>
      <c r="K40" s="64"/>
      <c r="L40" s="58"/>
      <c r="M40" s="65"/>
      <c r="N40" s="58"/>
      <c r="O40" s="60"/>
      <c r="P40" s="58"/>
      <c r="Q40" s="58"/>
      <c r="R40" s="58"/>
      <c r="S40" s="58"/>
      <c r="T40" s="58"/>
      <c r="U40" s="58"/>
    </row>
    <row r="41" spans="1:21" s="2" customFormat="1" ht="99" customHeight="1" x14ac:dyDescent="0.2">
      <c r="A41" s="16">
        <v>26</v>
      </c>
      <c r="B41" s="148" t="s">
        <v>87</v>
      </c>
      <c r="C41" s="17">
        <v>98.2</v>
      </c>
      <c r="D41" s="17">
        <v>98.2</v>
      </c>
      <c r="E41" s="17"/>
      <c r="F41" s="62"/>
      <c r="G41" s="58"/>
      <c r="H41" s="58"/>
      <c r="I41" s="58"/>
      <c r="J41" s="58"/>
      <c r="K41" s="64"/>
      <c r="L41" s="58"/>
      <c r="M41" s="65"/>
      <c r="N41" s="58"/>
      <c r="O41" s="60"/>
      <c r="P41" s="58"/>
      <c r="Q41" s="58"/>
      <c r="R41" s="58"/>
      <c r="S41" s="58"/>
      <c r="T41" s="58"/>
      <c r="U41" s="58"/>
    </row>
    <row r="42" spans="1:21" s="2" customFormat="1" ht="92.25" customHeight="1" x14ac:dyDescent="0.2">
      <c r="A42" s="16">
        <v>27</v>
      </c>
      <c r="B42" s="148" t="s">
        <v>88</v>
      </c>
      <c r="C42" s="17">
        <v>232.3</v>
      </c>
      <c r="D42" s="17"/>
      <c r="E42" s="17"/>
      <c r="F42" s="62"/>
      <c r="G42" s="58"/>
      <c r="H42" s="58"/>
      <c r="I42" s="58"/>
      <c r="J42" s="58"/>
      <c r="K42" s="64"/>
      <c r="L42" s="58"/>
      <c r="M42" s="65"/>
      <c r="N42" s="58"/>
      <c r="O42" s="60"/>
      <c r="P42" s="58"/>
      <c r="Q42" s="58"/>
      <c r="R42" s="58"/>
      <c r="S42" s="58"/>
      <c r="T42" s="58"/>
      <c r="U42" s="58"/>
    </row>
    <row r="43" spans="1:21" s="2" customFormat="1" ht="25.5" customHeight="1" x14ac:dyDescent="0.2">
      <c r="A43" s="216" t="s">
        <v>81</v>
      </c>
      <c r="B43" s="216"/>
      <c r="C43" s="216"/>
      <c r="D43" s="216"/>
      <c r="E43" s="217"/>
      <c r="F43" s="62"/>
      <c r="G43" s="58"/>
      <c r="H43" s="58"/>
      <c r="I43" s="58"/>
      <c r="J43" s="58"/>
      <c r="K43" s="64"/>
      <c r="L43" s="58"/>
      <c r="M43" s="65"/>
      <c r="N43" s="58"/>
      <c r="O43" s="60"/>
      <c r="P43" s="58"/>
      <c r="Q43" s="58"/>
      <c r="R43" s="58"/>
      <c r="S43" s="58"/>
      <c r="T43" s="58"/>
      <c r="U43" s="58"/>
    </row>
    <row r="44" spans="1:21" s="6" customFormat="1" ht="44.25" customHeight="1" x14ac:dyDescent="0.2">
      <c r="A44" s="52">
        <v>3</v>
      </c>
      <c r="B44" s="150" t="s">
        <v>82</v>
      </c>
      <c r="C44" s="76">
        <f>C45+C46+C47+C48+C49+C50+C51</f>
        <v>18852.900000000001</v>
      </c>
      <c r="D44" s="76">
        <f>D45+D46+D47+D48+D49+D50+D51</f>
        <v>15394.7</v>
      </c>
      <c r="E44" s="76">
        <f>E45+E46+E47+E48+E49+E50+E51</f>
        <v>3458.2000000000003</v>
      </c>
      <c r="F44" s="48" t="e">
        <f>#REF!+F45+F46+F47+F48+F49+F50+F51</f>
        <v>#REF!</v>
      </c>
      <c r="G44" s="48" t="e">
        <f>#REF!+G45+G46+G47+G48+G49+G50+G51</f>
        <v>#REF!</v>
      </c>
      <c r="H44" s="48" t="e">
        <f>#REF!+H45+H46+H47+H48+H49+H50+H51</f>
        <v>#REF!</v>
      </c>
      <c r="I44" s="48" t="e">
        <f>#REF!+I45+I46+I47+I48+I49+I50+I51</f>
        <v>#REF!</v>
      </c>
      <c r="J44" s="48" t="e">
        <f>#REF!+J45+J46+J47+J48+J49+J50+J51</f>
        <v>#REF!</v>
      </c>
      <c r="K44" s="48" t="e">
        <f>#REF!+K45+K46+K47+K48+K49+K50+K51</f>
        <v>#REF!</v>
      </c>
      <c r="L44" s="48" t="e">
        <f>#REF!+L45+L46+L47+L48+L49+L50+L51</f>
        <v>#REF!</v>
      </c>
      <c r="M44" s="48" t="e">
        <f>#REF!+M45+M46+M47+M48+M49+M50+M51</f>
        <v>#REF!</v>
      </c>
      <c r="N44" s="48" t="e">
        <f>#REF!+N45+N46+N47+N48+N49+N50+N51</f>
        <v>#REF!</v>
      </c>
      <c r="O44" s="48" t="e">
        <f>#REF!+O45+O46+O47+O48+O49+O50+O51</f>
        <v>#REF!</v>
      </c>
      <c r="P44" s="48" t="e">
        <f>#REF!+P45+P46+P47+P48+P49+P50+P51</f>
        <v>#REF!</v>
      </c>
      <c r="Q44" s="48" t="e">
        <f>#REF!+Q45+Q46+Q47+Q48+Q49+Q50+Q51</f>
        <v>#REF!</v>
      </c>
      <c r="R44" s="48" t="e">
        <f>#REF!+R45+R46+R47+R48+R49+R50+R51</f>
        <v>#REF!</v>
      </c>
      <c r="S44" s="50" t="e">
        <f>#REF!+S45+S46+S47+S48+S49+S50+S51</f>
        <v>#REF!</v>
      </c>
      <c r="T44" s="50" t="e">
        <f>#REF!+T45+T46+T47+T48+T49+T50+T51</f>
        <v>#REF!</v>
      </c>
      <c r="U44" s="50" t="e">
        <f>#REF!+U45+U46+U47+U48+U49+U50+U51</f>
        <v>#REF!</v>
      </c>
    </row>
    <row r="45" spans="1:21" s="6" customFormat="1" ht="127.5" customHeight="1" x14ac:dyDescent="0.2">
      <c r="A45" s="11">
        <v>2</v>
      </c>
      <c r="B45" s="85" t="s">
        <v>56</v>
      </c>
      <c r="C45" s="8">
        <v>8577.7000000000007</v>
      </c>
      <c r="D45" s="8">
        <v>8439.2000000000007</v>
      </c>
      <c r="E45" s="8">
        <f t="shared" ref="E45:E53" si="9">C45-D45</f>
        <v>138.5</v>
      </c>
      <c r="F45" s="24">
        <f t="shared" ref="F45:F51" si="10">D45/C45*100</f>
        <v>98.385348053674065</v>
      </c>
      <c r="G45" s="18"/>
      <c r="H45" s="18"/>
      <c r="I45" s="18"/>
      <c r="J45" s="18"/>
      <c r="K45" s="30">
        <f>E45-H45</f>
        <v>138.5</v>
      </c>
      <c r="L45" s="18"/>
      <c r="M45" s="47"/>
      <c r="N45" s="18"/>
      <c r="O45" s="61">
        <f t="shared" ref="O45:O52" si="11">E45-N45</f>
        <v>138.5</v>
      </c>
      <c r="P45" s="18"/>
      <c r="Q45" s="18"/>
      <c r="R45" s="18"/>
      <c r="S45" s="18"/>
      <c r="T45" s="18"/>
      <c r="U45" s="18"/>
    </row>
    <row r="46" spans="1:21" s="6" customFormat="1" ht="25.5" x14ac:dyDescent="0.2">
      <c r="A46" s="11">
        <v>3</v>
      </c>
      <c r="B46" s="151" t="s">
        <v>30</v>
      </c>
      <c r="C46" s="8">
        <v>2522.3000000000002</v>
      </c>
      <c r="D46" s="8">
        <v>2226.5</v>
      </c>
      <c r="E46" s="8">
        <f t="shared" si="9"/>
        <v>295.80000000000018</v>
      </c>
      <c r="F46" s="24">
        <f t="shared" si="10"/>
        <v>88.272608333663712</v>
      </c>
      <c r="G46" s="58"/>
      <c r="H46" s="58"/>
      <c r="I46" s="58"/>
      <c r="J46" s="58"/>
      <c r="K46" s="64">
        <f>E46-H46</f>
        <v>295.80000000000018</v>
      </c>
      <c r="L46" s="58"/>
      <c r="M46" s="65"/>
      <c r="N46" s="30">
        <v>96</v>
      </c>
      <c r="O46" s="61">
        <f t="shared" si="11"/>
        <v>199.80000000000018</v>
      </c>
      <c r="P46" s="18"/>
      <c r="Q46" s="18"/>
      <c r="R46" s="18"/>
      <c r="S46" s="29" t="s">
        <v>67</v>
      </c>
      <c r="T46" s="18"/>
      <c r="U46" s="18"/>
    </row>
    <row r="47" spans="1:21" s="6" customFormat="1" x14ac:dyDescent="0.2">
      <c r="A47" s="11">
        <v>4</v>
      </c>
      <c r="B47" s="152" t="s">
        <v>57</v>
      </c>
      <c r="C47" s="8">
        <v>300</v>
      </c>
      <c r="D47" s="8">
        <v>300</v>
      </c>
      <c r="E47" s="8">
        <f t="shared" si="9"/>
        <v>0</v>
      </c>
      <c r="F47" s="24">
        <f t="shared" si="10"/>
        <v>100</v>
      </c>
      <c r="G47" s="18"/>
      <c r="H47" s="18"/>
      <c r="I47" s="18"/>
      <c r="J47" s="18"/>
      <c r="K47" s="30">
        <f>E47-H47</f>
        <v>0</v>
      </c>
      <c r="L47" s="18"/>
      <c r="M47" s="47"/>
      <c r="N47" s="18"/>
      <c r="O47" s="61">
        <f t="shared" si="11"/>
        <v>0</v>
      </c>
      <c r="P47" s="18"/>
      <c r="Q47" s="18"/>
      <c r="R47" s="18"/>
      <c r="S47" s="29" t="s">
        <v>68</v>
      </c>
      <c r="T47" s="18"/>
      <c r="U47" s="18"/>
    </row>
    <row r="48" spans="1:21" s="6" customFormat="1" ht="39" thickBot="1" x14ac:dyDescent="0.25">
      <c r="A48" s="10">
        <v>5</v>
      </c>
      <c r="B48" s="74" t="s">
        <v>31</v>
      </c>
      <c r="C48" s="8">
        <v>2186</v>
      </c>
      <c r="D48" s="8">
        <v>978.2</v>
      </c>
      <c r="E48" s="8">
        <f t="shared" si="9"/>
        <v>1207.8</v>
      </c>
      <c r="F48" s="24">
        <f t="shared" si="10"/>
        <v>44.748398902104306</v>
      </c>
      <c r="G48" s="58"/>
      <c r="H48" s="58">
        <v>770.9</v>
      </c>
      <c r="I48" s="58"/>
      <c r="J48" s="58"/>
      <c r="K48" s="64">
        <f>E48-H48</f>
        <v>436.9</v>
      </c>
      <c r="L48" s="58"/>
      <c r="M48" s="65"/>
      <c r="N48" s="21">
        <v>1243.8</v>
      </c>
      <c r="O48" s="61">
        <f t="shared" si="11"/>
        <v>-36</v>
      </c>
      <c r="P48" s="58"/>
      <c r="Q48" s="18"/>
      <c r="R48" s="18"/>
      <c r="S48" s="18"/>
      <c r="T48" s="18"/>
      <c r="U48" s="18"/>
    </row>
    <row r="49" spans="1:21" s="6" customFormat="1" ht="76.5" customHeight="1" x14ac:dyDescent="0.2">
      <c r="A49" s="52">
        <v>6</v>
      </c>
      <c r="B49" s="75" t="s">
        <v>32</v>
      </c>
      <c r="C49" s="51">
        <v>1905</v>
      </c>
      <c r="D49" s="51">
        <v>1390</v>
      </c>
      <c r="E49" s="8">
        <f t="shared" si="9"/>
        <v>515</v>
      </c>
      <c r="F49" s="77">
        <f t="shared" si="10"/>
        <v>72.965879265091857</v>
      </c>
      <c r="G49" s="71"/>
      <c r="H49" s="71"/>
      <c r="I49" s="71"/>
      <c r="J49" s="71"/>
      <c r="K49" s="71"/>
      <c r="L49" s="71"/>
      <c r="M49" s="72"/>
      <c r="N49" s="84">
        <v>830.2</v>
      </c>
      <c r="O49" s="61">
        <f t="shared" si="11"/>
        <v>-315.20000000000005</v>
      </c>
      <c r="P49" s="58"/>
      <c r="Q49" s="94" t="s">
        <v>36</v>
      </c>
      <c r="R49" s="18"/>
      <c r="S49" s="18"/>
      <c r="T49" s="18"/>
      <c r="U49" s="18"/>
    </row>
    <row r="50" spans="1:21" s="6" customFormat="1" ht="43.5" customHeight="1" x14ac:dyDescent="0.2">
      <c r="A50" s="16">
        <v>7</v>
      </c>
      <c r="B50" s="86" t="s">
        <v>58</v>
      </c>
      <c r="C50" s="8">
        <v>1484</v>
      </c>
      <c r="D50" s="8">
        <v>182.9</v>
      </c>
      <c r="E50" s="8">
        <f t="shared" si="9"/>
        <v>1301.0999999999999</v>
      </c>
      <c r="F50" s="26">
        <f t="shared" si="10"/>
        <v>12.324797843665769</v>
      </c>
      <c r="G50" s="18"/>
      <c r="H50" s="18"/>
      <c r="I50" s="18"/>
      <c r="J50" s="18"/>
      <c r="K50" s="18"/>
      <c r="L50" s="18"/>
      <c r="M50" s="47"/>
      <c r="N50" s="18"/>
      <c r="O50" s="61">
        <f t="shared" si="11"/>
        <v>1301.0999999999999</v>
      </c>
      <c r="P50" s="18"/>
      <c r="Q50" s="18"/>
      <c r="R50" s="18"/>
      <c r="S50" s="18"/>
      <c r="T50" s="18"/>
      <c r="U50" s="18"/>
    </row>
    <row r="51" spans="1:21" s="6" customFormat="1" ht="43.5" customHeight="1" thickBot="1" x14ac:dyDescent="0.25">
      <c r="A51" s="28">
        <v>8</v>
      </c>
      <c r="B51" s="88" t="s">
        <v>59</v>
      </c>
      <c r="C51" s="42">
        <v>1877.9</v>
      </c>
      <c r="D51" s="42">
        <v>1877.9</v>
      </c>
      <c r="E51" s="42">
        <f t="shared" si="9"/>
        <v>0</v>
      </c>
      <c r="F51" s="78">
        <f t="shared" si="10"/>
        <v>100</v>
      </c>
      <c r="G51" s="40"/>
      <c r="H51" s="40"/>
      <c r="I51" s="40"/>
      <c r="J51" s="40"/>
      <c r="K51" s="40"/>
      <c r="L51" s="40"/>
      <c r="M51" s="55"/>
      <c r="N51" s="40"/>
      <c r="O51" s="87">
        <f t="shared" si="11"/>
        <v>0</v>
      </c>
      <c r="P51" s="40"/>
      <c r="Q51" s="40"/>
      <c r="R51" s="18"/>
      <c r="S51" s="18"/>
      <c r="T51" s="18"/>
      <c r="U51" s="18"/>
    </row>
    <row r="52" spans="1:21" s="9" customFormat="1" ht="63" customHeight="1" thickBot="1" x14ac:dyDescent="0.25">
      <c r="A52" s="118">
        <v>4</v>
      </c>
      <c r="B52" s="113" t="s">
        <v>18</v>
      </c>
      <c r="C52" s="114">
        <v>165</v>
      </c>
      <c r="D52" s="114">
        <v>16.5</v>
      </c>
      <c r="E52" s="76">
        <f t="shared" si="9"/>
        <v>148.5</v>
      </c>
      <c r="F52" s="76">
        <f t="shared" ref="F52:M53" si="12">D52-E52</f>
        <v>-132</v>
      </c>
      <c r="G52" s="76">
        <f t="shared" si="12"/>
        <v>280.5</v>
      </c>
      <c r="H52" s="76">
        <f t="shared" si="12"/>
        <v>-412.5</v>
      </c>
      <c r="I52" s="76">
        <f t="shared" si="12"/>
        <v>693</v>
      </c>
      <c r="J52" s="76">
        <f t="shared" si="12"/>
        <v>-1105.5</v>
      </c>
      <c r="K52" s="76">
        <f t="shared" si="12"/>
        <v>1798.5</v>
      </c>
      <c r="L52" s="76">
        <f t="shared" si="12"/>
        <v>-2904</v>
      </c>
      <c r="M52" s="76">
        <f t="shared" si="12"/>
        <v>4702.5</v>
      </c>
      <c r="N52" s="76">
        <v>76</v>
      </c>
      <c r="O52" s="89">
        <f t="shared" si="11"/>
        <v>72.5</v>
      </c>
      <c r="P52" s="90">
        <f>D52/C52*100</f>
        <v>10</v>
      </c>
      <c r="Q52" s="91"/>
      <c r="R52" s="91"/>
      <c r="S52" s="91"/>
      <c r="T52" s="19"/>
      <c r="U52" s="19"/>
    </row>
    <row r="53" spans="1:21" s="9" customFormat="1" ht="46.5" customHeight="1" thickBot="1" x14ac:dyDescent="0.25">
      <c r="A53" s="118">
        <v>7</v>
      </c>
      <c r="B53" s="153" t="s">
        <v>29</v>
      </c>
      <c r="C53" s="114">
        <v>250</v>
      </c>
      <c r="D53" s="76">
        <v>218.8</v>
      </c>
      <c r="E53" s="76">
        <f t="shared" si="9"/>
        <v>31.199999999999989</v>
      </c>
      <c r="F53" s="76">
        <f t="shared" si="12"/>
        <v>187.60000000000002</v>
      </c>
      <c r="G53" s="76">
        <f t="shared" si="12"/>
        <v>-156.40000000000003</v>
      </c>
      <c r="H53" s="76">
        <f t="shared" si="12"/>
        <v>344.00000000000006</v>
      </c>
      <c r="I53" s="76">
        <f t="shared" si="12"/>
        <v>-500.40000000000009</v>
      </c>
      <c r="J53" s="76">
        <f t="shared" si="12"/>
        <v>844.40000000000009</v>
      </c>
      <c r="K53" s="76">
        <f t="shared" si="12"/>
        <v>-1344.8000000000002</v>
      </c>
      <c r="L53" s="76">
        <f t="shared" si="12"/>
        <v>2189.2000000000003</v>
      </c>
      <c r="M53" s="76">
        <f t="shared" si="12"/>
        <v>-3534.0000000000005</v>
      </c>
      <c r="N53" s="76">
        <v>124</v>
      </c>
      <c r="O53" s="91"/>
      <c r="P53" s="91"/>
      <c r="Q53" s="91"/>
      <c r="R53" s="91"/>
      <c r="S53" s="91"/>
      <c r="T53" s="19"/>
      <c r="U53" s="19"/>
    </row>
    <row r="54" spans="1:21" s="9" customFormat="1" ht="13.5" hidden="1" thickBot="1" x14ac:dyDescent="0.25">
      <c r="A54" s="118">
        <v>8</v>
      </c>
      <c r="B54" s="115"/>
      <c r="C54" s="114"/>
      <c r="D54" s="76"/>
      <c r="E54" s="76"/>
      <c r="F54" s="25" t="e">
        <f>D54/C54*100</f>
        <v>#DIV/0!</v>
      </c>
      <c r="G54" s="19"/>
      <c r="H54" s="32"/>
      <c r="I54" s="32"/>
      <c r="J54" s="32"/>
      <c r="K54" s="31">
        <f>E54-H54</f>
        <v>0</v>
      </c>
      <c r="L54" s="19"/>
      <c r="M54" s="56"/>
      <c r="N54" s="19"/>
      <c r="O54" s="19"/>
      <c r="P54" s="19"/>
      <c r="Q54" s="19"/>
      <c r="R54" s="19"/>
      <c r="S54" s="19"/>
      <c r="T54" s="19"/>
      <c r="U54" s="19"/>
    </row>
    <row r="55" spans="1:21" s="1" customFormat="1" ht="18" customHeight="1" x14ac:dyDescent="0.2">
      <c r="A55" s="119"/>
      <c r="B55" s="116" t="s">
        <v>1</v>
      </c>
      <c r="C55" s="117">
        <f>C6+C13+C44+C52+C53</f>
        <v>112948.9</v>
      </c>
      <c r="D55" s="117">
        <f>D6+D13+D44+D52+D53</f>
        <v>68599.299999999988</v>
      </c>
      <c r="E55" s="117">
        <f>E6+E13+E44+E52+E53</f>
        <v>44064.599999999984</v>
      </c>
      <c r="F55" s="27" t="e">
        <f t="shared" ref="F55:R55" si="13">F6+F13+F44</f>
        <v>#DIV/0!</v>
      </c>
      <c r="G55" s="27" t="e">
        <f t="shared" si="13"/>
        <v>#REF!</v>
      </c>
      <c r="H55" s="27" t="e">
        <f t="shared" si="13"/>
        <v>#REF!</v>
      </c>
      <c r="I55" s="27" t="e">
        <f t="shared" si="13"/>
        <v>#REF!</v>
      </c>
      <c r="J55" s="27" t="e">
        <f t="shared" si="13"/>
        <v>#REF!</v>
      </c>
      <c r="K55" s="27" t="e">
        <f t="shared" si="13"/>
        <v>#REF!</v>
      </c>
      <c r="L55" s="27" t="e">
        <f t="shared" si="13"/>
        <v>#REF!</v>
      </c>
      <c r="M55" s="27" t="e">
        <f t="shared" si="13"/>
        <v>#REF!</v>
      </c>
      <c r="N55" s="27" t="e">
        <f t="shared" si="13"/>
        <v>#REF!</v>
      </c>
      <c r="O55" s="27" t="e">
        <f t="shared" si="13"/>
        <v>#REF!</v>
      </c>
      <c r="P55" s="27" t="e">
        <f t="shared" si="13"/>
        <v>#REF!</v>
      </c>
      <c r="Q55" s="27" t="e">
        <f t="shared" si="13"/>
        <v>#VALUE!</v>
      </c>
      <c r="R55" s="27" t="e">
        <f t="shared" si="13"/>
        <v>#REF!</v>
      </c>
      <c r="S55" s="59"/>
      <c r="T55" s="59"/>
      <c r="U55" s="59"/>
    </row>
    <row r="56" spans="1:21" ht="22.5" customHeight="1" x14ac:dyDescent="0.2">
      <c r="A56" s="120"/>
      <c r="B56" s="111" t="s">
        <v>83</v>
      </c>
      <c r="C56" s="112">
        <f>C15</f>
        <v>51046.299999999996</v>
      </c>
      <c r="D56" s="112">
        <f>D15</f>
        <v>23689.5</v>
      </c>
      <c r="E56" s="112">
        <f>E15</f>
        <v>27356.799999999999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21" s="5" customFormat="1" ht="14.25" hidden="1" x14ac:dyDescent="0.2">
      <c r="A57" s="3"/>
      <c r="B57" s="3"/>
      <c r="C57" s="15"/>
      <c r="D57" s="3"/>
      <c r="E57" s="3"/>
      <c r="F57" s="4" t="s">
        <v>6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21" s="5" customFormat="1" ht="14.25" hidden="1" x14ac:dyDescent="0.2">
      <c r="A58" s="3"/>
      <c r="B58" s="3"/>
      <c r="C58" s="15"/>
      <c r="D58" s="3"/>
      <c r="E58" s="3"/>
      <c r="F58" s="3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21" s="5" customFormat="1" ht="14.25" hidden="1" x14ac:dyDescent="0.2">
      <c r="A59" s="3"/>
      <c r="B59" s="154"/>
      <c r="C59" s="15"/>
      <c r="D59" s="3"/>
      <c r="E59" s="3"/>
      <c r="F59" s="3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21" s="5" customFormat="1" ht="14.25" x14ac:dyDescent="0.2">
      <c r="A60" s="3"/>
      <c r="B60" s="3"/>
      <c r="C60" s="15"/>
      <c r="D60" s="3"/>
      <c r="E60" s="3"/>
      <c r="F60" s="3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21" x14ac:dyDescent="0.2"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21" x14ac:dyDescent="0.2">
      <c r="B62" s="3" t="s">
        <v>84</v>
      </c>
      <c r="D62" s="3" t="s">
        <v>73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21" x14ac:dyDescent="0.2"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21" x14ac:dyDescent="0.2">
      <c r="B64" s="154" t="s">
        <v>2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2:18" x14ac:dyDescent="0.2">
      <c r="B65" s="3" t="s">
        <v>3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2:18" x14ac:dyDescent="0.2"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2:18" x14ac:dyDescent="0.2"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</sheetData>
  <mergeCells count="4">
    <mergeCell ref="A2:F2"/>
    <mergeCell ref="B3:R3"/>
    <mergeCell ref="A14:E14"/>
    <mergeCell ref="A43:E43"/>
  </mergeCells>
  <pageMargins left="0.78740157480314965" right="0.19685039370078741" top="0.47244094488188981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C43"/>
  <sheetViews>
    <sheetView showZeros="0" tabSelected="1" zoomScale="80" zoomScaleNormal="80" zoomScaleSheetLayoutView="84" workbookViewId="0">
      <selection activeCell="A3" sqref="A3:F3"/>
    </sheetView>
  </sheetViews>
  <sheetFormatPr defaultRowHeight="12.75" x14ac:dyDescent="0.2"/>
  <cols>
    <col min="1" max="1" width="4.7109375" style="3" customWidth="1"/>
    <col min="2" max="2" width="53.42578125" style="3" customWidth="1"/>
    <col min="3" max="5" width="22.5703125" style="15" customWidth="1"/>
    <col min="6" max="6" width="22.7109375" style="171" bestFit="1" customWidth="1"/>
    <col min="7" max="7" width="16.42578125" style="171" bestFit="1" customWidth="1"/>
    <col min="8" max="8" width="16.42578125" style="171" hidden="1" customWidth="1"/>
    <col min="9" max="9" width="14.42578125" style="171" hidden="1" customWidth="1"/>
    <col min="10" max="10" width="12.85546875" style="171" hidden="1" customWidth="1"/>
    <col min="11" max="11" width="28" style="3" hidden="1" customWidth="1"/>
    <col min="12" max="12" width="16" customWidth="1"/>
  </cols>
  <sheetData>
    <row r="1" spans="1:13" x14ac:dyDescent="0.2">
      <c r="C1" s="3"/>
      <c r="D1" s="3"/>
      <c r="E1" s="3"/>
    </row>
    <row r="2" spans="1:13" ht="40.5" customHeight="1" x14ac:dyDescent="0.25">
      <c r="A2" s="121"/>
      <c r="B2" s="121"/>
      <c r="C2" s="222" t="s">
        <v>104</v>
      </c>
      <c r="D2" s="222"/>
      <c r="E2" s="222"/>
      <c r="F2" s="223"/>
    </row>
    <row r="3" spans="1:13" ht="23.25" customHeight="1" x14ac:dyDescent="0.3">
      <c r="A3" s="224" t="s">
        <v>114</v>
      </c>
      <c r="B3" s="225"/>
      <c r="C3" s="225"/>
      <c r="D3" s="225"/>
      <c r="E3" s="225"/>
      <c r="F3" s="225"/>
    </row>
    <row r="4" spans="1:13" ht="13.5" thickBot="1" x14ac:dyDescent="0.25">
      <c r="A4" s="123"/>
      <c r="B4" s="214"/>
      <c r="C4" s="214"/>
      <c r="D4" s="214"/>
      <c r="E4" s="214"/>
      <c r="F4" s="214"/>
      <c r="G4" s="214"/>
    </row>
    <row r="5" spans="1:13" s="13" customFormat="1" ht="44.25" customHeight="1" x14ac:dyDescent="0.3">
      <c r="A5" s="124"/>
      <c r="B5" s="180" t="s">
        <v>105</v>
      </c>
      <c r="C5" s="219" t="s">
        <v>111</v>
      </c>
      <c r="D5" s="220"/>
      <c r="E5" s="219" t="s">
        <v>112</v>
      </c>
      <c r="F5" s="220"/>
      <c r="G5" s="219" t="s">
        <v>113</v>
      </c>
      <c r="H5" s="221"/>
      <c r="I5" s="221"/>
      <c r="J5" s="221"/>
      <c r="K5" s="221"/>
      <c r="L5" s="220"/>
    </row>
    <row r="6" spans="1:13" ht="41.25" customHeight="1" x14ac:dyDescent="0.3">
      <c r="A6" s="12">
        <v>1</v>
      </c>
      <c r="B6" s="181" t="s">
        <v>106</v>
      </c>
      <c r="C6" s="181" t="s">
        <v>103</v>
      </c>
      <c r="D6" s="181" t="s">
        <v>102</v>
      </c>
      <c r="E6" s="182" t="s">
        <v>103</v>
      </c>
      <c r="F6" s="182" t="s">
        <v>102</v>
      </c>
      <c r="G6" s="182" t="s">
        <v>103</v>
      </c>
      <c r="H6" s="182">
        <v>5</v>
      </c>
      <c r="I6" s="183"/>
      <c r="J6" s="175" t="s">
        <v>102</v>
      </c>
      <c r="K6" s="183"/>
      <c r="L6" s="175" t="s">
        <v>102</v>
      </c>
    </row>
    <row r="7" spans="1:13" s="6" customFormat="1" ht="18.75" x14ac:dyDescent="0.3">
      <c r="A7" s="52"/>
      <c r="B7" s="229" t="s">
        <v>96</v>
      </c>
      <c r="C7" s="230"/>
      <c r="D7" s="230"/>
      <c r="E7" s="230"/>
      <c r="F7" s="230"/>
      <c r="G7" s="230"/>
      <c r="H7" s="230"/>
      <c r="I7" s="127"/>
      <c r="J7" s="127"/>
      <c r="K7" s="165"/>
      <c r="L7" s="18"/>
    </row>
    <row r="8" spans="1:13" s="6" customFormat="1" ht="198" customHeight="1" x14ac:dyDescent="0.25">
      <c r="A8" s="52">
        <v>1</v>
      </c>
      <c r="B8" s="186" t="s">
        <v>107</v>
      </c>
      <c r="C8" s="184">
        <v>3625.1</v>
      </c>
      <c r="D8" s="184">
        <v>3625.1</v>
      </c>
      <c r="E8" s="51"/>
      <c r="F8" s="76"/>
      <c r="G8" s="76"/>
      <c r="H8" s="76"/>
      <c r="I8" s="172">
        <f>F8/C8*100</f>
        <v>0</v>
      </c>
      <c r="J8" s="173">
        <f>C8-F8</f>
        <v>3625.1</v>
      </c>
      <c r="K8" s="165"/>
      <c r="L8" s="18"/>
    </row>
    <row r="9" spans="1:13" s="6" customFormat="1" ht="30" customHeight="1" x14ac:dyDescent="0.3">
      <c r="A9" s="52"/>
      <c r="B9" s="229" t="s">
        <v>99</v>
      </c>
      <c r="C9" s="230"/>
      <c r="D9" s="230"/>
      <c r="E9" s="230"/>
      <c r="F9" s="230"/>
      <c r="G9" s="230"/>
      <c r="H9" s="230"/>
      <c r="I9" s="127"/>
      <c r="J9" s="127"/>
      <c r="K9" s="165"/>
      <c r="L9" s="18"/>
    </row>
    <row r="10" spans="1:13" s="6" customFormat="1" ht="120.75" customHeight="1" thickBot="1" x14ac:dyDescent="0.25">
      <c r="A10" s="205">
        <v>1</v>
      </c>
      <c r="B10" s="185" t="s">
        <v>108</v>
      </c>
      <c r="C10" s="187">
        <v>4129.1000000000004</v>
      </c>
      <c r="D10" s="187">
        <v>4129.1000000000004</v>
      </c>
      <c r="E10" s="187">
        <v>502.7</v>
      </c>
      <c r="F10" s="187">
        <v>502.4</v>
      </c>
      <c r="G10" s="188">
        <v>6750</v>
      </c>
      <c r="H10" s="189"/>
      <c r="I10" s="190"/>
      <c r="J10" s="191">
        <f>C10-F10</f>
        <v>3626.7000000000003</v>
      </c>
      <c r="K10" s="192"/>
      <c r="L10" s="193">
        <v>6510.7</v>
      </c>
    </row>
    <row r="11" spans="1:13" s="6" customFormat="1" ht="90.75" hidden="1" customHeight="1" x14ac:dyDescent="0.3">
      <c r="A11" s="206">
        <v>2</v>
      </c>
      <c r="B11" s="157" t="s">
        <v>95</v>
      </c>
      <c r="C11" s="179">
        <v>4129.1000000000004</v>
      </c>
      <c r="D11" s="179">
        <v>4129.1000000000004</v>
      </c>
      <c r="E11" s="8"/>
      <c r="F11" s="8"/>
      <c r="G11" s="8"/>
      <c r="H11" s="8"/>
      <c r="I11" s="172"/>
      <c r="J11" s="166">
        <f>C11-F11</f>
        <v>4129.1000000000004</v>
      </c>
      <c r="K11" s="165"/>
      <c r="L11" s="18"/>
    </row>
    <row r="12" spans="1:13" s="18" customFormat="1" ht="25.5" hidden="1" customHeight="1" x14ac:dyDescent="0.3">
      <c r="A12" s="207">
        <v>3</v>
      </c>
      <c r="B12" s="158" t="s">
        <v>16</v>
      </c>
      <c r="C12" s="179">
        <v>4129.1000000000004</v>
      </c>
      <c r="D12" s="179">
        <v>4129.1000000000004</v>
      </c>
      <c r="E12" s="8"/>
      <c r="F12" s="8"/>
      <c r="G12" s="127"/>
      <c r="H12" s="127"/>
      <c r="I12" s="172"/>
      <c r="J12" s="166">
        <f>C12-F12</f>
        <v>4129.1000000000004</v>
      </c>
      <c r="K12" s="165"/>
      <c r="M12" s="46"/>
    </row>
    <row r="13" spans="1:13" s="46" customFormat="1" ht="47.25" hidden="1" customHeight="1" x14ac:dyDescent="0.3">
      <c r="A13" s="207">
        <v>4</v>
      </c>
      <c r="B13" s="159" t="s">
        <v>17</v>
      </c>
      <c r="C13" s="179">
        <v>4129.1000000000004</v>
      </c>
      <c r="D13" s="179">
        <v>4129.1000000000004</v>
      </c>
      <c r="E13" s="42"/>
      <c r="F13" s="42"/>
      <c r="G13" s="167"/>
      <c r="H13" s="127"/>
      <c r="I13" s="172"/>
      <c r="J13" s="166">
        <f>C13-F13</f>
        <v>4129.1000000000004</v>
      </c>
      <c r="K13" s="165"/>
      <c r="L13" s="18"/>
    </row>
    <row r="14" spans="1:13" s="46" customFormat="1" ht="62.25" hidden="1" customHeight="1" x14ac:dyDescent="0.3">
      <c r="A14" s="206">
        <v>3</v>
      </c>
      <c r="B14" s="160" t="s">
        <v>94</v>
      </c>
      <c r="C14" s="179">
        <v>4129.1000000000004</v>
      </c>
      <c r="D14" s="179">
        <v>4129.1000000000004</v>
      </c>
      <c r="E14" s="42"/>
      <c r="F14" s="42"/>
      <c r="G14" s="42"/>
      <c r="H14" s="42"/>
      <c r="I14" s="172"/>
      <c r="J14" s="166">
        <f>C14-F14</f>
        <v>4129.1000000000004</v>
      </c>
      <c r="K14" s="165"/>
      <c r="L14" s="18"/>
    </row>
    <row r="15" spans="1:13" s="46" customFormat="1" ht="23.25" hidden="1" customHeight="1" x14ac:dyDescent="0.3">
      <c r="A15" s="208"/>
      <c r="B15" s="168"/>
      <c r="C15" s="179">
        <v>4129.1000000000004</v>
      </c>
      <c r="D15" s="179">
        <v>4129.1000000000004</v>
      </c>
      <c r="E15" s="42"/>
      <c r="F15" s="42"/>
      <c r="G15" s="167"/>
      <c r="H15" s="127"/>
      <c r="I15" s="127"/>
      <c r="J15" s="127"/>
      <c r="K15" s="165"/>
      <c r="L15" s="18"/>
    </row>
    <row r="16" spans="1:13" s="6" customFormat="1" ht="18.75" hidden="1" customHeight="1" thickBot="1" x14ac:dyDescent="0.35">
      <c r="A16" s="209"/>
      <c r="B16" s="161" t="s">
        <v>100</v>
      </c>
      <c r="C16" s="179">
        <v>4129.1000000000004</v>
      </c>
      <c r="D16" s="179">
        <v>4129.1000000000004</v>
      </c>
      <c r="E16" s="162"/>
      <c r="F16" s="162"/>
      <c r="G16" s="162"/>
      <c r="H16" s="162" t="e">
        <f>SUM(#REF!)</f>
        <v>#REF!</v>
      </c>
      <c r="I16" s="162" t="e">
        <f>SUM(#REF!)</f>
        <v>#REF!</v>
      </c>
      <c r="J16" s="162" t="e">
        <f>SUM(#REF!)</f>
        <v>#REF!</v>
      </c>
      <c r="K16" s="165"/>
      <c r="L16" s="18"/>
    </row>
    <row r="17" spans="1:29" s="9" customFormat="1" ht="167.25" customHeight="1" thickBot="1" x14ac:dyDescent="0.35">
      <c r="A17" s="210">
        <v>2</v>
      </c>
      <c r="B17" s="176" t="s">
        <v>109</v>
      </c>
      <c r="C17" s="187">
        <v>165</v>
      </c>
      <c r="D17" s="187">
        <v>165</v>
      </c>
      <c r="E17" s="187">
        <v>165</v>
      </c>
      <c r="F17" s="187">
        <v>165</v>
      </c>
      <c r="G17" s="187">
        <v>165</v>
      </c>
      <c r="H17" s="194"/>
      <c r="I17" s="194"/>
      <c r="J17" s="195">
        <f>C17-F17</f>
        <v>0</v>
      </c>
      <c r="K17" s="192"/>
      <c r="L17" s="33"/>
      <c r="T17" s="218"/>
      <c r="U17" s="218"/>
      <c r="V17" s="218"/>
      <c r="W17" s="218"/>
      <c r="X17" s="218"/>
    </row>
    <row r="18" spans="1:29" s="9" customFormat="1" ht="89.25" customHeight="1" thickBot="1" x14ac:dyDescent="0.25">
      <c r="A18" s="210">
        <v>3</v>
      </c>
      <c r="B18" s="177" t="s">
        <v>98</v>
      </c>
      <c r="C18" s="187">
        <v>1000</v>
      </c>
      <c r="D18" s="187">
        <v>1000</v>
      </c>
      <c r="E18" s="196">
        <v>223</v>
      </c>
      <c r="F18" s="184">
        <v>222.9</v>
      </c>
      <c r="G18" s="184">
        <v>1200</v>
      </c>
      <c r="H18" s="184">
        <v>222.9</v>
      </c>
      <c r="I18" s="184">
        <v>222.9</v>
      </c>
      <c r="J18" s="184">
        <v>222.9</v>
      </c>
      <c r="K18" s="184">
        <v>222.9</v>
      </c>
      <c r="L18" s="184">
        <v>1178.7</v>
      </c>
    </row>
    <row r="19" spans="1:29" s="9" customFormat="1" ht="13.5" hidden="1" customHeight="1" thickBot="1" x14ac:dyDescent="0.25">
      <c r="A19" s="210">
        <v>8</v>
      </c>
      <c r="B19" s="115"/>
      <c r="C19" s="197"/>
      <c r="D19" s="197"/>
      <c r="E19" s="197"/>
      <c r="F19" s="198"/>
      <c r="G19" s="198"/>
      <c r="H19" s="194"/>
      <c r="I19" s="194"/>
      <c r="J19" s="195">
        <f t="shared" ref="J19:J24" si="0">C19-F19</f>
        <v>0</v>
      </c>
      <c r="K19" s="192"/>
      <c r="L19" s="33"/>
    </row>
    <row r="20" spans="1:29" s="9" customFormat="1" ht="38.25" hidden="1" customHeight="1" x14ac:dyDescent="0.2">
      <c r="A20" s="226">
        <v>8</v>
      </c>
      <c r="B20" s="155" t="s">
        <v>89</v>
      </c>
      <c r="C20" s="199"/>
      <c r="D20" s="199"/>
      <c r="E20" s="199"/>
      <c r="F20" s="199"/>
      <c r="G20" s="198"/>
      <c r="H20" s="194"/>
      <c r="I20" s="194"/>
      <c r="J20" s="195">
        <f t="shared" si="0"/>
        <v>0</v>
      </c>
      <c r="K20" s="192"/>
      <c r="L20" s="33"/>
    </row>
    <row r="21" spans="1:29" s="9" customFormat="1" ht="38.25" hidden="1" customHeight="1" x14ac:dyDescent="0.2">
      <c r="A21" s="227"/>
      <c r="B21" s="155" t="s">
        <v>90</v>
      </c>
      <c r="C21" s="199"/>
      <c r="D21" s="199"/>
      <c r="E21" s="199"/>
      <c r="F21" s="200"/>
      <c r="G21" s="198"/>
      <c r="H21" s="194"/>
      <c r="I21" s="194"/>
      <c r="J21" s="195">
        <f t="shared" si="0"/>
        <v>0</v>
      </c>
      <c r="K21" s="192"/>
      <c r="L21" s="33"/>
    </row>
    <row r="22" spans="1:29" s="9" customFormat="1" ht="39" hidden="1" customHeight="1" thickBot="1" x14ac:dyDescent="0.25">
      <c r="A22" s="228"/>
      <c r="B22" s="155" t="s">
        <v>91</v>
      </c>
      <c r="C22" s="199"/>
      <c r="D22" s="199"/>
      <c r="E22" s="199"/>
      <c r="F22" s="200"/>
      <c r="G22" s="198"/>
      <c r="H22" s="194"/>
      <c r="I22" s="194"/>
      <c r="J22" s="195">
        <f t="shared" si="0"/>
        <v>0</v>
      </c>
      <c r="K22" s="192"/>
      <c r="L22" s="33"/>
    </row>
    <row r="23" spans="1:29" s="9" customFormat="1" ht="62.25" hidden="1" customHeight="1" x14ac:dyDescent="0.2">
      <c r="A23" s="211">
        <v>3</v>
      </c>
      <c r="B23" s="155" t="s">
        <v>97</v>
      </c>
      <c r="C23" s="199"/>
      <c r="D23" s="199"/>
      <c r="E23" s="199"/>
      <c r="F23" s="200"/>
      <c r="G23" s="198"/>
      <c r="H23" s="194"/>
      <c r="I23" s="194"/>
      <c r="J23" s="195">
        <f t="shared" si="0"/>
        <v>0</v>
      </c>
      <c r="K23" s="192"/>
      <c r="L23" s="33"/>
    </row>
    <row r="24" spans="1:29" s="9" customFormat="1" ht="170.25" customHeight="1" x14ac:dyDescent="0.2">
      <c r="A24" s="212">
        <v>4</v>
      </c>
      <c r="B24" s="178" t="s">
        <v>110</v>
      </c>
      <c r="C24" s="197"/>
      <c r="D24" s="197"/>
      <c r="E24" s="197"/>
      <c r="F24" s="198"/>
      <c r="G24" s="184">
        <v>100</v>
      </c>
      <c r="H24" s="201"/>
      <c r="I24" s="201"/>
      <c r="J24" s="202">
        <f t="shared" si="0"/>
        <v>0</v>
      </c>
      <c r="K24" s="203"/>
      <c r="L24" s="204">
        <v>100</v>
      </c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</row>
    <row r="25" spans="1:29" s="1" customFormat="1" ht="18" hidden="1" customHeight="1" x14ac:dyDescent="0.2">
      <c r="A25" s="156"/>
      <c r="B25" s="163" t="s">
        <v>1</v>
      </c>
      <c r="C25" s="164" t="e">
        <f>#REF!+#REF!+#REF!+C17+C18+C24</f>
        <v>#REF!</v>
      </c>
      <c r="D25" s="164"/>
      <c r="E25" s="164"/>
      <c r="F25" s="164" t="e">
        <f>#REF!+#REF!+#REF!+F17+F18+F24</f>
        <v>#REF!</v>
      </c>
      <c r="G25" s="164" t="e">
        <f>#REF!+#REF!+#REF!+G17+G18+G24</f>
        <v>#REF!</v>
      </c>
      <c r="H25" s="164" t="e">
        <f>#REF!+#REF!+#REF!+H17+H18+H24</f>
        <v>#REF!</v>
      </c>
      <c r="I25" s="164" t="e">
        <f>#REF!+#REF!+#REF!+I17+I18+I24</f>
        <v>#REF!</v>
      </c>
      <c r="J25" s="164" t="e">
        <f>#REF!+#REF!+#REF!+J17+J18+J24</f>
        <v>#REF!</v>
      </c>
      <c r="K25" s="165"/>
      <c r="L25" s="59"/>
    </row>
    <row r="26" spans="1:29" ht="22.5" hidden="1" customHeight="1" x14ac:dyDescent="0.2">
      <c r="A26" s="120"/>
      <c r="B26" s="111" t="s">
        <v>83</v>
      </c>
      <c r="C26" s="169" t="e">
        <f>#REF!</f>
        <v>#REF!</v>
      </c>
      <c r="D26" s="169"/>
      <c r="E26" s="169"/>
      <c r="F26" s="169" t="e">
        <f>#REF!</f>
        <v>#REF!</v>
      </c>
    </row>
    <row r="27" spans="1:29" s="5" customFormat="1" ht="14.25" hidden="1" customHeight="1" x14ac:dyDescent="0.25">
      <c r="A27" s="3"/>
      <c r="B27" s="3"/>
      <c r="C27" s="15"/>
      <c r="D27" s="15"/>
      <c r="E27" s="15"/>
      <c r="F27" s="171"/>
      <c r="G27" s="171"/>
      <c r="H27" s="174"/>
      <c r="I27" s="174"/>
      <c r="J27" s="174"/>
      <c r="K27" s="170"/>
    </row>
    <row r="28" spans="1:29" s="5" customFormat="1" ht="14.25" hidden="1" customHeight="1" x14ac:dyDescent="0.25">
      <c r="A28" s="3"/>
      <c r="B28" s="3"/>
      <c r="C28" s="15"/>
      <c r="D28" s="15"/>
      <c r="E28" s="15"/>
      <c r="F28" s="171"/>
      <c r="G28" s="171"/>
      <c r="H28" s="174"/>
      <c r="I28" s="174"/>
      <c r="J28" s="174"/>
      <c r="K28" s="170"/>
    </row>
    <row r="29" spans="1:29" s="5" customFormat="1" ht="0.75" hidden="1" customHeight="1" x14ac:dyDescent="0.25">
      <c r="A29" s="3"/>
      <c r="B29" s="154"/>
      <c r="C29" s="15"/>
      <c r="D29" s="15"/>
      <c r="E29" s="15"/>
      <c r="F29" s="171"/>
      <c r="G29" s="171"/>
      <c r="H29" s="174"/>
      <c r="I29" s="174"/>
      <c r="J29" s="174"/>
      <c r="K29" s="170"/>
    </row>
    <row r="30" spans="1:29" s="5" customFormat="1" ht="15" x14ac:dyDescent="0.25">
      <c r="A30" s="3"/>
      <c r="B30" s="3"/>
      <c r="C30" s="15"/>
      <c r="D30" s="15"/>
      <c r="E30" s="15"/>
      <c r="F30" s="171"/>
      <c r="G30" s="171"/>
      <c r="H30" s="174"/>
      <c r="I30" s="174"/>
      <c r="J30" s="174"/>
      <c r="K30" s="170"/>
    </row>
    <row r="31" spans="1:29" hidden="1" x14ac:dyDescent="0.2"/>
    <row r="32" spans="1:29" hidden="1" x14ac:dyDescent="0.2"/>
    <row r="33" spans="2:6" hidden="1" x14ac:dyDescent="0.2"/>
    <row r="34" spans="2:6" hidden="1" x14ac:dyDescent="0.2">
      <c r="B34" s="154"/>
    </row>
    <row r="35" spans="2:6" hidden="1" x14ac:dyDescent="0.2"/>
    <row r="36" spans="2:6" hidden="1" x14ac:dyDescent="0.2"/>
    <row r="37" spans="2:6" hidden="1" x14ac:dyDescent="0.2"/>
    <row r="38" spans="2:6" hidden="1" x14ac:dyDescent="0.2"/>
    <row r="40" spans="2:6" x14ac:dyDescent="0.2">
      <c r="B40" s="3" t="s">
        <v>92</v>
      </c>
      <c r="F40" s="171" t="s">
        <v>93</v>
      </c>
    </row>
    <row r="42" spans="2:6" x14ac:dyDescent="0.2">
      <c r="B42" s="154" t="s">
        <v>101</v>
      </c>
    </row>
    <row r="43" spans="2:6" x14ac:dyDescent="0.2">
      <c r="B43" s="3" t="s">
        <v>3</v>
      </c>
    </row>
  </sheetData>
  <mergeCells count="11">
    <mergeCell ref="C2:F2"/>
    <mergeCell ref="A3:F3"/>
    <mergeCell ref="B4:G4"/>
    <mergeCell ref="A20:A22"/>
    <mergeCell ref="B7:H7"/>
    <mergeCell ref="B9:H9"/>
    <mergeCell ref="S24:AC24"/>
    <mergeCell ref="T17:X17"/>
    <mergeCell ref="C5:D5"/>
    <mergeCell ref="G5:L5"/>
    <mergeCell ref="E5:F5"/>
  </mergeCells>
  <pageMargins left="0.78740157480314965" right="0.19685039370078741" top="0.47244094488188981" bottom="0.39370078740157483" header="0.51181102362204722" footer="0.51181102362204722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на 01.10.2015 г.</vt:lpstr>
      <vt:lpstr>01_07</vt:lpstr>
      <vt:lpstr>'01_07'!Заголовки_для_печати</vt:lpstr>
      <vt:lpstr>'на 01.10.2015 г.'!Заголовки_для_печати</vt:lpstr>
      <vt:lpstr>'01_07'!Область_печати</vt:lpstr>
      <vt:lpstr>'на 01.10.2015 г.'!Область_печати</vt:lpstr>
    </vt:vector>
  </TitlesOfParts>
  <Company>Your Company Name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lastPrinted>2021-07-09T08:42:28Z</cp:lastPrinted>
  <dcterms:created xsi:type="dcterms:W3CDTF">2011-09-21T11:20:28Z</dcterms:created>
  <dcterms:modified xsi:type="dcterms:W3CDTF">2021-11-02T08:35:08Z</dcterms:modified>
</cp:coreProperties>
</file>